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5/2. February 2025/"/>
    </mc:Choice>
  </mc:AlternateContent>
  <xr:revisionPtr revIDLastSave="23" documentId="11_65F01AABA0AE52FECB4658C962F91EC84FB0D64C" xr6:coauthVersionLast="47" xr6:coauthVersionMax="47" xr10:uidLastSave="{C360C218-EBD2-42DD-BD65-0F95F204436C}"/>
  <bookViews>
    <workbookView xWindow="-120" yWindow="-120" windowWidth="20730" windowHeight="11040" xr2:uid="{00000000-000D-0000-FFFF-FFFF00000000}"/>
  </bookViews>
  <sheets>
    <sheet name="Index" sheetId="1" r:id="rId1"/>
    <sheet name="EDBE25" sheetId="2" r:id="rId2"/>
    <sheet name="EDCG28" sheetId="3" r:id="rId3"/>
    <sheet name="EEELSS" sheetId="4" r:id="rId4"/>
    <sheet name="EEFOCF" sheetId="5" r:id="rId5"/>
    <sheet name="EEMMQI" sheetId="6" r:id="rId6"/>
    <sheet name="EOEMOP" sheetId="7" r:id="rId7"/>
    <sheet name="EDBE30" sheetId="8" r:id="rId8"/>
    <sheet name="EEEQTF" sheetId="9" r:id="rId9"/>
    <sheet name="EEPRUA" sheetId="10" r:id="rId10"/>
    <sheet name="EETECF" sheetId="11" r:id="rId11"/>
    <sheet name="EOEDOF" sheetId="12" r:id="rId12"/>
    <sheet name="EDBPDF" sheetId="13" r:id="rId13"/>
    <sheet name="EDCF27" sheetId="14" r:id="rId14"/>
    <sheet name="EDCPSF" sheetId="15" r:id="rId15"/>
    <sheet name="EDCSDF" sheetId="16" r:id="rId16"/>
    <sheet name="EEIF30" sheetId="17" r:id="rId17"/>
    <sheet name="EEMOF1" sheetId="18" r:id="rId18"/>
    <sheet name="EOCHIF" sheetId="19" r:id="rId19"/>
    <sheet name="EODWHF" sheetId="20" r:id="rId20"/>
    <sheet name="EDFF33" sheetId="21" r:id="rId21"/>
    <sheet name="EDGSEC" sheetId="22" r:id="rId22"/>
    <sheet name="EDONTF" sheetId="23" r:id="rId23"/>
    <sheet name="EECONF" sheetId="24" r:id="rId24"/>
    <sheet name="EEESCF" sheetId="25" r:id="rId25"/>
    <sheet name="EELMIF" sheetId="26" r:id="rId26"/>
    <sheet name="EGSFOF" sheetId="27" r:id="rId27"/>
    <sheet name="EDACBF" sheetId="28" r:id="rId28"/>
    <sheet name="EDBE33" sheetId="29" r:id="rId29"/>
    <sheet name="EDCG27" sheetId="30" r:id="rId30"/>
    <sheet name="EDNPSF" sheetId="31" r:id="rId31"/>
    <sheet name="EEECRF" sheetId="32" r:id="rId32"/>
    <sheet name="EEIF50" sheetId="33" r:id="rId33"/>
    <sheet name="EEM150" sheetId="34" r:id="rId34"/>
    <sheet name="EENBEF" sheetId="35" r:id="rId35"/>
    <sheet name="EDCG37" sheetId="36" r:id="rId36"/>
    <sheet name="EDFF30" sheetId="37" r:id="rId37"/>
    <sheet name="EDFF31" sheetId="38" r:id="rId38"/>
    <sheet name="EDNP27" sheetId="39" r:id="rId39"/>
    <sheet name="EEMAAF" sheetId="40" r:id="rId40"/>
    <sheet name="EENN50" sheetId="41" r:id="rId41"/>
    <sheet name="EES250" sheetId="42" r:id="rId42"/>
    <sheet name="EGOLDE" sheetId="43" r:id="rId43"/>
    <sheet name="ELLIQF" sheetId="44" r:id="rId44"/>
    <sheet name="EDBE31" sheetId="45" r:id="rId45"/>
    <sheet name="EDBE32" sheetId="46" r:id="rId46"/>
    <sheet name="EDFF25" sheetId="47" r:id="rId47"/>
    <sheet name="EEBCYF" sheetId="48" r:id="rId48"/>
    <sheet name="EEDGEF" sheetId="49" r:id="rId49"/>
    <sheet name="EEMMQE" sheetId="50" r:id="rId50"/>
    <sheet name="EOUSTF" sheetId="51" r:id="rId51"/>
    <sheet name="EDCF28" sheetId="52" r:id="rId52"/>
    <sheet name="EDFF32" sheetId="53" r:id="rId53"/>
    <sheet name="EEALVF" sheetId="54" r:id="rId54"/>
    <sheet name="EEARBF" sheetId="55" r:id="rId55"/>
    <sheet name="EEARFD" sheetId="56" r:id="rId56"/>
    <sheet name="EEBCIE" sheetId="57" r:id="rId57"/>
    <sheet name="EEESSF" sheetId="58" r:id="rId58"/>
    <sheet name="EEMCPF" sheetId="59" r:id="rId59"/>
    <sheet name="EESMCF" sheetId="60" r:id="rId60"/>
    <sheet name="EOASEF" sheetId="61" r:id="rId61"/>
    <sheet name="EOUSEF" sheetId="62" r:id="rId62"/>
    <sheet name="ESLVRE" sheetId="63" r:id="rId63"/>
  </sheets>
  <definedNames>
    <definedName name="Hedging_Positions_through_Futures_AS_ON_MMMM_DD__YYYY___NIL" localSheetId="27">EDACBF!#REF!</definedName>
    <definedName name="Hedging_Positions_through_Futures_AS_ON_MMMM_DD__YYYY___NIL" localSheetId="7">EDBE30!#REF!</definedName>
    <definedName name="Hedging_Positions_through_Futures_AS_ON_MMMM_DD__YYYY___NIL" localSheetId="44">EDBE31!#REF!</definedName>
    <definedName name="Hedging_Positions_through_Futures_AS_ON_MMMM_DD__YYYY___NIL" localSheetId="45">EDBE32!#REF!</definedName>
    <definedName name="Hedging_Positions_through_Futures_AS_ON_MMMM_DD__YYYY___NIL" localSheetId="28">EDBE33!#REF!</definedName>
    <definedName name="Hedging_Positions_through_Futures_AS_ON_MMMM_DD__YYYY___NIL" localSheetId="12">EDBPDF!#REF!</definedName>
    <definedName name="Hedging_Positions_through_Futures_AS_ON_MMMM_DD__YYYY___NIL" localSheetId="13">EDCF27!#REF!</definedName>
    <definedName name="Hedging_Positions_through_Futures_AS_ON_MMMM_DD__YYYY___NIL" localSheetId="51">EDCF28!#REF!</definedName>
    <definedName name="Hedging_Positions_through_Futures_AS_ON_MMMM_DD__YYYY___NIL" localSheetId="29">EDCG27!#REF!</definedName>
    <definedName name="Hedging_Positions_through_Futures_AS_ON_MMMM_DD__YYYY___NIL" localSheetId="2">EDCG28!#REF!</definedName>
    <definedName name="Hedging_Positions_through_Futures_AS_ON_MMMM_DD__YYYY___NIL" localSheetId="35">EDCG37!#REF!</definedName>
    <definedName name="Hedging_Positions_through_Futures_AS_ON_MMMM_DD__YYYY___NIL" localSheetId="14">EDCPSF!#REF!</definedName>
    <definedName name="Hedging_Positions_through_Futures_AS_ON_MMMM_DD__YYYY___NIL" localSheetId="15">EDCSDF!#REF!</definedName>
    <definedName name="Hedging_Positions_through_Futures_AS_ON_MMMM_DD__YYYY___NIL" localSheetId="46">EDFF25!#REF!</definedName>
    <definedName name="Hedging_Positions_through_Futures_AS_ON_MMMM_DD__YYYY___NIL" localSheetId="36">EDFF30!#REF!</definedName>
    <definedName name="Hedging_Positions_through_Futures_AS_ON_MMMM_DD__YYYY___NIL" localSheetId="37">EDFF31!#REF!</definedName>
    <definedName name="Hedging_Positions_through_Futures_AS_ON_MMMM_DD__YYYY___NIL" localSheetId="52">EDFF32!#REF!</definedName>
    <definedName name="Hedging_Positions_through_Futures_AS_ON_MMMM_DD__YYYY___NIL" localSheetId="20">EDFF33!#REF!</definedName>
    <definedName name="Hedging_Positions_through_Futures_AS_ON_MMMM_DD__YYYY___NIL" localSheetId="21">EDGSEC!#REF!</definedName>
    <definedName name="Hedging_Positions_through_Futures_AS_ON_MMMM_DD__YYYY___NIL" localSheetId="38">EDNP27!#REF!</definedName>
    <definedName name="Hedging_Positions_through_Futures_AS_ON_MMMM_DD__YYYY___NIL" localSheetId="30">EDNPSF!#REF!</definedName>
    <definedName name="Hedging_Positions_through_Futures_AS_ON_MMMM_DD__YYYY___NIL" localSheetId="22">EDONTF!#REF!</definedName>
    <definedName name="Hedging_Positions_through_Futures_AS_ON_MMMM_DD__YYYY___NIL" localSheetId="53">EEALVF!#REF!</definedName>
    <definedName name="Hedging_Positions_through_Futures_AS_ON_MMMM_DD__YYYY___NIL" localSheetId="54">EEARBF!#REF!</definedName>
    <definedName name="Hedging_Positions_through_Futures_AS_ON_MMMM_DD__YYYY___NIL" localSheetId="55">EEARFD!#REF!</definedName>
    <definedName name="Hedging_Positions_through_Futures_AS_ON_MMMM_DD__YYYY___NIL" localSheetId="56">EEBCIE!#REF!</definedName>
    <definedName name="Hedging_Positions_through_Futures_AS_ON_MMMM_DD__YYYY___NIL" localSheetId="47">EEBCYF!#REF!</definedName>
    <definedName name="Hedging_Positions_through_Futures_AS_ON_MMMM_DD__YYYY___NIL" localSheetId="23">EECONF!#REF!</definedName>
    <definedName name="Hedging_Positions_through_Futures_AS_ON_MMMM_DD__YYYY___NIL" localSheetId="48">EEDGEF!#REF!</definedName>
    <definedName name="Hedging_Positions_through_Futures_AS_ON_MMMM_DD__YYYY___NIL" localSheetId="31">EEECRF!#REF!</definedName>
    <definedName name="Hedging_Positions_through_Futures_AS_ON_MMMM_DD__YYYY___NIL" localSheetId="3">EEELSS!#REF!</definedName>
    <definedName name="Hedging_Positions_through_Futures_AS_ON_MMMM_DD__YYYY___NIL" localSheetId="8">EEEQTF!#REF!</definedName>
    <definedName name="Hedging_Positions_through_Futures_AS_ON_MMMM_DD__YYYY___NIL" localSheetId="24">EEESCF!#REF!</definedName>
    <definedName name="Hedging_Positions_through_Futures_AS_ON_MMMM_DD__YYYY___NIL" localSheetId="57">EEESSF!#REF!</definedName>
    <definedName name="Hedging_Positions_through_Futures_AS_ON_MMMM_DD__YYYY___NIL" localSheetId="4">EEFOCF!#REF!</definedName>
    <definedName name="Hedging_Positions_through_Futures_AS_ON_MMMM_DD__YYYY___NIL" localSheetId="16">EEIF30!#REF!</definedName>
    <definedName name="Hedging_Positions_through_Futures_AS_ON_MMMM_DD__YYYY___NIL" localSheetId="32">EEIF50!#REF!</definedName>
    <definedName name="Hedging_Positions_through_Futures_AS_ON_MMMM_DD__YYYY___NIL" localSheetId="25">EELMIF!#REF!</definedName>
    <definedName name="Hedging_Positions_through_Futures_AS_ON_MMMM_DD__YYYY___NIL" localSheetId="33">'EEM150'!#REF!</definedName>
    <definedName name="Hedging_Positions_through_Futures_AS_ON_MMMM_DD__YYYY___NIL" localSheetId="39">EEMAAF!#REF!</definedName>
    <definedName name="Hedging_Positions_through_Futures_AS_ON_MMMM_DD__YYYY___NIL" localSheetId="58">EEMCPF!#REF!</definedName>
    <definedName name="Hedging_Positions_through_Futures_AS_ON_MMMM_DD__YYYY___NIL" localSheetId="49">EEMMQE!#REF!</definedName>
    <definedName name="Hedging_Positions_through_Futures_AS_ON_MMMM_DD__YYYY___NIL" localSheetId="5">EEMMQI!#REF!</definedName>
    <definedName name="Hedging_Positions_through_Futures_AS_ON_MMMM_DD__YYYY___NIL" localSheetId="17">EEMOF1!#REF!</definedName>
    <definedName name="Hedging_Positions_through_Futures_AS_ON_MMMM_DD__YYYY___NIL" localSheetId="34">EENBEF!#REF!</definedName>
    <definedName name="Hedging_Positions_through_Futures_AS_ON_MMMM_DD__YYYY___NIL" localSheetId="40">EENN50!#REF!</definedName>
    <definedName name="Hedging_Positions_through_Futures_AS_ON_MMMM_DD__YYYY___NIL" localSheetId="9">EEPRUA!#REF!</definedName>
    <definedName name="Hedging_Positions_through_Futures_AS_ON_MMMM_DD__YYYY___NIL" localSheetId="41">'EES250'!#REF!</definedName>
    <definedName name="Hedging_Positions_through_Futures_AS_ON_MMMM_DD__YYYY___NIL" localSheetId="59">EESMCF!#REF!</definedName>
    <definedName name="Hedging_Positions_through_Futures_AS_ON_MMMM_DD__YYYY___NIL" localSheetId="10">EETECF!#REF!</definedName>
    <definedName name="Hedging_Positions_through_Futures_AS_ON_MMMM_DD__YYYY___NIL" localSheetId="42">EGOLDE!#REF!</definedName>
    <definedName name="Hedging_Positions_through_Futures_AS_ON_MMMM_DD__YYYY___NIL" localSheetId="26">EGSFOF!#REF!</definedName>
    <definedName name="Hedging_Positions_through_Futures_AS_ON_MMMM_DD__YYYY___NIL" localSheetId="43">ELLIQF!#REF!</definedName>
    <definedName name="Hedging_Positions_through_Futures_AS_ON_MMMM_DD__YYYY___NIL" localSheetId="60">EOASEF!#REF!</definedName>
    <definedName name="Hedging_Positions_through_Futures_AS_ON_MMMM_DD__YYYY___NIL" localSheetId="18">EOCHIF!#REF!</definedName>
    <definedName name="Hedging_Positions_through_Futures_AS_ON_MMMM_DD__YYYY___NIL" localSheetId="19">EODWHF!#REF!</definedName>
    <definedName name="Hedging_Positions_through_Futures_AS_ON_MMMM_DD__YYYY___NIL" localSheetId="11">EOEDOF!#REF!</definedName>
    <definedName name="Hedging_Positions_through_Futures_AS_ON_MMMM_DD__YYYY___NIL" localSheetId="6">EOEMOP!#REF!</definedName>
    <definedName name="Hedging_Positions_through_Futures_AS_ON_MMMM_DD__YYYY___NIL" localSheetId="61">EOUSEF!#REF!</definedName>
    <definedName name="Hedging_Positions_through_Futures_AS_ON_MMMM_DD__YYYY___NIL" localSheetId="50">EOUSTF!#REF!</definedName>
    <definedName name="Hedging_Positions_through_Futures_AS_ON_MMMM_DD__YYYY___NIL" localSheetId="62">ESLVRE!#REF!</definedName>
    <definedName name="Hedging_Positions_through_Futures_AS_ON_MMMM_DD__YYYY___NIL">EDBE25!#REF!</definedName>
    <definedName name="JPM_Footer_disp" localSheetId="27">EDACBF!#REF!</definedName>
    <definedName name="JPM_Footer_disp" localSheetId="7">EDBE30!#REF!</definedName>
    <definedName name="JPM_Footer_disp" localSheetId="44">EDBE31!#REF!</definedName>
    <definedName name="JPM_Footer_disp" localSheetId="45">EDBE32!#REF!</definedName>
    <definedName name="JPM_Footer_disp" localSheetId="28">EDBE33!#REF!</definedName>
    <definedName name="JPM_Footer_disp" localSheetId="12">EDBPDF!#REF!</definedName>
    <definedName name="JPM_Footer_disp" localSheetId="13">EDCF27!#REF!</definedName>
    <definedName name="JPM_Footer_disp" localSheetId="51">EDCF28!#REF!</definedName>
    <definedName name="JPM_Footer_disp" localSheetId="29">EDCG27!#REF!</definedName>
    <definedName name="JPM_Footer_disp" localSheetId="2">EDCG28!#REF!</definedName>
    <definedName name="JPM_Footer_disp" localSheetId="35">EDCG37!#REF!</definedName>
    <definedName name="JPM_Footer_disp" localSheetId="14">EDCPSF!#REF!</definedName>
    <definedName name="JPM_Footer_disp" localSheetId="15">EDCSDF!#REF!</definedName>
    <definedName name="JPM_Footer_disp" localSheetId="46">EDFF25!#REF!</definedName>
    <definedName name="JPM_Footer_disp" localSheetId="36">EDFF30!#REF!</definedName>
    <definedName name="JPM_Footer_disp" localSheetId="37">EDFF31!#REF!</definedName>
    <definedName name="JPM_Footer_disp" localSheetId="52">EDFF32!#REF!</definedName>
    <definedName name="JPM_Footer_disp" localSheetId="20">EDFF33!#REF!</definedName>
    <definedName name="JPM_Footer_disp" localSheetId="21">EDGSEC!#REF!</definedName>
    <definedName name="JPM_Footer_disp" localSheetId="38">EDNP27!#REF!</definedName>
    <definedName name="JPM_Footer_disp" localSheetId="30">EDNPSF!#REF!</definedName>
    <definedName name="JPM_Footer_disp" localSheetId="22">EDONTF!#REF!</definedName>
    <definedName name="JPM_Footer_disp" localSheetId="53">EEALVF!#REF!</definedName>
    <definedName name="JPM_Footer_disp" localSheetId="54">EEARBF!#REF!</definedName>
    <definedName name="JPM_Footer_disp" localSheetId="55">EEARFD!#REF!</definedName>
    <definedName name="JPM_Footer_disp" localSheetId="56">EEBCIE!#REF!</definedName>
    <definedName name="JPM_Footer_disp" localSheetId="47">EEBCYF!#REF!</definedName>
    <definedName name="JPM_Footer_disp" localSheetId="23">EECONF!#REF!</definedName>
    <definedName name="JPM_Footer_disp" localSheetId="48">EEDGEF!#REF!</definedName>
    <definedName name="JPM_Footer_disp" localSheetId="31">EEECRF!#REF!</definedName>
    <definedName name="JPM_Footer_disp" localSheetId="3">EEELSS!#REF!</definedName>
    <definedName name="JPM_Footer_disp" localSheetId="8">EEEQTF!#REF!</definedName>
    <definedName name="JPM_Footer_disp" localSheetId="24">EEESCF!#REF!</definedName>
    <definedName name="JPM_Footer_disp" localSheetId="57">EEESSF!#REF!</definedName>
    <definedName name="JPM_Footer_disp" localSheetId="4">EEFOCF!#REF!</definedName>
    <definedName name="JPM_Footer_disp" localSheetId="16">EEIF30!#REF!</definedName>
    <definedName name="JPM_Footer_disp" localSheetId="32">EEIF50!#REF!</definedName>
    <definedName name="JPM_Footer_disp" localSheetId="25">EELMIF!#REF!</definedName>
    <definedName name="JPM_Footer_disp" localSheetId="33">'EEM150'!#REF!</definedName>
    <definedName name="JPM_Footer_disp" localSheetId="39">EEMAAF!#REF!</definedName>
    <definedName name="JPM_Footer_disp" localSheetId="58">EEMCPF!#REF!</definedName>
    <definedName name="JPM_Footer_disp" localSheetId="49">EEMMQE!#REF!</definedName>
    <definedName name="JPM_Footer_disp" localSheetId="5">EEMMQI!#REF!</definedName>
    <definedName name="JPM_Footer_disp" localSheetId="17">EEMOF1!#REF!</definedName>
    <definedName name="JPM_Footer_disp" localSheetId="34">EENBEF!#REF!</definedName>
    <definedName name="JPM_Footer_disp" localSheetId="40">EENN50!#REF!</definedName>
    <definedName name="JPM_Footer_disp" localSheetId="9">EEPRUA!#REF!</definedName>
    <definedName name="JPM_Footer_disp" localSheetId="41">'EES250'!#REF!</definedName>
    <definedName name="JPM_Footer_disp" localSheetId="59">EESMCF!#REF!</definedName>
    <definedName name="JPM_Footer_disp" localSheetId="10">EETECF!#REF!</definedName>
    <definedName name="JPM_Footer_disp" localSheetId="42">EGOLDE!#REF!</definedName>
    <definedName name="JPM_Footer_disp" localSheetId="26">EGSFOF!#REF!</definedName>
    <definedName name="JPM_Footer_disp" localSheetId="43">ELLIQF!#REF!</definedName>
    <definedName name="JPM_Footer_disp" localSheetId="60">EOASEF!#REF!</definedName>
    <definedName name="JPM_Footer_disp" localSheetId="18">EOCHIF!#REF!</definedName>
    <definedName name="JPM_Footer_disp" localSheetId="19">EODWHF!#REF!</definedName>
    <definedName name="JPM_Footer_disp" localSheetId="11">EOEDOF!#REF!</definedName>
    <definedName name="JPM_Footer_disp" localSheetId="6">EOEMOP!#REF!</definedName>
    <definedName name="JPM_Footer_disp" localSheetId="61">EOUSEF!#REF!</definedName>
    <definedName name="JPM_Footer_disp" localSheetId="50">EOUSTF!#REF!</definedName>
    <definedName name="JPM_Footer_disp" localSheetId="62">ESLVRE!#REF!</definedName>
    <definedName name="JPM_Footer_disp">EDBE25!#REF!</definedName>
    <definedName name="JPM_Footer_disp12" localSheetId="27">EDACBF!#REF!</definedName>
    <definedName name="JPM_Footer_disp12" localSheetId="7">EDBE30!#REF!</definedName>
    <definedName name="JPM_Footer_disp12" localSheetId="44">EDBE31!#REF!</definedName>
    <definedName name="JPM_Footer_disp12" localSheetId="45">EDBE32!#REF!</definedName>
    <definedName name="JPM_Footer_disp12" localSheetId="28">EDBE33!#REF!</definedName>
    <definedName name="JPM_Footer_disp12" localSheetId="12">EDBPDF!#REF!</definedName>
    <definedName name="JPM_Footer_disp12" localSheetId="13">EDCF27!#REF!</definedName>
    <definedName name="JPM_Footer_disp12" localSheetId="51">EDCF28!#REF!</definedName>
    <definedName name="JPM_Footer_disp12" localSheetId="29">EDCG27!#REF!</definedName>
    <definedName name="JPM_Footer_disp12" localSheetId="2">EDCG28!#REF!</definedName>
    <definedName name="JPM_Footer_disp12" localSheetId="35">EDCG37!#REF!</definedName>
    <definedName name="JPM_Footer_disp12" localSheetId="14">EDCPSF!#REF!</definedName>
    <definedName name="JPM_Footer_disp12" localSheetId="15">EDCSDF!#REF!</definedName>
    <definedName name="JPM_Footer_disp12" localSheetId="46">EDFF25!#REF!</definedName>
    <definedName name="JPM_Footer_disp12" localSheetId="36">EDFF30!#REF!</definedName>
    <definedName name="JPM_Footer_disp12" localSheetId="37">EDFF31!#REF!</definedName>
    <definedName name="JPM_Footer_disp12" localSheetId="52">EDFF32!#REF!</definedName>
    <definedName name="JPM_Footer_disp12" localSheetId="20">EDFF33!#REF!</definedName>
    <definedName name="JPM_Footer_disp12" localSheetId="21">EDGSEC!#REF!</definedName>
    <definedName name="JPM_Footer_disp12" localSheetId="38">EDNP27!#REF!</definedName>
    <definedName name="JPM_Footer_disp12" localSheetId="30">EDNPSF!#REF!</definedName>
    <definedName name="JPM_Footer_disp12" localSheetId="22">EDONTF!#REF!</definedName>
    <definedName name="JPM_Footer_disp12" localSheetId="53">EEALVF!#REF!</definedName>
    <definedName name="JPM_Footer_disp12" localSheetId="54">EEARBF!#REF!</definedName>
    <definedName name="JPM_Footer_disp12" localSheetId="55">EEARFD!#REF!</definedName>
    <definedName name="JPM_Footer_disp12" localSheetId="56">EEBCIE!#REF!</definedName>
    <definedName name="JPM_Footer_disp12" localSheetId="47">EEBCYF!#REF!</definedName>
    <definedName name="JPM_Footer_disp12" localSheetId="23">EECONF!#REF!</definedName>
    <definedName name="JPM_Footer_disp12" localSheetId="48">EEDGEF!#REF!</definedName>
    <definedName name="JPM_Footer_disp12" localSheetId="31">EEECRF!#REF!</definedName>
    <definedName name="JPM_Footer_disp12" localSheetId="3">EEELSS!#REF!</definedName>
    <definedName name="JPM_Footer_disp12" localSheetId="8">EEEQTF!#REF!</definedName>
    <definedName name="JPM_Footer_disp12" localSheetId="24">EEESCF!#REF!</definedName>
    <definedName name="JPM_Footer_disp12" localSheetId="57">EEESSF!#REF!</definedName>
    <definedName name="JPM_Footer_disp12" localSheetId="4">EEFOCF!#REF!</definedName>
    <definedName name="JPM_Footer_disp12" localSheetId="16">EEIF30!#REF!</definedName>
    <definedName name="JPM_Footer_disp12" localSheetId="32">EEIF50!#REF!</definedName>
    <definedName name="JPM_Footer_disp12" localSheetId="25">EELMIF!#REF!</definedName>
    <definedName name="JPM_Footer_disp12" localSheetId="33">'EEM150'!#REF!</definedName>
    <definedName name="JPM_Footer_disp12" localSheetId="39">EEMAAF!#REF!</definedName>
    <definedName name="JPM_Footer_disp12" localSheetId="58">EEMCPF!#REF!</definedName>
    <definedName name="JPM_Footer_disp12" localSheetId="49">EEMMQE!#REF!</definedName>
    <definedName name="JPM_Footer_disp12" localSheetId="5">EEMMQI!#REF!</definedName>
    <definedName name="JPM_Footer_disp12" localSheetId="17">EEMOF1!#REF!</definedName>
    <definedName name="JPM_Footer_disp12" localSheetId="34">EENBEF!#REF!</definedName>
    <definedName name="JPM_Footer_disp12" localSheetId="40">EENN50!#REF!</definedName>
    <definedName name="JPM_Footer_disp12" localSheetId="9">EEPRUA!#REF!</definedName>
    <definedName name="JPM_Footer_disp12" localSheetId="41">'EES250'!#REF!</definedName>
    <definedName name="JPM_Footer_disp12" localSheetId="59">EESMCF!#REF!</definedName>
    <definedName name="JPM_Footer_disp12" localSheetId="10">EETECF!#REF!</definedName>
    <definedName name="JPM_Footer_disp12" localSheetId="42">EGOLDE!#REF!</definedName>
    <definedName name="JPM_Footer_disp12" localSheetId="26">EGSFOF!#REF!</definedName>
    <definedName name="JPM_Footer_disp12" localSheetId="43">ELLIQF!#REF!</definedName>
    <definedName name="JPM_Footer_disp12" localSheetId="60">EOASEF!#REF!</definedName>
    <definedName name="JPM_Footer_disp12" localSheetId="18">EOCHIF!#REF!</definedName>
    <definedName name="JPM_Footer_disp12" localSheetId="19">EODWHF!#REF!</definedName>
    <definedName name="JPM_Footer_disp12" localSheetId="11">EOEDOF!#REF!</definedName>
    <definedName name="JPM_Footer_disp12" localSheetId="6">EOEMOP!#REF!</definedName>
    <definedName name="JPM_Footer_disp12" localSheetId="61">EOUSEF!#REF!</definedName>
    <definedName name="JPM_Footer_disp12" localSheetId="50">EOUSTF!#REF!</definedName>
    <definedName name="JPM_Footer_disp12" localSheetId="62">ESLVRE!#REF!</definedName>
    <definedName name="JPM_Footer_disp12">EDBE25!#REF!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63" l="1"/>
  <c r="E13" i="63"/>
  <c r="F12" i="63"/>
  <c r="F8" i="63"/>
  <c r="E8" i="63"/>
  <c r="F150" i="56"/>
  <c r="F164" i="56" s="1"/>
  <c r="E150" i="56"/>
  <c r="E164" i="56" s="1"/>
  <c r="F110" i="56"/>
  <c r="F108" i="56"/>
  <c r="E108" i="56"/>
  <c r="E110" i="56" s="1"/>
  <c r="B40" i="53"/>
  <c r="B61" i="52"/>
  <c r="B40" i="47"/>
  <c r="B78" i="46"/>
  <c r="B95" i="45"/>
  <c r="B158" i="44"/>
  <c r="E13" i="43"/>
  <c r="F12" i="43"/>
  <c r="F13" i="43" s="1"/>
  <c r="F8" i="43"/>
  <c r="E8" i="43"/>
  <c r="B241" i="40"/>
  <c r="B239" i="40"/>
  <c r="F219" i="40"/>
  <c r="F203" i="40"/>
  <c r="E203" i="40"/>
  <c r="F202" i="40"/>
  <c r="E199" i="40"/>
  <c r="E205" i="40" s="1"/>
  <c r="F198" i="40"/>
  <c r="F199" i="40" s="1"/>
  <c r="F205" i="40" s="1"/>
  <c r="F157" i="40"/>
  <c r="F155" i="40"/>
  <c r="E155" i="40"/>
  <c r="E157" i="40" s="1"/>
  <c r="B85" i="39"/>
  <c r="B40" i="38"/>
  <c r="B40" i="37"/>
  <c r="B69" i="36"/>
  <c r="B118" i="31"/>
  <c r="B61" i="30"/>
  <c r="B71" i="29"/>
  <c r="B107" i="28"/>
  <c r="B67" i="23"/>
  <c r="B75" i="22"/>
  <c r="B40" i="21"/>
  <c r="B64" i="16"/>
  <c r="B83" i="15"/>
  <c r="B63" i="14"/>
  <c r="B95" i="13"/>
  <c r="B118" i="8"/>
  <c r="B59" i="3"/>
  <c r="B80" i="2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<sst xmlns="http://schemas.openxmlformats.org/spreadsheetml/2006/main" count="14031" uniqueCount="3173">
  <si>
    <t>EDELWEISS MUTUAL FUND</t>
  </si>
  <si>
    <t>Fund Id</t>
  </si>
  <si>
    <t>Fund Desc</t>
  </si>
  <si>
    <t>Scheme Risk- O - Meter</t>
  </si>
  <si>
    <t>Benchmark of the Scheme</t>
  </si>
  <si>
    <t>Benchmark Risk-o-meter</t>
  </si>
  <si>
    <t>EDBE25</t>
  </si>
  <si>
    <t>NIFTY BHARAT Bond Index - April 2025</t>
  </si>
  <si>
    <t>-</t>
  </si>
  <si>
    <t>EDCG28</t>
  </si>
  <si>
    <t>CRISIL IBX 50:50 Gilt Plus SDL Index - Sep 2028</t>
  </si>
  <si>
    <t>EEELSS</t>
  </si>
  <si>
    <t>NIFTY 500 TRI</t>
  </si>
  <si>
    <t>EEFOCF</t>
  </si>
  <si>
    <t>EEMMQI</t>
  </si>
  <si>
    <t>Nifty500 Multicap Momentum Quality 50 TRI</t>
  </si>
  <si>
    <t>EOEMOP</t>
  </si>
  <si>
    <t>MSCI Emerging Market Index</t>
  </si>
  <si>
    <t>EDBE30</t>
  </si>
  <si>
    <t>NIFTY BHARAT Bond Index - April 2030</t>
  </si>
  <si>
    <t>EEEQTF</t>
  </si>
  <si>
    <t>Nifty LargeMidcap 250 Index - TRI</t>
  </si>
  <si>
    <t>EEPRUA</t>
  </si>
  <si>
    <t>CRISIL Hybrid 35+65 - Aggressive Index</t>
  </si>
  <si>
    <t>EETECF</t>
  </si>
  <si>
    <t>S&amp;P BSE TECk TRI</t>
  </si>
  <si>
    <t>EOEDOF</t>
  </si>
  <si>
    <t>MSCI Europe Index (Total Return Net)</t>
  </si>
  <si>
    <t>EDBPDF</t>
  </si>
  <si>
    <t>CRISIL Banking and PSU Debt A-II (Tier I Benchmark)</t>
  </si>
  <si>
    <t>Nifty Banking &amp; PSU Debt Index - A-III (Tier II Scheme Benchmark)</t>
  </si>
  <si>
    <t>EDCF27</t>
  </si>
  <si>
    <t>CRISIL-IBX AAA NBFC-HFC - Jun 2027</t>
  </si>
  <si>
    <t>EDCPSF</t>
  </si>
  <si>
    <t>CRISIL IBX 50:50 PSU + SDL - October 2025</t>
  </si>
  <si>
    <t>EDCSDF</t>
  </si>
  <si>
    <t>CRISIL IBX 50:50 Gilt Plus SDL Short Duration Index</t>
  </si>
  <si>
    <t>EEIF30</t>
  </si>
  <si>
    <t>Nifty 100 Quality 30 Index - TRI</t>
  </si>
  <si>
    <t>EEMOF1</t>
  </si>
  <si>
    <t>Nifty IPO Index</t>
  </si>
  <si>
    <t>EOCHIF</t>
  </si>
  <si>
    <t>MSCI Golden Dragon Index (Total Return Net)</t>
  </si>
  <si>
    <t>EODWHF</t>
  </si>
  <si>
    <t>MSCI India Domestic &amp; World Healthcare 45 Index</t>
  </si>
  <si>
    <t>EDFF33</t>
  </si>
  <si>
    <t>Nifty BHARAT Bond Index - April 2033</t>
  </si>
  <si>
    <t>EDGSEC</t>
  </si>
  <si>
    <t>CRISIL Dynamic Gilt Index (Tier I Benchmark)</t>
  </si>
  <si>
    <t>NIFTY G-Sec Index - A-III (Tier II Scheme Benchmark)</t>
  </si>
  <si>
    <t>EDONTF</t>
  </si>
  <si>
    <t>CRISIL Liquid Overnight Index (Tier I Benchmark)</t>
  </si>
  <si>
    <t>EECONF</t>
  </si>
  <si>
    <t>NIFTY INDIA CONSUMPTION TRI</t>
  </si>
  <si>
    <t>EEESCF</t>
  </si>
  <si>
    <t>Nifty Smallcap 250 - TRI</t>
  </si>
  <si>
    <t>EELMIF</t>
  </si>
  <si>
    <t>EGSFOF</t>
  </si>
  <si>
    <t>Domestic Gold and Silver Prices</t>
  </si>
  <si>
    <t>EDACBF</t>
  </si>
  <si>
    <t>CRISIL Money Market A-I Index (Tier I Benchmark)</t>
  </si>
  <si>
    <t>NIFTY Money Market Index A-I (Tier II Scheme Benchmark)</t>
  </si>
  <si>
    <t>EDBE33</t>
  </si>
  <si>
    <t>EDCG27</t>
  </si>
  <si>
    <t>CRISIL IBX 50:50 Gilt Plus SDL - June 2027</t>
  </si>
  <si>
    <t>EDNPSF</t>
  </si>
  <si>
    <t>Nifty PSU Bond Plus SDL Apr 2026 50:50 Index</t>
  </si>
  <si>
    <t>EEECRF</t>
  </si>
  <si>
    <t>EEIF50</t>
  </si>
  <si>
    <t>NIFTY 50 - TRI</t>
  </si>
  <si>
    <t>EEM150</t>
  </si>
  <si>
    <t>NIFTY Midcap 150 Moment 50 TRI</t>
  </si>
  <si>
    <t>EENBEF</t>
  </si>
  <si>
    <t>NIFTY Bank TRI</t>
  </si>
  <si>
    <t>EDCG37</t>
  </si>
  <si>
    <t>CRISIL IBX 50:50 Gilt Plus SDL Index – April 2037</t>
  </si>
  <si>
    <t>EDFF30</t>
  </si>
  <si>
    <t>EDFF31</t>
  </si>
  <si>
    <t>NIFTY BHARAT Bond Index - April 2031</t>
  </si>
  <si>
    <t>EDNP27</t>
  </si>
  <si>
    <t>Nifty PSU Bond Plus SDL Apr 2027 50:50 Index</t>
  </si>
  <si>
    <t>EEMAAF</t>
  </si>
  <si>
    <t>Nifty 500 TRI (40%) +CRISIL Short Term Bond Index + Domestic Gold Prices (5%)  + Domestic Silver Prices (5%)</t>
  </si>
  <si>
    <t>EENN50</t>
  </si>
  <si>
    <t xml:space="preserve">Nifty Next 50 Index </t>
  </si>
  <si>
    <t>EES250</t>
  </si>
  <si>
    <t>EGOLDE</t>
  </si>
  <si>
    <t>Domestic prices of Gold</t>
  </si>
  <si>
    <t>ELLIQF</t>
  </si>
  <si>
    <t>CRISIL Liquid Debt A-I (Tier I Benchmark)</t>
  </si>
  <si>
    <t>NIFTY Liquid Index A-I (Tier II Scheme Benchmark)</t>
  </si>
  <si>
    <t>EDBE31</t>
  </si>
  <si>
    <t>EDBE32</t>
  </si>
  <si>
    <t>Nifty BHARAT Bond Index - April 2032</t>
  </si>
  <si>
    <t>EDFF25</t>
  </si>
  <si>
    <t>EEBCYF</t>
  </si>
  <si>
    <t>EEDGEF</t>
  </si>
  <si>
    <t>NIFTY 100 TRI</t>
  </si>
  <si>
    <t>EEMMQE</t>
  </si>
  <si>
    <t>EOUSTF</t>
  </si>
  <si>
    <t>Russell 1000 Equal Weighted Technology Index</t>
  </si>
  <si>
    <t>EDCF28</t>
  </si>
  <si>
    <t>CRISIL IBX AAA Financial Services - Jan 2028</t>
  </si>
  <si>
    <t>EDFF32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</si>
  <si>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</si>
  <si>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</si>
  <si>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</si>
  <si>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</si>
  <si>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</si>
  <si>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</si>
  <si>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EEBCIE</t>
  </si>
  <si>
    <t>BSE Capital Markets &amp; Insurance TRI</t>
  </si>
  <si>
    <t>EEESSF</t>
  </si>
  <si>
    <t>NIFTY 50 Equity Savings Index</t>
  </si>
  <si>
    <t>EEMCPF</t>
  </si>
  <si>
    <t xml:space="preserve">Nifty 500 MultiCap 50:25:25 TRI </t>
  </si>
  <si>
    <t>EESMCF</t>
  </si>
  <si>
    <t>NIFTY Midcap 150 TRI</t>
  </si>
  <si>
    <t>EOASEF</t>
  </si>
  <si>
    <t>MSCI AC Asean 10/40 Total Return Index</t>
  </si>
  <si>
    <t>EOUSEF</t>
  </si>
  <si>
    <t>Russell 1000 Index</t>
  </si>
  <si>
    <t>ESLVRE</t>
  </si>
  <si>
    <t>Domestic prices of Silver</t>
  </si>
  <si>
    <t>PORTFOLIO STATEMENT OF BHARAT BOND ETF – APRIL 2025 AS ON FEBRUARY 28, 2025</t>
  </si>
  <si>
    <t>(An open ended Target Maturity Exchange Traded Bond Fund predominantly investing in constituents of Nifty BHARAT Bond Index - April 2025)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</si>
  <si>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</si>
  <si>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</si>
  <si>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</si>
  <si>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</si>
  <si>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</si>
  <si>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</si>
  <si>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</si>
  <si>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</si>
  <si>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</si>
  <si>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</si>
  <si>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(a)Listed / Awaiting listing on stock Exchanges</t>
  </si>
  <si>
    <t>5.4% INDIAN OIL CORP NCD 11-04-25**</t>
  </si>
  <si>
    <t>INE242A08478</t>
  </si>
  <si>
    <t>CRISIL AAA</t>
  </si>
  <si>
    <t>5.36% HPCL NCD RED 11-04-2025**</t>
  </si>
  <si>
    <t>INE094A08077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</si>
  <si>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</si>
  <si>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</si>
  <si>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</si>
  <si>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</si>
  <si>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</si>
  <si>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</si>
  <si>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</si>
  <si>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</si>
  <si>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</si>
  <si>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5.25% ONGC NCD RED 11-04-2025**</t>
  </si>
  <si>
    <t>INE213A08016</t>
  </si>
  <si>
    <t>6.39% INDIAN OIL CORP NCD RED 06-03-2025**</t>
  </si>
  <si>
    <t>INE242A08452</t>
  </si>
  <si>
    <t>5.34% NLC INDIA LTD. NCD 11-04-25**</t>
  </si>
  <si>
    <t>INE589A08027</t>
  </si>
  <si>
    <t>6.88% REC LTD. NCD RED 20-03-2025**</t>
  </si>
  <si>
    <t>INE020B08CK8</t>
  </si>
  <si>
    <t>5.70% SIDBI NCD RED 28-03-2025**</t>
  </si>
  <si>
    <t>INE556F08JX0</t>
  </si>
  <si>
    <t>6.99% IRFC NCD RED 19-03-2025**</t>
  </si>
  <si>
    <t>INE053F07CB1</t>
  </si>
  <si>
    <t>6.85% POWER GRID CORP NCD RED 15-04-2025**</t>
  </si>
  <si>
    <t>INE752E08643</t>
  </si>
  <si>
    <t>8.2% POWER FIN NCD RED 10-03-2025**</t>
  </si>
  <si>
    <t>INE134E08GY3</t>
  </si>
  <si>
    <t>8.30% REC LTD NCD RED 10-04-2025**</t>
  </si>
  <si>
    <t>INE020B08930</t>
  </si>
  <si>
    <t>5.57% SIDBI NCD RED 03-03-2025**</t>
  </si>
  <si>
    <t>INE556F08JV4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</si>
  <si>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</si>
  <si>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</si>
  <si>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</si>
  <si>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</si>
  <si>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</si>
  <si>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</si>
  <si>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8.95% INDIAN RAILWAY FIN NCD 10-03-2025**</t>
  </si>
  <si>
    <t>INE053F09GV6</t>
  </si>
  <si>
    <t>8.15% POWER GRID CORP NCD RED 09-03-2025**</t>
  </si>
  <si>
    <t>INE752E07MJ3</t>
  </si>
  <si>
    <t>Sub Total</t>
  </si>
  <si>
    <t>(b)Privately Placed/Unlisted</t>
  </si>
  <si>
    <t>(c)Securitised Debt Instruments</t>
  </si>
  <si>
    <t>TOTAL</t>
  </si>
  <si>
    <t>Money Market Instruments</t>
  </si>
  <si>
    <t>Certificate of Deposit</t>
  </si>
  <si>
    <t>NABARD CD RED 15-04-2025#**</t>
  </si>
  <si>
    <t>INE261F16744</t>
  </si>
  <si>
    <t>CRISIL A1+</t>
  </si>
  <si>
    <t>EXIM BANK CD RED 24-03-2025#**</t>
  </si>
  <si>
    <t>INE514E16CH3</t>
  </si>
  <si>
    <t>Commercial Paper</t>
  </si>
  <si>
    <t>SIDBI CP RED 11-04-2025**</t>
  </si>
  <si>
    <t>INE556F14KX6</t>
  </si>
  <si>
    <t>EXIM BANK CP RED 04-03-2025**</t>
  </si>
  <si>
    <t>INE514E14SK8</t>
  </si>
  <si>
    <t>INDIAN RAIL FIN CORP CP 18-03-25**</t>
  </si>
  <si>
    <t>INE053F14237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</si>
  <si>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</si>
  <si>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</si>
  <si>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</si>
  <si>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</si>
  <si>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</si>
  <si>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</si>
  <si>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</si>
  <si>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</si>
  <si>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</si>
  <si>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</si>
  <si>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1000)</t>
  </si>
  <si>
    <t>As on</t>
  </si>
  <si>
    <t>Growth Option</t>
  </si>
  <si>
    <t xml:space="preserve">3. Total Dividend (Net) declared during the month </t>
  </si>
  <si>
    <t>4. Bonus was declared during the month</t>
  </si>
  <si>
    <t>5. Investment in Repo of Corporate Debt Securities during the month ended February 28, 2025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</si>
  <si>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</si>
  <si>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</si>
  <si>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</si>
  <si>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</si>
  <si>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</si>
  <si>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</si>
  <si>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</si>
  <si>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</si>
  <si>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</si>
  <si>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BHARAT Bond ETF - April 2025</t>
  </si>
  <si>
    <t>Description (if any)</t>
  </si>
  <si>
    <t>Debt ETFs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</si>
  <si>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</si>
  <si>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</si>
  <si>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</si>
  <si>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</si>
  <si>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</si>
  <si>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</si>
  <si>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EDELWEISS CRISIL IBX 50:50 GILT PLUS SDL SEP 2028 INDEX FUND AS ON FEBRUARY 28, 2025</t>
  </si>
  <si>
    <t>(An open-ended target maturity Index Fund investing in the constituents of CRISIL IBX 50:50 Gilt Plus SDL Index – Sep 2028. A relatively high interest)</t>
  </si>
  <si>
    <t>(a) Listed / Awaiting listing on Stock Exchanges</t>
  </si>
  <si>
    <t>Government Securities</t>
  </si>
  <si>
    <t>7.06% GOVT OF INDIA RED 10-04-2028</t>
  </si>
  <si>
    <t>IN0020230010</t>
  </si>
  <si>
    <t>SOVEREIGN</t>
  </si>
  <si>
    <t>6.13% GOVT OF INDIA RED 04-06-2028</t>
  </si>
  <si>
    <t>IN0020030022</t>
  </si>
  <si>
    <t>State Development Loan</t>
  </si>
  <si>
    <t>8.47% GUJARAT SDL RED 21-08-2028</t>
  </si>
  <si>
    <t>IN1520180077</t>
  </si>
  <si>
    <t>8.15% TAMIL NADU SDL RED 09-05-2028</t>
  </si>
  <si>
    <t>IN3120180036</t>
  </si>
  <si>
    <t>8.79% GUJARAT SDL RED 12-09-2028</t>
  </si>
  <si>
    <t>IN1520180101</t>
  </si>
  <si>
    <t>Plan /option (Face Value 10)</t>
  </si>
  <si>
    <t>Direct Plan  Growth Option</t>
  </si>
  <si>
    <t>Direct Plan IDCW Option</t>
  </si>
  <si>
    <t>Regular Plan  Growth Option</t>
  </si>
  <si>
    <t>Regular Plan IDCW Option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</si>
  <si>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</si>
  <si>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</si>
  <si>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</si>
  <si>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ELSS TAX SAVER FUND AS ON FEBRUARY 28, 2025</t>
  </si>
  <si>
    <t>(An open ended equity linked saving scheme with a statutory lock in of 3 years and tax benefit)</t>
  </si>
  <si>
    <t>(a)Listed / Awaiting listing on Stock Exchanges</t>
  </si>
  <si>
    <t>HDFC Bank Ltd.</t>
  </si>
  <si>
    <t>INE040A01034</t>
  </si>
  <si>
    <t>Banks</t>
  </si>
  <si>
    <t>ICICI Bank Ltd.</t>
  </si>
  <si>
    <t>INE090A01021</t>
  </si>
  <si>
    <t>Reliance Industries Ltd.</t>
  </si>
  <si>
    <t>INE002A01018</t>
  </si>
  <si>
    <t>Petroleum Products</t>
  </si>
  <si>
    <t>Bharti Airtel Ltd.</t>
  </si>
  <si>
    <t>INE397D01024</t>
  </si>
  <si>
    <t>Telecom - Services</t>
  </si>
  <si>
    <t>Infosys Ltd.</t>
  </si>
  <si>
    <t>INE009A01021</t>
  </si>
  <si>
    <t>IT - Software</t>
  </si>
  <si>
    <t>Larsen &amp; Toubro Ltd.</t>
  </si>
  <si>
    <t>INE018A01030</t>
  </si>
  <si>
    <t>Construction</t>
  </si>
  <si>
    <t>State Bank of India</t>
  </si>
  <si>
    <t>INE062A01020</t>
  </si>
  <si>
    <t>Sun Pharmaceutical Industries Ltd.</t>
  </si>
  <si>
    <t>INE044A01036</t>
  </si>
  <si>
    <t>Pharmaceuticals &amp; Biotechnology</t>
  </si>
  <si>
    <t>Trent Ltd.</t>
  </si>
  <si>
    <t>INE849A01020</t>
  </si>
  <si>
    <t>Retailing</t>
  </si>
  <si>
    <t>Axis Bank Ltd.</t>
  </si>
  <si>
    <t>INE238A01034</t>
  </si>
  <si>
    <t>Tata Consultancy Services Ltd.</t>
  </si>
  <si>
    <t>INE467B01029</t>
  </si>
  <si>
    <t>ITC Ltd.</t>
  </si>
  <si>
    <t>INE154A01025</t>
  </si>
  <si>
    <t>Diversified FMCG</t>
  </si>
  <si>
    <t>Ultratech Cement Ltd.</t>
  </si>
  <si>
    <t>INE481G01011</t>
  </si>
  <si>
    <t>Cement &amp; Cement Products</t>
  </si>
  <si>
    <t>BSE Ltd.</t>
  </si>
  <si>
    <t>INE118H01025</t>
  </si>
  <si>
    <t>Capital Markets</t>
  </si>
  <si>
    <t>Muthoot Finance Ltd.</t>
  </si>
  <si>
    <t>INE414G01012</t>
  </si>
  <si>
    <t>Finance</t>
  </si>
  <si>
    <t>NTPC Ltd.</t>
  </si>
  <si>
    <t>INE733E01010</t>
  </si>
  <si>
    <t>Power</t>
  </si>
  <si>
    <t>Hindustan Unilever Ltd.</t>
  </si>
  <si>
    <t>INE030A01027</t>
  </si>
  <si>
    <t>Bharat Electronics Ltd.</t>
  </si>
  <si>
    <t>INE263A01024</t>
  </si>
  <si>
    <t>Aerospace &amp; Defense</t>
  </si>
  <si>
    <t>Tech Mahindra Ltd.</t>
  </si>
  <si>
    <t>INE669C01036</t>
  </si>
  <si>
    <t>Bikaji Foods International Ltd.</t>
  </si>
  <si>
    <t>INE00E101023</t>
  </si>
  <si>
    <t>Food Products</t>
  </si>
  <si>
    <t>Mahindra &amp; Mahindra Ltd.</t>
  </si>
  <si>
    <t>INE101A01026</t>
  </si>
  <si>
    <t>Automobiles</t>
  </si>
  <si>
    <t>Shriram Finance Ltd.</t>
  </si>
  <si>
    <t>INE721A01047</t>
  </si>
  <si>
    <t>Hindalco Industries Ltd.</t>
  </si>
  <si>
    <t>INE038A01020</t>
  </si>
  <si>
    <t>Non - Ferrous Metals</t>
  </si>
  <si>
    <t>Karur Vysya Bank Ltd.</t>
  </si>
  <si>
    <t>INE036D01028</t>
  </si>
  <si>
    <t>Power Finance Corporation Ltd.</t>
  </si>
  <si>
    <t>INE134E01011</t>
  </si>
  <si>
    <t>Cholamandalam Investment &amp; Finance Company Ltd.</t>
  </si>
  <si>
    <t>INE121A01024</t>
  </si>
  <si>
    <t>Multi Commodity Exchange Of India Ltd.</t>
  </si>
  <si>
    <t>INE745G01035</t>
  </si>
  <si>
    <t>Max Healthcare Institute Ltd.</t>
  </si>
  <si>
    <t>INE027H01010</t>
  </si>
  <si>
    <t>Healthcare Services</t>
  </si>
  <si>
    <t>PB Fintech Ltd.</t>
  </si>
  <si>
    <t>INE417T01026</t>
  </si>
  <si>
    <t>Financial Technology (Fintech)</t>
  </si>
  <si>
    <t>SBI Life Insurance Company Ltd.</t>
  </si>
  <si>
    <t>INE123W01016</t>
  </si>
  <si>
    <t>Insurance</t>
  </si>
  <si>
    <t>Zensar Technologies Ltd.</t>
  </si>
  <si>
    <t>INE520A01027</t>
  </si>
  <si>
    <t>Coforge Ltd.</t>
  </si>
  <si>
    <t>INE591G01017</t>
  </si>
  <si>
    <t>Samvardhana Motherson International Ltd.</t>
  </si>
  <si>
    <t>INE775A01035</t>
  </si>
  <si>
    <t>Auto Components</t>
  </si>
  <si>
    <t>HCL Technologies Ltd.</t>
  </si>
  <si>
    <t>INE860A01027</t>
  </si>
  <si>
    <t>Torrent Pharmaceuticals Ltd.</t>
  </si>
  <si>
    <t>INE685A01028</t>
  </si>
  <si>
    <t>Coal India Ltd.</t>
  </si>
  <si>
    <t>INE522F01014</t>
  </si>
  <si>
    <t>Consumable Fuels</t>
  </si>
  <si>
    <t>Titan Company Ltd.</t>
  </si>
  <si>
    <t>INE280A01028</t>
  </si>
  <si>
    <t>Consumer Durables</t>
  </si>
  <si>
    <t>Indian Bank</t>
  </si>
  <si>
    <t>INE562A01011</t>
  </si>
  <si>
    <t>India Shelter Finance Corporation Ltd.</t>
  </si>
  <si>
    <t>INE922K01024</t>
  </si>
  <si>
    <t>Bank of Baroda</t>
  </si>
  <si>
    <t>INE028A01039</t>
  </si>
  <si>
    <t>Mphasis Ltd.</t>
  </si>
  <si>
    <t>INE356A01018</t>
  </si>
  <si>
    <t>Bajaj Finance Ltd.</t>
  </si>
  <si>
    <t>INE296A01024</t>
  </si>
  <si>
    <t>Concord Biotech Ltd.</t>
  </si>
  <si>
    <t>INE338H01029</t>
  </si>
  <si>
    <t>Kaynes Technology India Ltd.</t>
  </si>
  <si>
    <t>INE918Z01012</t>
  </si>
  <si>
    <t>Industrial Manufacturing</t>
  </si>
  <si>
    <t>Voltas Ltd.</t>
  </si>
  <si>
    <t>INE226A01021</t>
  </si>
  <si>
    <t>Jyoti CNC Automation Ltd.</t>
  </si>
  <si>
    <t>INE980O01024</t>
  </si>
  <si>
    <t>Home First Finance Company India Ltd.</t>
  </si>
  <si>
    <t>INE481N01025</t>
  </si>
  <si>
    <t>Creditaccess Grameen Ltd.</t>
  </si>
  <si>
    <t>INE741K01010</t>
  </si>
  <si>
    <t>TVS Motor Company Ltd.</t>
  </si>
  <si>
    <t>INE494B01023</t>
  </si>
  <si>
    <t>Persistent Systems Ltd.</t>
  </si>
  <si>
    <t>INE262H01021</t>
  </si>
  <si>
    <t>Bharat Heavy Electricals Ltd.</t>
  </si>
  <si>
    <t>INE257A01026</t>
  </si>
  <si>
    <t>Electrical Equipment</t>
  </si>
  <si>
    <t>Maruti Suzuki India Ltd.</t>
  </si>
  <si>
    <t>INE585B01010</t>
  </si>
  <si>
    <t>Power Mech Projects Ltd.</t>
  </si>
  <si>
    <t>INE211R01019</t>
  </si>
  <si>
    <t>UNO Minda Ltd.</t>
  </si>
  <si>
    <t>INE405E01023</t>
  </si>
  <si>
    <t>Brigade Enterprises Ltd.</t>
  </si>
  <si>
    <t>INE791I01019</t>
  </si>
  <si>
    <t>Realty</t>
  </si>
  <si>
    <t>Hindustan Petroleum Corporation Ltd.</t>
  </si>
  <si>
    <t>INE094A01015</t>
  </si>
  <si>
    <t>JB Chemicals &amp; Pharmaceuticals Ltd.</t>
  </si>
  <si>
    <t>INE572A01036</t>
  </si>
  <si>
    <t>Cipla Ltd.</t>
  </si>
  <si>
    <t>INE059A01026</t>
  </si>
  <si>
    <t>KEI Industries Ltd.</t>
  </si>
  <si>
    <t>INE878B01027</t>
  </si>
  <si>
    <t>Industrial Products</t>
  </si>
  <si>
    <t>IndusInd Bank Ltd.</t>
  </si>
  <si>
    <t>INE095A01012</t>
  </si>
  <si>
    <t>Titagarh Rail Systems Ltd.</t>
  </si>
  <si>
    <t>INE615H01020</t>
  </si>
  <si>
    <t>ICICI Lombard General Insurance Co. Ltd.</t>
  </si>
  <si>
    <t>INE765G01017</t>
  </si>
  <si>
    <t>Jindal Steel &amp; Power Ltd.</t>
  </si>
  <si>
    <t>INE749A01030</t>
  </si>
  <si>
    <t>Ferrous Metals</t>
  </si>
  <si>
    <t>Balkrishna Industries Ltd.</t>
  </si>
  <si>
    <t>INE787D01026</t>
  </si>
  <si>
    <t>Jubilant Ingrevia Ltd.</t>
  </si>
  <si>
    <t>INE0BY001018</t>
  </si>
  <si>
    <t>Chemicals &amp; Petrochemicals</t>
  </si>
  <si>
    <t>Lupin Ltd.</t>
  </si>
  <si>
    <t>INE326A01037</t>
  </si>
  <si>
    <t>Godrej Properties Ltd.</t>
  </si>
  <si>
    <t>INE484J01027</t>
  </si>
  <si>
    <t>ABB India Ltd.</t>
  </si>
  <si>
    <t>INE117A01022</t>
  </si>
  <si>
    <t>Havells India Ltd.</t>
  </si>
  <si>
    <t>INE176B01034</t>
  </si>
  <si>
    <t>Astral Ltd.</t>
  </si>
  <si>
    <t>INE006I01046</t>
  </si>
  <si>
    <t>CG Power and Industrial Solutions Ltd.</t>
  </si>
  <si>
    <t>INE067A01029</t>
  </si>
  <si>
    <t>APL Apollo Tubes Ltd.</t>
  </si>
  <si>
    <t>INE702C01027</t>
  </si>
  <si>
    <t>The Phoenix Mills Ltd.</t>
  </si>
  <si>
    <t>INE211B01039</t>
  </si>
  <si>
    <t>P I INDUSTRIES LIMITED</t>
  </si>
  <si>
    <t>INE603J01030</t>
  </si>
  <si>
    <t>Fertilizers &amp; Agrochemicals</t>
  </si>
  <si>
    <t>Radico Khaitan Ltd.</t>
  </si>
  <si>
    <t>INE944F01028</t>
  </si>
  <si>
    <t>Beverages</t>
  </si>
  <si>
    <t>Alembic Pharmaceuticals Ltd.</t>
  </si>
  <si>
    <t>INE901L01018</t>
  </si>
  <si>
    <t>P N Gadgil Jewellers Ltd.</t>
  </si>
  <si>
    <t>INE953R01016</t>
  </si>
  <si>
    <t>NTPC Green Energy Ltd.</t>
  </si>
  <si>
    <t>INE0ONG01011</t>
  </si>
  <si>
    <t>Siemens Ltd.</t>
  </si>
  <si>
    <t>INE003A01024</t>
  </si>
  <si>
    <t>Dixon Technologies (India) Ltd.</t>
  </si>
  <si>
    <t>INE935N01020</t>
  </si>
  <si>
    <t>IPCA Laboratories Ltd.</t>
  </si>
  <si>
    <t>INE571A01038</t>
  </si>
  <si>
    <t>Jio Financial Services Ltd.</t>
  </si>
  <si>
    <t>INE758E01017</t>
  </si>
  <si>
    <t>Ajanta Pharma Ltd.</t>
  </si>
  <si>
    <t>INE031B01049</t>
  </si>
  <si>
    <t>Canara Bank</t>
  </si>
  <si>
    <t>INE476A01022</t>
  </si>
  <si>
    <t>JSW Energy Ltd.</t>
  </si>
  <si>
    <t>INE121E01018</t>
  </si>
  <si>
    <t>Netweb Technologies India Ltd.</t>
  </si>
  <si>
    <t>INE0NT901020</t>
  </si>
  <si>
    <t>IT - Services</t>
  </si>
  <si>
    <t>Hero MotoCorp Ltd.</t>
  </si>
  <si>
    <t>INE158A01026</t>
  </si>
  <si>
    <t>Oil India Ltd.</t>
  </si>
  <si>
    <t>INE274J01014</t>
  </si>
  <si>
    <t>Oil</t>
  </si>
  <si>
    <t>ITC Hotels Ltd.</t>
  </si>
  <si>
    <t>INE379A01028</t>
  </si>
  <si>
    <t>Leisure Services</t>
  </si>
  <si>
    <t>Vishal Mega Mart Ltd</t>
  </si>
  <si>
    <t>INE01EA01019</t>
  </si>
  <si>
    <t>(b) Unlisted</t>
  </si>
  <si>
    <t>Direct Plan Growth Option</t>
  </si>
  <si>
    <t>Regular Plan Growth Option</t>
  </si>
  <si>
    <t>7. Portfolio Turnover Ratio</t>
  </si>
  <si>
    <t>Edelweiss ELSS Tax saver Fund</t>
  </si>
  <si>
    <t>PORTFOLIO STATEMENT OF EDELWEISS FOCUSED FUND AS ON FEBRUARY 28, 2025</t>
  </si>
  <si>
    <t>(An open-ended equity scheme investing in maximum 30 stocks, with focus in multi-cap space)</t>
  </si>
  <si>
    <t>Marico Ltd.</t>
  </si>
  <si>
    <t>INE196A01026</t>
  </si>
  <si>
    <t>Agricultural Food &amp; other Products</t>
  </si>
  <si>
    <t>TBO Tek Ltd.</t>
  </si>
  <si>
    <t>INE673O01025</t>
  </si>
  <si>
    <t>Endurance Technologies Ltd.</t>
  </si>
  <si>
    <t>INE913H01037</t>
  </si>
  <si>
    <t>Bajaj Housing Finance Ltd.</t>
  </si>
  <si>
    <t>INE377Y01014</t>
  </si>
  <si>
    <t>Edelweiss Focused Fund</t>
  </si>
  <si>
    <t>PORTFOLIO STATEMENT OF EDELWEISS NIFTY500 MULTICAP MOMENTUM QUALITY 50 INDEX FUND AS ON FEBRUARY 28, 2025</t>
  </si>
  <si>
    <t>(An open-ended index scheme replicating Nifty500 Multicap Momentum Quality 50 Index)</t>
  </si>
  <si>
    <t>Bajaj Auto Ltd.</t>
  </si>
  <si>
    <t>INE917I01010</t>
  </si>
  <si>
    <t>VARUN BEVERAGES LIMITED</t>
  </si>
  <si>
    <t>INE200M01039</t>
  </si>
  <si>
    <t>Hindustan Aeronautics Ltd.</t>
  </si>
  <si>
    <t>INE066F01020</t>
  </si>
  <si>
    <t>Colgate Palmolive (India) Ltd.</t>
  </si>
  <si>
    <t>INE259A01022</t>
  </si>
  <si>
    <t>Personal Products</t>
  </si>
  <si>
    <t>LTIMindtree Ltd.</t>
  </si>
  <si>
    <t>INE214T01019</t>
  </si>
  <si>
    <t>Cummins India Ltd.</t>
  </si>
  <si>
    <t>INE298A01020</t>
  </si>
  <si>
    <t>HDFC Asset Management Company Ltd.</t>
  </si>
  <si>
    <t>INE127D01025</t>
  </si>
  <si>
    <t>Oracle Financial Services Software Ltd.</t>
  </si>
  <si>
    <t>INE881D01027</t>
  </si>
  <si>
    <t>Page Industries Ltd.</t>
  </si>
  <si>
    <t>INE761H01022</t>
  </si>
  <si>
    <t>Textiles &amp; Apparels</t>
  </si>
  <si>
    <t>Suven Pharmaceuticals Ltd.</t>
  </si>
  <si>
    <t>INE03QK01018</t>
  </si>
  <si>
    <t>Central Depository Services (I) Ltd.</t>
  </si>
  <si>
    <t>INE736A01011</t>
  </si>
  <si>
    <t>360 One Wam Ltd.</t>
  </si>
  <si>
    <t>INE466L01038</t>
  </si>
  <si>
    <t>Coromandel International Ltd.</t>
  </si>
  <si>
    <t>INE169A01031</t>
  </si>
  <si>
    <t>Solar Industries India Ltd.</t>
  </si>
  <si>
    <t>INE343H01029</t>
  </si>
  <si>
    <t>Computer Age Management Services Ltd.</t>
  </si>
  <si>
    <t>INE596I01012</t>
  </si>
  <si>
    <t>Polycab India Ltd.</t>
  </si>
  <si>
    <t>INE455K01017</t>
  </si>
  <si>
    <t>Mazagon Dock Shipbuilders Ltd.</t>
  </si>
  <si>
    <t>INE249Z01020</t>
  </si>
  <si>
    <t>Motilal Oswal Financial Services Ltd.</t>
  </si>
  <si>
    <t>INE338I01027</t>
  </si>
  <si>
    <t>Apar Industries Ltd.</t>
  </si>
  <si>
    <t>INE372A01015</t>
  </si>
  <si>
    <t>Amara Raja Energy &amp; Mobility Ltd.</t>
  </si>
  <si>
    <t>INE885A01032</t>
  </si>
  <si>
    <t>Castrol India Ltd.</t>
  </si>
  <si>
    <t>INE172A01027</t>
  </si>
  <si>
    <t>Poly Medicure Ltd.</t>
  </si>
  <si>
    <t>INE205C01021</t>
  </si>
  <si>
    <t>Healthcare Equipment &amp; Supplies</t>
  </si>
  <si>
    <t>Nippon Life India Asset Management Ltd.</t>
  </si>
  <si>
    <t>INE298J01013</t>
  </si>
  <si>
    <t>Godfrey Phillips India Ltd.</t>
  </si>
  <si>
    <t>INE260B01028</t>
  </si>
  <si>
    <t>Cigarettes &amp; Tobacco Products</t>
  </si>
  <si>
    <t>Gillette India Ltd.</t>
  </si>
  <si>
    <t>INE322A01010</t>
  </si>
  <si>
    <t>Natco Pharma Ltd.</t>
  </si>
  <si>
    <t>INE987B01026</t>
  </si>
  <si>
    <t>ICICI Securities Ltd.</t>
  </si>
  <si>
    <t>INE763G01038</t>
  </si>
  <si>
    <t>Eclerx Services Ltd.</t>
  </si>
  <si>
    <t>INE738I01010</t>
  </si>
  <si>
    <t>Commercial Services &amp; Supplies</t>
  </si>
  <si>
    <t>Praj Industries Ltd.</t>
  </si>
  <si>
    <t>INE074A01025</t>
  </si>
  <si>
    <t>Triveni Turbine Ltd.</t>
  </si>
  <si>
    <t>INE152M01016</t>
  </si>
  <si>
    <t>Newgen Software Technologies Ltd.</t>
  </si>
  <si>
    <t>INE619B01017</t>
  </si>
  <si>
    <t>BASF India Ltd.</t>
  </si>
  <si>
    <t>INE373A01013</t>
  </si>
  <si>
    <t>Caplin Point Laboratories Ltd.</t>
  </si>
  <si>
    <t>INE475E01026</t>
  </si>
  <si>
    <t>Schneider Electric Infrastructure Ltd.</t>
  </si>
  <si>
    <t>INE839M01018</t>
  </si>
  <si>
    <t>Kirloskar Brothers Ltd.</t>
  </si>
  <si>
    <t>INE732A01036</t>
  </si>
  <si>
    <t>UTI Asset Management Company Ltd.</t>
  </si>
  <si>
    <t>INE094J01016</t>
  </si>
  <si>
    <t>BLS International Services Ltd.</t>
  </si>
  <si>
    <t>INE153T01027</t>
  </si>
  <si>
    <t>Action Construction Equipment Ltd.</t>
  </si>
  <si>
    <t>INE731H01025</t>
  </si>
  <si>
    <t>Agricultural, Commercial &amp; Construction Vehicles</t>
  </si>
  <si>
    <t>Garden Reach Shipbuilders &amp; Engineers</t>
  </si>
  <si>
    <t>INE382Z01011</t>
  </si>
  <si>
    <t>Edelweiss Nifty500 Multicap Momentum Quality 50 Index Fund</t>
  </si>
  <si>
    <t>PORTFOLIO STATEMENT OF EDELWEISS  EMERGING MARKETS OPPORTUNITIES EQUITY OFF-SHORE FUND AS ON FEBRUARY 28, 2025</t>
  </si>
  <si>
    <t>(An open ended fund of fund scheme investing in JPMorgan Funds – Emerging Market Opportunities Fund)</t>
  </si>
  <si>
    <t>Foreign Securities and/or Overseas ETFs</t>
  </si>
  <si>
    <t>International  Mutual Fund Units</t>
  </si>
  <si>
    <t>JPMORGAN ASSET MGM - EMG MKT OPPS I USD</t>
  </si>
  <si>
    <t>LU0431993749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</si>
  <si>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</si>
  <si>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</si>
  <si>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</si>
  <si>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</si>
  <si>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</si>
  <si>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Emerging Markets Opportunities Equity Off-Shore Fund</t>
  </si>
  <si>
    <t>PORTFOLIO STATEMENT OF BHARAT BOND ETF – APRIL 2030 AS ON FEBRUARY 28, 2025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</si>
  <si>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</si>
  <si>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</si>
  <si>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</si>
  <si>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</si>
  <si>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</si>
  <si>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</si>
  <si>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</si>
  <si>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</si>
  <si>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</si>
  <si>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</si>
  <si>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</si>
  <si>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</si>
  <si>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</si>
  <si>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7.22% HPCL NCD RED 28-08-2029**</t>
  </si>
  <si>
    <t>INE094A08168</t>
  </si>
  <si>
    <t>7.54% NHAI NCD RED 25-01-2030**</t>
  </si>
  <si>
    <t>INE906B07HK9</t>
  </si>
  <si>
    <t>7.32% NTPC LTD NCD RED 17-07-2029</t>
  </si>
  <si>
    <t>INE733E07KL3</t>
  </si>
  <si>
    <t>7.70% NHAI NCD RED 13-09-2029**</t>
  </si>
  <si>
    <t>INE906B07HH5</t>
  </si>
  <si>
    <t>7.4% MANGALORE REF &amp; PET NCD 12-04-2030**</t>
  </si>
  <si>
    <t>INE103A08019</t>
  </si>
  <si>
    <t>7.41% IOC NCD RED 22-10-2029**</t>
  </si>
  <si>
    <t>INE242A08437</t>
  </si>
  <si>
    <t>FITCH AAA</t>
  </si>
  <si>
    <t>7.50% REC LTD. NCD RED 28-02-2030**</t>
  </si>
  <si>
    <t>INE020B08CP7</t>
  </si>
  <si>
    <t>7.08% IRFC NCD RED 28-02-2030**</t>
  </si>
  <si>
    <t>INE053F07CA3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</si>
  <si>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</si>
  <si>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</si>
  <si>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</si>
  <si>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</si>
  <si>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</si>
  <si>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</si>
  <si>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</si>
  <si>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</si>
  <si>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7.48% IRFC NCD RED 13-08-2029**</t>
  </si>
  <si>
    <t>INE053F07BU3</t>
  </si>
  <si>
    <t>8.12% NHPC NCD GOI SERVICED 22-03-2029**</t>
  </si>
  <si>
    <t>INE848E08136</t>
  </si>
  <si>
    <t>CARE AAA</t>
  </si>
  <si>
    <t>7.68% NABARD NCD SR 24F RED 30-04-2029</t>
  </si>
  <si>
    <t>INE261F08EG3</t>
  </si>
  <si>
    <t>7.82% PFC SR BS225 NCD RED 13-03-2030**</t>
  </si>
  <si>
    <t>INE134E08MF0</t>
  </si>
  <si>
    <t>7.5% IRFC NCD RED 07-09-2029**</t>
  </si>
  <si>
    <t>INE053F07BW9</t>
  </si>
  <si>
    <t>7.25% INDIAN OIL CORP SR XXVII 05-01-30**</t>
  </si>
  <si>
    <t>INE242A08569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</si>
  <si>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</si>
  <si>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</si>
  <si>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</si>
  <si>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</si>
  <si>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</si>
  <si>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</si>
  <si>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</si>
  <si>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</si>
  <si>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</si>
  <si>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</si>
  <si>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</si>
  <si>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</si>
  <si>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</si>
  <si>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7.36% INDIAN OIL COR N SR XXVI 16-07-29**</t>
  </si>
  <si>
    <t>INE242A08551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</si>
  <si>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</si>
  <si>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</si>
  <si>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</si>
  <si>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</si>
  <si>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</si>
  <si>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</si>
  <si>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</si>
  <si>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</si>
  <si>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</si>
  <si>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</si>
  <si>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</si>
  <si>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</si>
  <si>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8.23% IRFC NCD RED 29-03-2029**</t>
  </si>
  <si>
    <t>INE053F07BE7</t>
  </si>
  <si>
    <t>7.64% NABARD NCD SR 25B RED 06-12-2029**</t>
  </si>
  <si>
    <t>INE261F08EJ7</t>
  </si>
  <si>
    <t>8.27% NHAI NCD RED 28-03-2029**</t>
  </si>
  <si>
    <t>INE906B07GP0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</si>
  <si>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</si>
  <si>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</si>
  <si>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</si>
  <si>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</si>
  <si>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</si>
  <si>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</si>
  <si>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</si>
  <si>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</si>
  <si>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</si>
  <si>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</si>
  <si>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</si>
  <si>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</si>
  <si>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</si>
  <si>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</si>
  <si>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</si>
  <si>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</si>
  <si>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</si>
  <si>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</si>
  <si>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</si>
  <si>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</si>
  <si>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</si>
  <si>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</si>
  <si>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</si>
  <si>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</si>
  <si>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7.34% POWER GRID CORP NCD 13-07-2029**</t>
  </si>
  <si>
    <t>INE752E08577</t>
  </si>
  <si>
    <t>8.14% NUCLEAR POWER NCD RED 25-03-2030**</t>
  </si>
  <si>
    <t>INE206D08303</t>
  </si>
  <si>
    <t>8.15% EXIM NCB 21-01-2030 R21 - 2030**</t>
  </si>
  <si>
    <t>INE514E08EJ2</t>
  </si>
  <si>
    <t>9.3% POWER GRID CORP NCD RED 04-09-2029**</t>
  </si>
  <si>
    <t>INE752E07LR8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</si>
  <si>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</si>
  <si>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</si>
  <si>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</si>
  <si>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</si>
  <si>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</si>
  <si>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</si>
  <si>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</si>
  <si>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</si>
  <si>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</si>
  <si>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</si>
  <si>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</si>
  <si>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</si>
  <si>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</si>
  <si>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</si>
  <si>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</si>
  <si>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</si>
  <si>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</si>
  <si>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</si>
  <si>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</si>
  <si>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</si>
  <si>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</si>
  <si>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</si>
  <si>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</si>
  <si>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</si>
  <si>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</si>
  <si>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</si>
  <si>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</si>
  <si>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</si>
  <si>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BHARAT Bond ETF - April 2030</t>
  </si>
  <si>
    <t>PORTFOLIO STATEMENT OF EDELWEISS LARGE &amp; MID CAP FUND AS ON FEBRUARY 28, 2025</t>
  </si>
  <si>
    <t>(An open ended equity scheme investing in both large cap and mid cap stocks)</t>
  </si>
  <si>
    <t>Zomato Ltd.</t>
  </si>
  <si>
    <t>INE758T01015</t>
  </si>
  <si>
    <t>The Federal Bank Ltd.</t>
  </si>
  <si>
    <t>INE171A01029</t>
  </si>
  <si>
    <t>Fortis Healthcare Ltd.</t>
  </si>
  <si>
    <t>INE061F01013</t>
  </si>
  <si>
    <t>Sundaram Finance Ltd.</t>
  </si>
  <si>
    <t>INE660A01013</t>
  </si>
  <si>
    <t>Max Financial Services Ltd.</t>
  </si>
  <si>
    <t>INE180A01020</t>
  </si>
  <si>
    <t>Amber Enterprises India Ltd.</t>
  </si>
  <si>
    <t>INE371P01015</t>
  </si>
  <si>
    <t>Birlasoft Ltd.</t>
  </si>
  <si>
    <t>INE836A01035</t>
  </si>
  <si>
    <t>Jubilant Foodworks Ltd.</t>
  </si>
  <si>
    <t>INE797F01020</t>
  </si>
  <si>
    <t>Can Fin Homes Ltd.</t>
  </si>
  <si>
    <t>INE477A01020</t>
  </si>
  <si>
    <t>JK Cement Ltd.</t>
  </si>
  <si>
    <t>INE823G01014</t>
  </si>
  <si>
    <t>The Indian Hotels Company Ltd.</t>
  </si>
  <si>
    <t>INE053A01029</t>
  </si>
  <si>
    <t>Century Plyboards (India) Ltd.</t>
  </si>
  <si>
    <t>INE348B01021</t>
  </si>
  <si>
    <t>Dalmia Bharat Ltd.</t>
  </si>
  <si>
    <t>INE00R701025</t>
  </si>
  <si>
    <t>Mahindra &amp; Mahindra Financial Services Ltd</t>
  </si>
  <si>
    <t>INE774D01024</t>
  </si>
  <si>
    <t>Kotak Mahindra Bank Ltd.</t>
  </si>
  <si>
    <t>INE237A01028</t>
  </si>
  <si>
    <t>Kajaria Ceramics Ltd.</t>
  </si>
  <si>
    <t>INE217B01036</t>
  </si>
  <si>
    <t>Metro Brands Ltd.</t>
  </si>
  <si>
    <t>INE317I01021</t>
  </si>
  <si>
    <t>Grindwell Norton Ltd.</t>
  </si>
  <si>
    <t>INE536A01023</t>
  </si>
  <si>
    <t>Bharat Dynamics Ltd.</t>
  </si>
  <si>
    <t>INE171Z01026</t>
  </si>
  <si>
    <t>Swiggy Ltd.</t>
  </si>
  <si>
    <t>INE00H001014</t>
  </si>
  <si>
    <t>SRF Ltd.</t>
  </si>
  <si>
    <t>INE647A01010</t>
  </si>
  <si>
    <t>Sona BLW Precision Forgings Ltd.</t>
  </si>
  <si>
    <t>INE073K01018</t>
  </si>
  <si>
    <t>GMM Pfaudler Ltd.</t>
  </si>
  <si>
    <t>INE541A01023</t>
  </si>
  <si>
    <t>REC Ltd.</t>
  </si>
  <si>
    <t>INE020B01018</t>
  </si>
  <si>
    <t>Tata Motors Ltd.</t>
  </si>
  <si>
    <t>INE155A01022</t>
  </si>
  <si>
    <t>Syngene International Ltd.</t>
  </si>
  <si>
    <t>INE398R01022</t>
  </si>
  <si>
    <t>Edelweiss Large and Mid Cap Fund</t>
  </si>
  <si>
    <t>PORTFOLIO STATEMENT OF EDELWEISS AGGRESSIVE HYBRID FUND AS ON FEBRUARY 28, 2025</t>
  </si>
  <si>
    <t>(An open ended hybrid scheme investing predominantly in equity and equity related instruments)</t>
  </si>
  <si>
    <t>InterGlobe Aviation Ltd.</t>
  </si>
  <si>
    <t>INE646L01027</t>
  </si>
  <si>
    <t>Transport Services</t>
  </si>
  <si>
    <t>Bajaj Finserv Ltd.</t>
  </si>
  <si>
    <t>INE918I01026</t>
  </si>
  <si>
    <t>Oil &amp; Natural Gas Corporation Ltd.</t>
  </si>
  <si>
    <t>INE213A01029</t>
  </si>
  <si>
    <t>Apollo Hospitals Enterprise Ltd.</t>
  </si>
  <si>
    <t>INE437A01024</t>
  </si>
  <si>
    <t>Avenue Supermarts Ltd.</t>
  </si>
  <si>
    <t>INE192R01011</t>
  </si>
  <si>
    <t>Zydus Lifesciences Ltd.</t>
  </si>
  <si>
    <t>INE010B01027</t>
  </si>
  <si>
    <t>Mankind Pharma Ltd.</t>
  </si>
  <si>
    <t>INE634S01028</t>
  </si>
  <si>
    <t>HDFC Life Insurance Company Ltd.</t>
  </si>
  <si>
    <t>INE795G01014</t>
  </si>
  <si>
    <t>Granules India Ltd.</t>
  </si>
  <si>
    <t>INE101D01020</t>
  </si>
  <si>
    <t>Divi's Laboratories Ltd.</t>
  </si>
  <si>
    <t>INE361B01024</t>
  </si>
  <si>
    <t>Petronet LNG Ltd.</t>
  </si>
  <si>
    <t>INE347G01014</t>
  </si>
  <si>
    <t>Gas</t>
  </si>
  <si>
    <t>Eicher Motors Ltd.</t>
  </si>
  <si>
    <t>INE066A01021</t>
  </si>
  <si>
    <t>Minda Corporation Ltd.</t>
  </si>
  <si>
    <t>INE842C01021</t>
  </si>
  <si>
    <t>Dr Agarwal's Health Care Ltd.</t>
  </si>
  <si>
    <t>INE943P01029</t>
  </si>
  <si>
    <t>Mahanagar Gas Ltd.</t>
  </si>
  <si>
    <t>INE002S01010</t>
  </si>
  <si>
    <t>Hitachi Energy India Ltd.</t>
  </si>
  <si>
    <t>INE07Y701011</t>
  </si>
  <si>
    <t>Inventurus Knowledge Solutions Ltd.</t>
  </si>
  <si>
    <t>INE115Q01022</t>
  </si>
  <si>
    <t>AWFIS Space Solutions Ltd.</t>
  </si>
  <si>
    <t>INE108V01019</t>
  </si>
  <si>
    <t>Power Grid Corporation of India Ltd.</t>
  </si>
  <si>
    <t>INE752E01010</t>
  </si>
  <si>
    <t>National Aluminium Company Ltd.</t>
  </si>
  <si>
    <t>INE139A01034</t>
  </si>
  <si>
    <t>Tata Steel Ltd.</t>
  </si>
  <si>
    <t>INE081A01020</t>
  </si>
  <si>
    <t>Cholamandalam Financial Holdings Ltd.</t>
  </si>
  <si>
    <t>INE149A01033</t>
  </si>
  <si>
    <t>MRF Ltd.</t>
  </si>
  <si>
    <t>INE883A01011</t>
  </si>
  <si>
    <t>CCL Products (India) Ltd.</t>
  </si>
  <si>
    <t>INE421D01022</t>
  </si>
  <si>
    <t>Bansal Wire Industries Ltd.</t>
  </si>
  <si>
    <t>INE0B9K01025</t>
  </si>
  <si>
    <t>Craftsman Automation Ltd.</t>
  </si>
  <si>
    <t>INE00LO01017</t>
  </si>
  <si>
    <t>Updater Services Ltd.</t>
  </si>
  <si>
    <t>INE851I01011</t>
  </si>
  <si>
    <t>Indraprastha Gas Ltd.</t>
  </si>
  <si>
    <t>INE203G01027</t>
  </si>
  <si>
    <t>Kesoram Industries Ltd.</t>
  </si>
  <si>
    <t>INE087A01019</t>
  </si>
  <si>
    <t>Senco Gold Ltd.</t>
  </si>
  <si>
    <t>INE602W01027</t>
  </si>
  <si>
    <t>Ajax Engineering Ltd.</t>
  </si>
  <si>
    <t>INE274Y01021</t>
  </si>
  <si>
    <t>BROOKFIELD INDIA REAL ESTATE TRUST</t>
  </si>
  <si>
    <t>INE0FDU25010</t>
  </si>
  <si>
    <t>Derivatives</t>
  </si>
  <si>
    <t>(a) Index/Stock Future</t>
  </si>
  <si>
    <t>Indraprastha Gas Ltd.27/03/2025</t>
  </si>
  <si>
    <t>Dixon Technologies (India) Ltd.27/03/2025</t>
  </si>
  <si>
    <t>7.40% NABARD NCD RED 30-01-2026</t>
  </si>
  <si>
    <t>INE261F08DO9</t>
  </si>
  <si>
    <t>7.65% HDB FIN SERV NCD 10-09-27**</t>
  </si>
  <si>
    <t>INE756I07EJ2</t>
  </si>
  <si>
    <t>8.1701% ABHFL SR D1 NCD 25-08-27**</t>
  </si>
  <si>
    <t>INE831R07466</t>
  </si>
  <si>
    <t>7.54% SIDBI NCD SR VIII RED 12-01-2026**</t>
  </si>
  <si>
    <t>INE556F08KF5</t>
  </si>
  <si>
    <t>7.34% NHB LTD NCD RED 07-08-2025**</t>
  </si>
  <si>
    <t>INE557F08FN7</t>
  </si>
  <si>
    <t>6.54% GOVT OF INDIA RED 17-01-2032</t>
  </si>
  <si>
    <t>IN0020210244</t>
  </si>
  <si>
    <t>PUNJAB NATIONAL BANK CD 20-03-25#**</t>
  </si>
  <si>
    <t>INE160A16QP6</t>
  </si>
  <si>
    <t>Investment in Mutual fund</t>
  </si>
  <si>
    <t>EDEL CRI IBX AAA FIN S JN 28-DIRECT-GR</t>
  </si>
  <si>
    <t>INF754K01TP0</t>
  </si>
  <si>
    <t>EDELWEISS-NIFTY 50-INDEX FUND</t>
  </si>
  <si>
    <t>INF754K01NB3</t>
  </si>
  <si>
    <t>EDELWEISS LIQUID FUND - DIRECT PL -GR</t>
  </si>
  <si>
    <t>INF754K01GM4</t>
  </si>
  <si>
    <t>Net Receivables/(Payables) include Net Current Assets as well as the Mark to Market on derivative trades.</t>
  </si>
  <si>
    <t>Plan B - Growth option</t>
  </si>
  <si>
    <t>Plan B -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</si>
  <si>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</si>
  <si>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</si>
  <si>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</si>
  <si>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</si>
  <si>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</si>
  <si>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IDCW</t>
  </si>
  <si>
    <t>Regular Plan IDCW</t>
  </si>
  <si>
    <t>Edelweiss Aggressive Hybrid Fund</t>
  </si>
  <si>
    <t>PORTFOLIO STATEMENT OF EDELWEISS TECHNOLOGY FUND AS ON FEBRUARY 28, 2025</t>
  </si>
  <si>
    <t>(An open-ended equity scheme investing in technology &amp; technology-related companies)</t>
  </si>
  <si>
    <t>Cyient Ltd.</t>
  </si>
  <si>
    <t>INE136B01020</t>
  </si>
  <si>
    <t>Teamlease Services Ltd.</t>
  </si>
  <si>
    <t>INE985S01024</t>
  </si>
  <si>
    <t>Rategain Travel Technologies Ltd.</t>
  </si>
  <si>
    <t>INE0CLI01024</t>
  </si>
  <si>
    <t>KPIT Technologies Ltd.</t>
  </si>
  <si>
    <t>INE04I401011</t>
  </si>
  <si>
    <t>Tejas Networks Ltd.</t>
  </si>
  <si>
    <t>INE010J01012</t>
  </si>
  <si>
    <t>Telecom - Equipment &amp; Accessories</t>
  </si>
  <si>
    <t>Cyient DLM Ltd.</t>
  </si>
  <si>
    <t>INE055S01018</t>
  </si>
  <si>
    <t>Data Patterns (India) Ltd.</t>
  </si>
  <si>
    <t>INE0IX101010</t>
  </si>
  <si>
    <t>Tata Communications Ltd.</t>
  </si>
  <si>
    <t>INE151A01013</t>
  </si>
  <si>
    <t>(c) Listed / Awaiting listing on International Stock Exchanges</t>
  </si>
  <si>
    <t>APPLE INC</t>
  </si>
  <si>
    <t>US0378331005</t>
  </si>
  <si>
    <t>Software Products</t>
  </si>
  <si>
    <t>MICROSOFT CORP</t>
  </si>
  <si>
    <t>US5949181045</t>
  </si>
  <si>
    <t>Computers Hardware &amp; Equipments</t>
  </si>
  <si>
    <t>NVIDIA CORPORATION</t>
  </si>
  <si>
    <t>US67066G1040</t>
  </si>
  <si>
    <t>BROADCOM INC</t>
  </si>
  <si>
    <t>US11135F1012</t>
  </si>
  <si>
    <t>SALESFORCE INC</t>
  </si>
  <si>
    <t>US79466L3024</t>
  </si>
  <si>
    <t>ORACLE CORPORATION</t>
  </si>
  <si>
    <t>US68389X1054</t>
  </si>
  <si>
    <t>CISCO SYSTEMS INC</t>
  </si>
  <si>
    <t>US17275R1023</t>
  </si>
  <si>
    <t>IBM</t>
  </si>
  <si>
    <t>US4592001014</t>
  </si>
  <si>
    <t>Computers - Software &amp; Consulting</t>
  </si>
  <si>
    <t>ACCENTURE PLC</t>
  </si>
  <si>
    <t>IE00B4BNMY34</t>
  </si>
  <si>
    <t>ADOBE INC</t>
  </si>
  <si>
    <t>US00724F1012</t>
  </si>
  <si>
    <t>SERVICENOW INC.</t>
  </si>
  <si>
    <t>US81762P1021</t>
  </si>
  <si>
    <t>PALANTIR TECHNOLOGIES INC</t>
  </si>
  <si>
    <t>US69608A1088</t>
  </si>
  <si>
    <t>TEXAS INSTRUMENTS INC</t>
  </si>
  <si>
    <t>US8825081040</t>
  </si>
  <si>
    <t>QUALCOMM INC</t>
  </si>
  <si>
    <t>US7475251036</t>
  </si>
  <si>
    <t>INTUIT INC</t>
  </si>
  <si>
    <t>US4612021034</t>
  </si>
  <si>
    <t>ADVANCED MICRO DEVICES INC</t>
  </si>
  <si>
    <t>US0079031078</t>
  </si>
  <si>
    <t>APPLIED MATERIALS INC</t>
  </si>
  <si>
    <t>US0382221051</t>
  </si>
  <si>
    <t>PALO ALTO NETWORKS INC</t>
  </si>
  <si>
    <t>US6974351057</t>
  </si>
  <si>
    <t>ANALOG DEVICES INC</t>
  </si>
  <si>
    <t>US0326541051</t>
  </si>
  <si>
    <t>MICRON TECHNOLOGY INC</t>
  </si>
  <si>
    <t>US5951121038</t>
  </si>
  <si>
    <t>INTEL CORP</t>
  </si>
  <si>
    <t>US4581401001</t>
  </si>
  <si>
    <t>LAM RESEARCH CORPORATION</t>
  </si>
  <si>
    <t>US5128073062</t>
  </si>
  <si>
    <t>KLA CORP</t>
  </si>
  <si>
    <t>US4824801009</t>
  </si>
  <si>
    <t>CROWDSTRIKE HOLDINGS INC</t>
  </si>
  <si>
    <t>US22788C1053</t>
  </si>
  <si>
    <t>ARISTA NETWORKS INC.</t>
  </si>
  <si>
    <t>US0404132054</t>
  </si>
  <si>
    <t>AMPHENOL CORP</t>
  </si>
  <si>
    <t>US0320951017</t>
  </si>
  <si>
    <t>MOTOROLA SOLUTIONS INC</t>
  </si>
  <si>
    <t>US6200763075</t>
  </si>
  <si>
    <t>SYNOPSYS INC</t>
  </si>
  <si>
    <t>US8716071076</t>
  </si>
  <si>
    <t>FORTINET INC</t>
  </si>
  <si>
    <t>US34959E1091</t>
  </si>
  <si>
    <t>CADENCE DESIGN SYS INC</t>
  </si>
  <si>
    <t>US1273871087</t>
  </si>
  <si>
    <t>DELL TECHNOLOGIES INC</t>
  </si>
  <si>
    <t>US24703L2025</t>
  </si>
  <si>
    <t>ROPER TECHNOLOGIES INC</t>
  </si>
  <si>
    <t>US7766961061</t>
  </si>
  <si>
    <t>AUTODESK INC</t>
  </si>
  <si>
    <t>US0527691069</t>
  </si>
  <si>
    <t>NXP SEMICONDUCTORS NV</t>
  </si>
  <si>
    <t>NL0009538784</t>
  </si>
  <si>
    <t>TE CONNECTIVITY PLC</t>
  </si>
  <si>
    <t>IE000IVNQZ81</t>
  </si>
  <si>
    <t>FAIR ISAAC CORP</t>
  </si>
  <si>
    <t>US3032501047</t>
  </si>
  <si>
    <t>COGNIZANT TECH SOLUTIONS</t>
  </si>
  <si>
    <t>US1924461023</t>
  </si>
  <si>
    <t>CORNING INC</t>
  </si>
  <si>
    <t>US2193501051</t>
  </si>
  <si>
    <t>GARTNER INC</t>
  </si>
  <si>
    <t>US3666511072</t>
  </si>
  <si>
    <t>MICROCHIP TECHNOLOGY INC</t>
  </si>
  <si>
    <t>US5950171042</t>
  </si>
  <si>
    <t>HP INC</t>
  </si>
  <si>
    <t>US40434L1052</t>
  </si>
  <si>
    <t>ANSYS INC</t>
  </si>
  <si>
    <t>US03662Q1058</t>
  </si>
  <si>
    <t>MONOLITHIC POWER SYSTEM INC</t>
  </si>
  <si>
    <t>US6098391054</t>
  </si>
  <si>
    <t>KEYSIGHT TECHNOLOGIES INC</t>
  </si>
  <si>
    <t>US49338L1035</t>
  </si>
  <si>
    <t>TYLER TECHNOLOGIES INC.</t>
  </si>
  <si>
    <t>US9022521051</t>
  </si>
  <si>
    <t>HEWLETT PACKARD ENTERPRISE CO</t>
  </si>
  <si>
    <t>US42824C1099</t>
  </si>
  <si>
    <t>IT Enabled Services</t>
  </si>
  <si>
    <t>CDW CORP/DE</t>
  </si>
  <si>
    <t>US12514G1085</t>
  </si>
  <si>
    <t>NETAPP INC</t>
  </si>
  <si>
    <t>US64110D1046</t>
  </si>
  <si>
    <t>ON SEMICONDUCTOR CORPORATION</t>
  </si>
  <si>
    <t>US6821891057</t>
  </si>
  <si>
    <t>FIRST SOLAR INC</t>
  </si>
  <si>
    <t>US3364331070</t>
  </si>
  <si>
    <t>Edelweiss Technology Fund</t>
  </si>
  <si>
    <t>PORTFOLIO STATEMENT OF EDELWEISS  EUROPE DYNAMIC EQUITY OFF-SHORE FUND AS ON FEBRUARY 28, 2025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</si>
  <si>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</si>
  <si>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</si>
  <si>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</si>
  <si>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</si>
  <si>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BANKING AND PSU DEBT FUND AS ON FEBRUARY 28, 2025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</si>
  <si>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</si>
  <si>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</si>
  <si>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</si>
  <si>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8.13% NUCLEAR POWER CORP NCD 28-03-2029**</t>
  </si>
  <si>
    <t>INE206D08386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</si>
  <si>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</si>
  <si>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</si>
  <si>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</si>
  <si>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</si>
  <si>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</si>
  <si>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</si>
  <si>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7.18% GOVT OF INDIA RED 14-08-2033</t>
  </si>
  <si>
    <t>IN0020230085</t>
  </si>
  <si>
    <t>7.04% GOVT OF INDIA RED 03-06-2029</t>
  </si>
  <si>
    <t>IN0020240050</t>
  </si>
  <si>
    <t>Investment in AIF</t>
  </si>
  <si>
    <t>SBI CDMDF--A2</t>
  </si>
  <si>
    <t>INF0RQ622028</t>
  </si>
  <si>
    <t>Direct Plan Bonus Option</t>
  </si>
  <si>
    <t xml:space="preserve">                              ^</t>
  </si>
  <si>
    <t xml:space="preserve">                                                  ^</t>
  </si>
  <si>
    <t>Direct Plan Fortnightly IDCW Option</t>
  </si>
  <si>
    <t>Direct Plan Monthly IDCW Option</t>
  </si>
  <si>
    <t>Direct Plan Weekly IDCW Option</t>
  </si>
  <si>
    <t>Regular Plan Bonus Option</t>
  </si>
  <si>
    <t>Regular Plan Fortnightly IDCW Option</t>
  </si>
  <si>
    <t>Regular Plan Monthly IDCW Option</t>
  </si>
  <si>
    <t>Regular Plan Weekly IDCW Option</t>
  </si>
  <si>
    <t>^ There were no investors in this option.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</si>
  <si>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</si>
  <si>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</si>
  <si>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</si>
  <si>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</si>
  <si>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</si>
  <si>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</si>
  <si>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</si>
  <si>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</si>
  <si>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</si>
  <si>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CRISIL-IBX AAA BOND NBFC-HFC - JUN 2027 INDEX FUND AS ON FEBRUARY 28, 2025</t>
  </si>
  <si>
    <t>(An open-ended Target Maturity Debt Index Fund predominantly investing in the constituents of CRISIL-IBX AAA NBFCHFC
Index – Jun 2027. A moderate interest rate risk and relatively low credit risk)</t>
  </si>
  <si>
    <t>8.33% ADITYA BIRLA FIN SR L1 NCD19-05-27**</t>
  </si>
  <si>
    <t>INE860H07IY4</t>
  </si>
  <si>
    <t>7.8989% ADITYA BIRLA HSG SR K2 08-06-27</t>
  </si>
  <si>
    <t>INE831R07557</t>
  </si>
  <si>
    <t>8.3774% KOTAK MAHINDRA INV NCD 21-06-27**</t>
  </si>
  <si>
    <t>INE975F07IR8</t>
  </si>
  <si>
    <t>8.285% TATA CAPITAL LTD NCD 10-05-2027**</t>
  </si>
  <si>
    <t>INE976I07CT9</t>
  </si>
  <si>
    <t>8.35% AXIS FIN SR 14 NCD OP B 07-05-27**</t>
  </si>
  <si>
    <t>INE891K07952</t>
  </si>
  <si>
    <t>8.24% L&amp;T FIN LTD SR J NCD RED 16-06-27**</t>
  </si>
  <si>
    <t>INE498L07038</t>
  </si>
  <si>
    <t>8.30% SMFG IND CRD SR109 OP I R 30-06-27**</t>
  </si>
  <si>
    <t>INE535H07CJ6</t>
  </si>
  <si>
    <t>8.12% KOTAK MAH PRIME TR GID01 R21-06-27**</t>
  </si>
  <si>
    <t>INE916DA7SU4</t>
  </si>
  <si>
    <t>8.25% MAH &amp; MAH FIN SR RED 25-03-2027**</t>
  </si>
  <si>
    <t>INE774D07VE1</t>
  </si>
  <si>
    <t>8.2378% HDB FIN SER SR 207 R 06-04-27**</t>
  </si>
  <si>
    <t>INE756I07EX3</t>
  </si>
  <si>
    <t>7.90% LIC HSG FIN TR421 NCD R 23-06-2027**</t>
  </si>
  <si>
    <t>INE115A07PV9</t>
  </si>
  <si>
    <t>7.75% TATA CAP HSG FIN SR A 18-05-2027**</t>
  </si>
  <si>
    <t>INE033L07HQ8</t>
  </si>
  <si>
    <t>7.7% BAJAJ HOUSING FIN NCD RED 21-05-27**</t>
  </si>
  <si>
    <t>INE377Y07300</t>
  </si>
  <si>
    <t>7.70% BAJAJ FIN LTD OP I NCD R 07-06-27**</t>
  </si>
  <si>
    <t>INE296A07RZ4</t>
  </si>
  <si>
    <t>NA</t>
  </si>
  <si>
    <t>Edelweiss CRISIL-IBX AAA Bond NBFC-HFC - Jun 2027 Index Fund</t>
  </si>
  <si>
    <t>CRISIL-IBX AAA NBFC-HFC
Index – Jun 2027</t>
  </si>
  <si>
    <t>PORTFOLIO STATEMENT OF EDELWEISS CRL PSU PL SDL 50:50 OCT-25 FD AS ON FEBRUARY 28, 2025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</si>
  <si>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</si>
  <si>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</si>
  <si>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</si>
  <si>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</si>
  <si>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</si>
  <si>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</t>
  </si>
  <si>
    <t>INE556F08KA6</t>
  </si>
  <si>
    <t>8.11% REC LTD NCD 07-10-2025 SR136</t>
  </si>
  <si>
    <t>INE020B08963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</si>
  <si>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</si>
  <si>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</si>
  <si>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</si>
  <si>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</si>
  <si>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</si>
  <si>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</si>
  <si>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</si>
  <si>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</si>
  <si>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7.75% SIDBI NCD RED 27-10-2025**</t>
  </si>
  <si>
    <t>INE556F08KD0</t>
  </si>
  <si>
    <t>7.25% NABARD NCD RED 01-08-2025**</t>
  </si>
  <si>
    <t>INE261F08DQ4</t>
  </si>
  <si>
    <t>8.75% REC LTD NCD RED 12-07-2025**</t>
  </si>
  <si>
    <t>INE020B08443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</si>
  <si>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</si>
  <si>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</si>
  <si>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</si>
  <si>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</si>
  <si>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</si>
  <si>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</si>
  <si>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</si>
  <si>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</si>
  <si>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7.99% MAHARASHTRA SDL RED 28-10-2025</t>
  </si>
  <si>
    <t>IN2220150113</t>
  </si>
  <si>
    <t>8.27% KERALA SDL RED 12-08-2025</t>
  </si>
  <si>
    <t>IN2020150073</t>
  </si>
  <si>
    <t>8.31% UTTAR PRADESH SDL 29-07-2025</t>
  </si>
  <si>
    <t>IN3320150250</t>
  </si>
  <si>
    <t>8.30% JHARKHAND SDL RED 29-07-2025</t>
  </si>
  <si>
    <t>IN3720150017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</si>
  <si>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</si>
  <si>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</si>
  <si>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</si>
  <si>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</si>
  <si>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</si>
  <si>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</si>
  <si>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</si>
  <si>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</si>
  <si>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8.16% MAHARASHTRA SDL RED 23-09-2025</t>
  </si>
  <si>
    <t>IN2220150097</t>
  </si>
  <si>
    <t>8.36% MADHYA PRADESH SDL RED 15-07-2025</t>
  </si>
  <si>
    <t>IN2120150023</t>
  </si>
  <si>
    <t>8.25% MAHARASHTRA SDL RED 10-06-2025</t>
  </si>
  <si>
    <t>IN2220150030</t>
  </si>
  <si>
    <t>8.18% ANDHRA PRADESH SDL RED 27-05-2025</t>
  </si>
  <si>
    <t>IN1020150018</t>
  </si>
  <si>
    <t>5.95% TAMIL NADU SDL RED 13-05-2025</t>
  </si>
  <si>
    <t>IN3120200057</t>
  </si>
  <si>
    <t>8% TAMIL NADU SDL RED 28-10-2025</t>
  </si>
  <si>
    <t>IN3120150120</t>
  </si>
  <si>
    <t>8.28% MAHARASHTRA SDL RED 29-07-2025</t>
  </si>
  <si>
    <t>IN2220150055</t>
  </si>
  <si>
    <t>8.29% KERALA SDL RED 29-07-2025</t>
  </si>
  <si>
    <t>IN2020150065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</si>
  <si>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</si>
  <si>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</si>
  <si>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</si>
  <si>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FEBRUARY 28, 2025</t>
  </si>
  <si>
    <t>(An open-ended debt Index Fund investing in the constituents of CRISIL IBX 50:50 Gilt Plus SDL Short Duration Index. A relatively high interest rate ri)</t>
  </si>
  <si>
    <t>7.17% GOVT OF INDIA RED 17-04-2030</t>
  </si>
  <si>
    <t>IN0020230036</t>
  </si>
  <si>
    <t>7.38% GOVT OF INDIA RED 20-06-2027</t>
  </si>
  <si>
    <t>IN0020220037</t>
  </si>
  <si>
    <t>5.63% GOVT OF INDIA RED 12-04-2026</t>
  </si>
  <si>
    <t>IN0020210012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</si>
  <si>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</si>
  <si>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</si>
  <si>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</si>
  <si>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</si>
  <si>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</si>
  <si>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</si>
  <si>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</si>
  <si>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</si>
  <si>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</si>
  <si>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</si>
  <si>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</si>
  <si>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</si>
  <si>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</si>
  <si>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EDELWEISS NIFTY 100 QUALITY 30 INDEX FND AS ON FEBRUARY 28, 2025</t>
  </si>
  <si>
    <t>(An open ended scheme replicating Nifty 100 Quality 30 Index)</t>
  </si>
  <si>
    <t>Nestle India Ltd.</t>
  </si>
  <si>
    <t>INE239A01024</t>
  </si>
  <si>
    <t>Asian Paints Ltd.</t>
  </si>
  <si>
    <t>INE021A01026</t>
  </si>
  <si>
    <t>Britannia Industries Ltd.</t>
  </si>
  <si>
    <t>INE216A01030</t>
  </si>
  <si>
    <t>Dr. Reddy's Laboratories Ltd.</t>
  </si>
  <si>
    <t>INE089A01031</t>
  </si>
  <si>
    <t>Wipro Ltd.</t>
  </si>
  <si>
    <t>INE075A01022</t>
  </si>
  <si>
    <t>Pidilite Industries Ltd.</t>
  </si>
  <si>
    <t>INE318A01026</t>
  </si>
  <si>
    <t>Indian Railway Catering &amp;Tou. Corp. Ltd.</t>
  </si>
  <si>
    <t>INE335Y01020</t>
  </si>
  <si>
    <t>United Spirits Ltd.</t>
  </si>
  <si>
    <t>INE854D01024</t>
  </si>
  <si>
    <t>Dabur India Ltd.</t>
  </si>
  <si>
    <t>INE016A01026</t>
  </si>
  <si>
    <t>Godrej Consumer Products Ltd.</t>
  </si>
  <si>
    <t>INE102D01028</t>
  </si>
  <si>
    <t>Bosch Ltd.</t>
  </si>
  <si>
    <t>INE323A01026</t>
  </si>
  <si>
    <t>Edelweiss NIFTY 100 Quality 30 Index Fund</t>
  </si>
  <si>
    <t>PORTFOLIO STATEMENT OF EDELWEISS RECENTLY LISTED IPO FUND AS ON FEBRUARY 28, 2025</t>
  </si>
  <si>
    <t>(An open ended equity scheme following investment theme of investing in recently listed 100 companies or upcoming Initial Public Offer (IPOs).)</t>
  </si>
  <si>
    <t>Bharti Hexacom Ltd.</t>
  </si>
  <si>
    <t>INE343G01021</t>
  </si>
  <si>
    <t>Hyundai Motor India Ltd.</t>
  </si>
  <si>
    <t>INE0V6F01027</t>
  </si>
  <si>
    <t>Sagility India Ltd.</t>
  </si>
  <si>
    <t>INE0W2G01015</t>
  </si>
  <si>
    <t>Premier Energies Ltd.</t>
  </si>
  <si>
    <t>INE0BS701011</t>
  </si>
  <si>
    <t>Aadhar Housing Finance Ltd.</t>
  </si>
  <si>
    <t>INE883F01010</t>
  </si>
  <si>
    <t>Innova Captab Ltd.</t>
  </si>
  <si>
    <t>INE0DUT01020</t>
  </si>
  <si>
    <t>Go Digit General Insurance Ltd.</t>
  </si>
  <si>
    <t>INE03JT01014</t>
  </si>
  <si>
    <t>Doms Industries Ltd.</t>
  </si>
  <si>
    <t>INE321T01012</t>
  </si>
  <si>
    <t>Household Products</t>
  </si>
  <si>
    <t>Azad Engineering Ltd.</t>
  </si>
  <si>
    <t>INE02IJ01035</t>
  </si>
  <si>
    <t>Sai Life Sciences Ltd</t>
  </si>
  <si>
    <t>INE570L01029</t>
  </si>
  <si>
    <t>Happy Forgings Ltd.</t>
  </si>
  <si>
    <t>INE330T01021</t>
  </si>
  <si>
    <t>Acme Solar Holdings Ltd.</t>
  </si>
  <si>
    <t>INE622W01025</t>
  </si>
  <si>
    <t>Indegene Ltd.</t>
  </si>
  <si>
    <t>INE065X01017</t>
  </si>
  <si>
    <t>JSW Infrastructure Ltd.</t>
  </si>
  <si>
    <t>INE880J01026</t>
  </si>
  <si>
    <t>Transport Infrastructure</t>
  </si>
  <si>
    <t>International Gemmological Inst Ind Ltd.</t>
  </si>
  <si>
    <t>INE0Q9301021</t>
  </si>
  <si>
    <t>Ask Automotive Ltd.</t>
  </si>
  <si>
    <t>INE491J01022</t>
  </si>
  <si>
    <t>Apeejay Surrendra Park Hotels Ltd.</t>
  </si>
  <si>
    <t>INE988S01028</t>
  </si>
  <si>
    <t>Ceigall India Ltd.</t>
  </si>
  <si>
    <t>INE0AG901020</t>
  </si>
  <si>
    <t>Protean eGov Technologies Ltd.</t>
  </si>
  <si>
    <t>INE004A01022</t>
  </si>
  <si>
    <t>Emcure Pharmaceuticals Ltd.</t>
  </si>
  <si>
    <t>INE168P01015</t>
  </si>
  <si>
    <t>Hexaware Technologies Ltd.</t>
  </si>
  <si>
    <t>INE093A01041</t>
  </si>
  <si>
    <t>Kross Ltd.</t>
  </si>
  <si>
    <t>INE0O6601022</t>
  </si>
  <si>
    <t>Waaree Energies Ltd.</t>
  </si>
  <si>
    <t>INE377N01017</t>
  </si>
  <si>
    <t>Unimech Aerospace And Manufacturing Ltd.</t>
  </si>
  <si>
    <t>INE0U3I01011</t>
  </si>
  <si>
    <t>Baazar Style Retail Ltd.</t>
  </si>
  <si>
    <t>INE01FR01028</t>
  </si>
  <si>
    <t>Medi Assist Healthcare Services Ltd.</t>
  </si>
  <si>
    <t>INE456Z01021</t>
  </si>
  <si>
    <t>KFIN Technologies Pvt Ltd.</t>
  </si>
  <si>
    <t>INE138Y01010</t>
  </si>
  <si>
    <t>Samhi Hotels Ltd.</t>
  </si>
  <si>
    <t>INE08U801020</t>
  </si>
  <si>
    <t>Jupiter Life Line Hospitals Ltd.</t>
  </si>
  <si>
    <t>INE682M01012</t>
  </si>
  <si>
    <t>Sanathan Textiles Ltd.</t>
  </si>
  <si>
    <t>INE0JPD01013</t>
  </si>
  <si>
    <t>Carraro India Ltd.</t>
  </si>
  <si>
    <t>INE0V7W01012</t>
  </si>
  <si>
    <t>Juniper Hotels Ltd.</t>
  </si>
  <si>
    <t>INE696F01016</t>
  </si>
  <si>
    <t>Gopal Snacks Ltd.</t>
  </si>
  <si>
    <t>INE0L9R01028</t>
  </si>
  <si>
    <t>ECOS (India) Mobility &amp; Hospitality Ltd.</t>
  </si>
  <si>
    <t>INE06HJ01020</t>
  </si>
  <si>
    <t>Godavari Biorefineries Ltd.</t>
  </si>
  <si>
    <t>INE497S01012</t>
  </si>
  <si>
    <t>JNK India Ltd.</t>
  </si>
  <si>
    <t>INE0OAF01028</t>
  </si>
  <si>
    <t>DAM Capital Advisors Ltd.</t>
  </si>
  <si>
    <t>INE284H01025</t>
  </si>
  <si>
    <t>Akums Drugs And Pharmaceuticals Ltd.</t>
  </si>
  <si>
    <t>INE09XN01023</t>
  </si>
  <si>
    <t>Laxmi Dental Ltd.</t>
  </si>
  <si>
    <t>INE0WO601020</t>
  </si>
  <si>
    <t>Stanley Lifestyles Ltd.</t>
  </si>
  <si>
    <t>INE01A001028</t>
  </si>
  <si>
    <t>NIFTY 27-Mar-2025</t>
  </si>
  <si>
    <t>INDEX FUTURES</t>
  </si>
  <si>
    <t>Treasury bills</t>
  </si>
  <si>
    <t>91 DAYS TBILL RED 17-04-2025</t>
  </si>
  <si>
    <t>IN002024X417</t>
  </si>
  <si>
    <t>Edelweiss Recently Listed IPO Fund</t>
  </si>
  <si>
    <t>PORTFOLIO STATEMENT OF EDELWEISS  GREATER CHINA EQUITY OFF-SHORE FUND AS ON FEBRUARY 28, 2025</t>
  </si>
  <si>
    <t>(An open ended fund of fund scheme investing in JPMorgan Funds – Greater China Fund)</t>
  </si>
  <si>
    <t>JPM GREATER CHINA-I-I2 USD</t>
  </si>
  <si>
    <t>LU1727356906</t>
  </si>
  <si>
    <t>JPM GREATER CHINA-I AC</t>
  </si>
  <si>
    <t>LU0248053877</t>
  </si>
  <si>
    <t>Edelweiss Greater China Equity Off-Shore Fund</t>
  </si>
  <si>
    <t>PORTFOLIO STATEMENT OF EDELWEISS MSCI INDIA DOMESTIC &amp; WORLD HEALTHCARE 45 INDEX AS ON FEBRUARY 28, 2025</t>
  </si>
  <si>
    <t>(An Open-ended Equity Scheme replicating MSCI India Domestic &amp; World Healthcare 45 Index)</t>
  </si>
  <si>
    <t>Aurobindo Pharma Ltd.</t>
  </si>
  <si>
    <t>INE406A01037</t>
  </si>
  <si>
    <t>Alkem Laboratories Ltd.</t>
  </si>
  <si>
    <t>INE540L01014</t>
  </si>
  <si>
    <t>Laurus Labs Ltd.</t>
  </si>
  <si>
    <t>INE947Q01028</t>
  </si>
  <si>
    <t>Glenmark Pharmaceuticals Ltd.</t>
  </si>
  <si>
    <t>INE935A01035</t>
  </si>
  <si>
    <t>Biocon Ltd.</t>
  </si>
  <si>
    <t>INE376G01013</t>
  </si>
  <si>
    <t>Gland Pharma Ltd.</t>
  </si>
  <si>
    <t>INE068V01023</t>
  </si>
  <si>
    <t>Piramal Pharma Ltd.</t>
  </si>
  <si>
    <t>INE0DK501011</t>
  </si>
  <si>
    <t>GlaxoSmithKline Pharmaceuticals Ltd.</t>
  </si>
  <si>
    <t>INE159A01016</t>
  </si>
  <si>
    <t>Global Health Ltd.</t>
  </si>
  <si>
    <t>INE474Q01031</t>
  </si>
  <si>
    <t>ELI LILLY &amp; CO</t>
  </si>
  <si>
    <t>US5324571083</t>
  </si>
  <si>
    <t>Pharmaceuticals</t>
  </si>
  <si>
    <t>JOHNSON &amp; JOHNSON</t>
  </si>
  <si>
    <t>US4781601046</t>
  </si>
  <si>
    <t>ABBVIE INC</t>
  </si>
  <si>
    <t>US00287Y1091</t>
  </si>
  <si>
    <t>Biotechnology</t>
  </si>
  <si>
    <t>Novo Nordisk A/S</t>
  </si>
  <si>
    <t>US6701002056</t>
  </si>
  <si>
    <t>ABBOTT LABORATORIES</t>
  </si>
  <si>
    <t>US0028241000</t>
  </si>
  <si>
    <t>Health Care Equipment &amp; Supplies</t>
  </si>
  <si>
    <t>MERCK &amp; CO.INC</t>
  </si>
  <si>
    <t>US58933Y1055</t>
  </si>
  <si>
    <t>NOVARTIS AG</t>
  </si>
  <si>
    <t>US66987V1098</t>
  </si>
  <si>
    <t>INTUITIVE SURGICAL INC</t>
  </si>
  <si>
    <t>US46120E6023</t>
  </si>
  <si>
    <t>THERMO FISHER SCIENTIFIC INC</t>
  </si>
  <si>
    <t>US8835561023</t>
  </si>
  <si>
    <t>Life Sciences Tools &amp; Services</t>
  </si>
  <si>
    <t>AMGEN INC</t>
  </si>
  <si>
    <t>US0311621009</t>
  </si>
  <si>
    <t>GILEAD SCIENCES INC</t>
  </si>
  <si>
    <t>US3755581036</t>
  </si>
  <si>
    <t>DANAHER CORP</t>
  </si>
  <si>
    <t>US2358511028</t>
  </si>
  <si>
    <t>STRYKER CORP</t>
  </si>
  <si>
    <t>US8636671013</t>
  </si>
  <si>
    <t>VERTEX PHARMACEUTICALS INC</t>
  </si>
  <si>
    <t>US92532F1003</t>
  </si>
  <si>
    <t>MEDTRONIC PLC</t>
  </si>
  <si>
    <t>IE00BTN1Y115</t>
  </si>
  <si>
    <t>Regeneron Pharmaceuticals Inc</t>
  </si>
  <si>
    <t>US75886F1075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</si>
  <si>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</si>
  <si>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</si>
  <si>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</si>
  <si>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</si>
  <si>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</si>
  <si>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</si>
  <si>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</si>
  <si>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</si>
  <si>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Edelweiss MSCI India Domestic &amp; World Healthcare 45 Index Fund</t>
  </si>
  <si>
    <t>PORTFOLIO STATEMENT OF BHARAT BOND FOF – APRIL 2033 AS ON FEBRUARY 28, 2025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</si>
  <si>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</si>
  <si>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</si>
  <si>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</si>
  <si>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</si>
  <si>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Fund of funds scheme (Domestic)</t>
  </si>
  <si>
    <t>BHARAT Bond ETF FOF – April 2033</t>
  </si>
  <si>
    <t>PORTFOLIO STATEMENT OF EDELWEISS  GOVERNMENT SECURITIES FUND AS ON FEBRUARY 28, 2025</t>
  </si>
  <si>
    <t>(An open ended debt scheme investing in government securities across maturity)</t>
  </si>
  <si>
    <t>6.79% GOVT OF INDIA RED 07-10-2034</t>
  </si>
  <si>
    <t>IN0020240126</t>
  </si>
  <si>
    <t>7.30% GOVT OF INDIA RED 19-06-2053</t>
  </si>
  <si>
    <t>IN0020230051</t>
  </si>
  <si>
    <t>7.34% GOVT OF INDIA RED 22-04-2064</t>
  </si>
  <si>
    <t>IN0020240035</t>
  </si>
  <si>
    <t>7.23% GOVT OF INDIA RED 15-04-2039</t>
  </si>
  <si>
    <t>IN0020240027</t>
  </si>
  <si>
    <t>8.38% GUJARAT SDL RED 27-02-2029</t>
  </si>
  <si>
    <t>IN1520180309</t>
  </si>
  <si>
    <t>Direct Plan Annual IDCW Option</t>
  </si>
  <si>
    <t>Regular Plan - Annual IDCW Option</t>
  </si>
  <si>
    <t>Edelweiss Government Securities Fund</t>
  </si>
  <si>
    <t>Gilt Fund</t>
  </si>
  <si>
    <t>PORTFOLIO STATEMENT OF EDELWEISS OVERNIGHT FUND AS ON FEBRUARY 28, 2025</t>
  </si>
  <si>
    <t>(An open-ended debt scheme investing in overnight instruments.)</t>
  </si>
  <si>
    <t>364 DAYS TBILL RED 06-03-2025</t>
  </si>
  <si>
    <t>IN002023Z521</t>
  </si>
  <si>
    <t>91 DAYS TBILL RED 13-03-2025</t>
  </si>
  <si>
    <t>IN002024X367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</si>
  <si>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</si>
  <si>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</si>
  <si>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</si>
  <si>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</si>
  <si>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</si>
  <si>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</si>
  <si>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</si>
  <si>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</si>
  <si>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</si>
  <si>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</si>
  <si>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</si>
  <si>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</si>
  <si>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</si>
  <si>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</si>
  <si>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</si>
  <si>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</si>
  <si>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CONSUMPTION FUND AS ON FEBRUARY 28, 2025</t>
  </si>
  <si>
    <t>(An open-ended equity scheme following consumption theme)</t>
  </si>
  <si>
    <t>Blue Star Ltd.</t>
  </si>
  <si>
    <t>INE472A01039</t>
  </si>
  <si>
    <t>Tata Consumer Products Ltd.</t>
  </si>
  <si>
    <t>INE192A01025</t>
  </si>
  <si>
    <t>Oberoi Realty Ltd.</t>
  </si>
  <si>
    <t>INE093I01010</t>
  </si>
  <si>
    <t>Abbott India Ltd.</t>
  </si>
  <si>
    <t>INE358A01014</t>
  </si>
  <si>
    <t>Cartrade Tech Ltd.</t>
  </si>
  <si>
    <t>INE290S01011</t>
  </si>
  <si>
    <t>Chalet Hotels Ltd.</t>
  </si>
  <si>
    <t>INE427F01016</t>
  </si>
  <si>
    <t>K.P.R. Mill Ltd.</t>
  </si>
  <si>
    <t>INE930H01031</t>
  </si>
  <si>
    <t>Dr. Lal Path Labs Ltd.</t>
  </si>
  <si>
    <t>INE600L01024</t>
  </si>
  <si>
    <t>Go Fashion (India) Ltd.</t>
  </si>
  <si>
    <t>INE0BJS01011</t>
  </si>
  <si>
    <t>Edelweiss Consumption Fund</t>
  </si>
  <si>
    <t>PORTFOLIO STATEMENT OF EDELWEISS SMALL CAP FUND AS ON FEBRUARY 28, 2025</t>
  </si>
  <si>
    <t>(An open ended scheme predominantly investing in small cap stocks)</t>
  </si>
  <si>
    <t>Krishna Inst of Medical Sciences Ltd.</t>
  </si>
  <si>
    <t>INE967H01025</t>
  </si>
  <si>
    <t>City Union Bank Ltd.</t>
  </si>
  <si>
    <t>INE491A01021</t>
  </si>
  <si>
    <t>Navin Fluorine International Ltd.</t>
  </si>
  <si>
    <t>INE048G01026</t>
  </si>
  <si>
    <t>Firstsource Solutions Ltd.</t>
  </si>
  <si>
    <t>INE684F01012</t>
  </si>
  <si>
    <t>Dodla Dairy Ltd.</t>
  </si>
  <si>
    <t>INE021O01019</t>
  </si>
  <si>
    <t>Clean Science and Technology Ltd.</t>
  </si>
  <si>
    <t>INE227W01023</t>
  </si>
  <si>
    <t>Kirloskar Pneumatic Co.Ltd.</t>
  </si>
  <si>
    <t>INE811A01020</t>
  </si>
  <si>
    <t>Westlife Foodworld Ltd.</t>
  </si>
  <si>
    <t>INE274F01020</t>
  </si>
  <si>
    <t>Vijaya Diagnostic Centre Ltd.</t>
  </si>
  <si>
    <t>INE043W01024</t>
  </si>
  <si>
    <t>Shree Cement Ltd.</t>
  </si>
  <si>
    <t>INE070A01015</t>
  </si>
  <si>
    <t>V-Mart Retail Ltd.</t>
  </si>
  <si>
    <t>INE665J01013</t>
  </si>
  <si>
    <t>Avalon Technologies Ltd.</t>
  </si>
  <si>
    <t>INE0LCL01028</t>
  </si>
  <si>
    <t>Emami Ltd.</t>
  </si>
  <si>
    <t>INE548C01032</t>
  </si>
  <si>
    <t>Arvind Fashions Ltd.</t>
  </si>
  <si>
    <t>INE955V01021</t>
  </si>
  <si>
    <t>JK Lakshmi Cement Ltd.</t>
  </si>
  <si>
    <t>INE786A01032</t>
  </si>
  <si>
    <t>Ahluwalia Contracts (India) Ltd.</t>
  </si>
  <si>
    <t>INE758C01029</t>
  </si>
  <si>
    <t>Garware Technical Fibres Ltd.</t>
  </si>
  <si>
    <t>INE276A01018</t>
  </si>
  <si>
    <t>Sumitomo Chemical India Ltd.</t>
  </si>
  <si>
    <t>INE258G01013</t>
  </si>
  <si>
    <t>Ratnamani Metals &amp; Tubes Ltd.</t>
  </si>
  <si>
    <t>INE703B01027</t>
  </si>
  <si>
    <t>Gabriel India Ltd.</t>
  </si>
  <si>
    <t>INE524A01029</t>
  </si>
  <si>
    <t>Vedant Fashions Ltd.</t>
  </si>
  <si>
    <t>INE825V01034</t>
  </si>
  <si>
    <t>Voltamp Transformers Ltd.</t>
  </si>
  <si>
    <t>INE540H01012</t>
  </si>
  <si>
    <t>CSB Bank Ltd.</t>
  </si>
  <si>
    <t>INE679A01013</t>
  </si>
  <si>
    <t>RHI Magnesita India Ltd.</t>
  </si>
  <si>
    <t>INE743M01012</t>
  </si>
  <si>
    <t>KNR Constructions Ltd.</t>
  </si>
  <si>
    <t>INE634I01029</t>
  </si>
  <si>
    <t>Mold-Tek Packaging Ltd.</t>
  </si>
  <si>
    <t>INE893J01029</t>
  </si>
  <si>
    <t>Cera Sanitaryware Ltd.</t>
  </si>
  <si>
    <t>INE739E01017</t>
  </si>
  <si>
    <t>Rolex Rings Ltd.</t>
  </si>
  <si>
    <t>INE645S01016</t>
  </si>
  <si>
    <t>Jamna Auto Industries Ltd.</t>
  </si>
  <si>
    <t>INE039C01032</t>
  </si>
  <si>
    <t>Whirlpool of India Ltd.</t>
  </si>
  <si>
    <t>INE716A01013</t>
  </si>
  <si>
    <t>NOCIL Ltd.</t>
  </si>
  <si>
    <t>INE163A01018</t>
  </si>
  <si>
    <t>Rajratan Global Wire Ltd.</t>
  </si>
  <si>
    <t>INE451D01029</t>
  </si>
  <si>
    <t>Edelweiss Small Cap Fund</t>
  </si>
  <si>
    <t>PORTFOLIO STATEMENT OF EDELWEISS NIFTY LARGE MID CAP 250 INDEX FUND AS ON FEBRUARY 28, 2025</t>
  </si>
  <si>
    <t>(An Open-ended Equity Scheme replicating Nifty LargeMidcap 250 Index)</t>
  </si>
  <si>
    <t>Suzlon Energy Ltd.</t>
  </si>
  <si>
    <t>INE040H01021</t>
  </si>
  <si>
    <t>Indus Towers Ltd.</t>
  </si>
  <si>
    <t>INE121J01017</t>
  </si>
  <si>
    <t>IDFC First Bank Ltd.</t>
  </si>
  <si>
    <t>INE092T01019</t>
  </si>
  <si>
    <t>UPL Ltd.</t>
  </si>
  <si>
    <t>INE628A01036</t>
  </si>
  <si>
    <t>AU Small Finance Bank Ltd.</t>
  </si>
  <si>
    <t>INE949L01017</t>
  </si>
  <si>
    <t>Yes Bank Ltd.</t>
  </si>
  <si>
    <t>INE528G01035</t>
  </si>
  <si>
    <t>Ashok Leyland Ltd.</t>
  </si>
  <si>
    <t>INE208A01029</t>
  </si>
  <si>
    <t>Bharat Forge Ltd.</t>
  </si>
  <si>
    <t>INE465A01025</t>
  </si>
  <si>
    <t>Tube Investments Of India Ltd.</t>
  </si>
  <si>
    <t>INE974X01010</t>
  </si>
  <si>
    <t>SBI Cards &amp; Payment Services Ltd.</t>
  </si>
  <si>
    <t>INE018E01016</t>
  </si>
  <si>
    <t>GMR Airports Ltd.</t>
  </si>
  <si>
    <t>INE776C01039</t>
  </si>
  <si>
    <t>One 97 Communications Ltd.</t>
  </si>
  <si>
    <t>INE982J01020</t>
  </si>
  <si>
    <t>Torrent Power Ltd.</t>
  </si>
  <si>
    <t>INE813H01021</t>
  </si>
  <si>
    <t>JSW Steel Ltd.</t>
  </si>
  <si>
    <t>INE019A01038</t>
  </si>
  <si>
    <t>Grasim Industries Ltd.</t>
  </si>
  <si>
    <t>INE047A01021</t>
  </si>
  <si>
    <t>FSN E-Commerce Ventures Ltd.</t>
  </si>
  <si>
    <t>INE388Y01029</t>
  </si>
  <si>
    <t>NMDC Ltd.</t>
  </si>
  <si>
    <t>INE584A01023</t>
  </si>
  <si>
    <t>Minerals &amp; Mining</t>
  </si>
  <si>
    <t>Supreme Industries Ltd.</t>
  </si>
  <si>
    <t>INE195A01028</t>
  </si>
  <si>
    <t>Adani Ports &amp; Special Economic Zone Ltd.</t>
  </si>
  <si>
    <t>INE742F01042</t>
  </si>
  <si>
    <t>Vodafone Idea Ltd.</t>
  </si>
  <si>
    <t>INE669E01016</t>
  </si>
  <si>
    <t>Patanjali Foods Ltd.</t>
  </si>
  <si>
    <t>INE619A01035</t>
  </si>
  <si>
    <t>Jindal Stainless Ltd.</t>
  </si>
  <si>
    <t>INE220G01021</t>
  </si>
  <si>
    <t>Prestige Estates Projects Ltd.</t>
  </si>
  <si>
    <t>INE811K01011</t>
  </si>
  <si>
    <t>Rail Vikas Nigam Ltd.</t>
  </si>
  <si>
    <t>INE415G01027</t>
  </si>
  <si>
    <t>Tata Elxsi Ltd.</t>
  </si>
  <si>
    <t>INE670A01012</t>
  </si>
  <si>
    <t>Kalyan Jewellers India Ltd.</t>
  </si>
  <si>
    <t>INE303R01014</t>
  </si>
  <si>
    <t>Vedanta Ltd.</t>
  </si>
  <si>
    <t>INE205A01025</t>
  </si>
  <si>
    <t>Diversified Metals</t>
  </si>
  <si>
    <t>Container Corporation Of India Ltd.</t>
  </si>
  <si>
    <t>INE111A01025</t>
  </si>
  <si>
    <t>Exide Industries Ltd.</t>
  </si>
  <si>
    <t>INE302A01020</t>
  </si>
  <si>
    <t>Steel Authority of India Ltd.</t>
  </si>
  <si>
    <t>INE114A01011</t>
  </si>
  <si>
    <t>LIC Housing Finance Ltd.</t>
  </si>
  <si>
    <t>INE115A01026</t>
  </si>
  <si>
    <t>Tata Power Company Ltd.</t>
  </si>
  <si>
    <t>INE245A01021</t>
  </si>
  <si>
    <t>United Breweries Ltd.</t>
  </si>
  <si>
    <t>INE686F01025</t>
  </si>
  <si>
    <t>Gujarat Fluorochemicals Ltd.</t>
  </si>
  <si>
    <t>INE09N301011</t>
  </si>
  <si>
    <t>Info Edge (India) Ltd.</t>
  </si>
  <si>
    <t>INE663F01024</t>
  </si>
  <si>
    <t>Berger Paints (I) Ltd.</t>
  </si>
  <si>
    <t>INE463A01038</t>
  </si>
  <si>
    <t>Adani Enterprises Ltd.</t>
  </si>
  <si>
    <t>INE423A01024</t>
  </si>
  <si>
    <t>Metals &amp; Minerals Trading</t>
  </si>
  <si>
    <t>Bajaj Holdings &amp; Investment Ltd.</t>
  </si>
  <si>
    <t>INE118A01012</t>
  </si>
  <si>
    <t>Procter &amp; Gamble Hygiene&amp;HealthCare Ltd.</t>
  </si>
  <si>
    <t>INE179A01014</t>
  </si>
  <si>
    <t>Delhivery Ltd.</t>
  </si>
  <si>
    <t>INE148O01028</t>
  </si>
  <si>
    <t>Deepak Nitrite Ltd.</t>
  </si>
  <si>
    <t>INE288B01029</t>
  </si>
  <si>
    <t>Thermax Ltd.</t>
  </si>
  <si>
    <t>INE152A01029</t>
  </si>
  <si>
    <t>Linde India Ltd.</t>
  </si>
  <si>
    <t>INE473A01011</t>
  </si>
  <si>
    <t>Apollo Tyres Ltd.</t>
  </si>
  <si>
    <t>INE438A01022</t>
  </si>
  <si>
    <t>L&amp;T Technology Services Ltd.</t>
  </si>
  <si>
    <t>INE010V01017</t>
  </si>
  <si>
    <t>Lloyds Metals And Energy Ltd.</t>
  </si>
  <si>
    <t>INE281B01032</t>
  </si>
  <si>
    <t>ACC Ltd.</t>
  </si>
  <si>
    <t>INE012A01025</t>
  </si>
  <si>
    <t>Schaeffler India Ltd.</t>
  </si>
  <si>
    <t>INE513A01022</t>
  </si>
  <si>
    <t>AIA Engineering Ltd.</t>
  </si>
  <si>
    <t>INE212H01026</t>
  </si>
  <si>
    <t>Tata Chemicals Ltd.</t>
  </si>
  <si>
    <t>INE092A01019</t>
  </si>
  <si>
    <t>Bharat Petroleum Corporation Ltd.</t>
  </si>
  <si>
    <t>INE029A01011</t>
  </si>
  <si>
    <t>Bandhan Bank Ltd.</t>
  </si>
  <si>
    <t>INE545U01014</t>
  </si>
  <si>
    <t>Hindustan Zinc Ltd.</t>
  </si>
  <si>
    <t>INE267A01025</t>
  </si>
  <si>
    <t>Bank of India</t>
  </si>
  <si>
    <t>INE084A01016</t>
  </si>
  <si>
    <t>General Insurance Corporation of India</t>
  </si>
  <si>
    <t>INE481Y01014</t>
  </si>
  <si>
    <t>Aditya Birla Capital Ltd.</t>
  </si>
  <si>
    <t>INE674K01013</t>
  </si>
  <si>
    <t>Indian Oil Corporation Ltd.</t>
  </si>
  <si>
    <t>INE242A01010</t>
  </si>
  <si>
    <t>GAIL (India) Ltd.</t>
  </si>
  <si>
    <t>INE129A01019</t>
  </si>
  <si>
    <t>L&amp;T Finance Ltd.</t>
  </si>
  <si>
    <t>INE498L01015</t>
  </si>
  <si>
    <t>Cochin Shipyard Ltd.</t>
  </si>
  <si>
    <t>INE704P01025</t>
  </si>
  <si>
    <t>CRISIL Ltd.</t>
  </si>
  <si>
    <t>INE007A01025</t>
  </si>
  <si>
    <t>DLF Ltd.</t>
  </si>
  <si>
    <t>INE271C01023</t>
  </si>
  <si>
    <t>Indian Renewable Energy Dev Agency Ltd.</t>
  </si>
  <si>
    <t>INE202E01016</t>
  </si>
  <si>
    <t>Tata Technologies Ltd.</t>
  </si>
  <si>
    <t>INE142M01025</t>
  </si>
  <si>
    <t>Sundram Fasteners Ltd.</t>
  </si>
  <si>
    <t>INE387A01021</t>
  </si>
  <si>
    <t>Aditya Birla Fashion and Retail Ltd.</t>
  </si>
  <si>
    <t>INE647O01011</t>
  </si>
  <si>
    <t>Adani Power Ltd.</t>
  </si>
  <si>
    <t>INE814H01011</t>
  </si>
  <si>
    <t>Escorts Kubota Ltd.</t>
  </si>
  <si>
    <t>INE042A01014</t>
  </si>
  <si>
    <t>Carborundum Universal Ltd.</t>
  </si>
  <si>
    <t>INE120A01034</t>
  </si>
  <si>
    <t>Timken India Ltd.</t>
  </si>
  <si>
    <t>INE325A01013</t>
  </si>
  <si>
    <t>SKF India Ltd.</t>
  </si>
  <si>
    <t>INE640A01023</t>
  </si>
  <si>
    <t>IRB Infrastructure Developers Ltd.</t>
  </si>
  <si>
    <t>INE821I01022</t>
  </si>
  <si>
    <t>Housing &amp; Urban Development Corp Ltd.</t>
  </si>
  <si>
    <t>INE031A01017</t>
  </si>
  <si>
    <t>Star Health &amp; Allied Insurance Co Ltd.</t>
  </si>
  <si>
    <t>INE575P01011</t>
  </si>
  <si>
    <t>Poonawalla Fincorp Ltd.</t>
  </si>
  <si>
    <t>INE511C01022</t>
  </si>
  <si>
    <t>Macrotech Developers Ltd.</t>
  </si>
  <si>
    <t>INE670K01029</t>
  </si>
  <si>
    <t>Ambuja Cements Ltd.</t>
  </si>
  <si>
    <t>INE079A01024</t>
  </si>
  <si>
    <t>Tata Investment Corporation Ltd.</t>
  </si>
  <si>
    <t>INE672A01018</t>
  </si>
  <si>
    <t>Motherson Sumi Wiring India Ltd.</t>
  </si>
  <si>
    <t>INE0FS801015</t>
  </si>
  <si>
    <t>Punjab National Bank</t>
  </si>
  <si>
    <t>INE160A01022</t>
  </si>
  <si>
    <t>3M India Ltd.</t>
  </si>
  <si>
    <t>INE470A01017</t>
  </si>
  <si>
    <t>Diversified</t>
  </si>
  <si>
    <t>Honeywell Automation India Ltd.</t>
  </si>
  <si>
    <t>INE671A01010</t>
  </si>
  <si>
    <t>Bank of Maharashtra</t>
  </si>
  <si>
    <t>INE457A01014</t>
  </si>
  <si>
    <t>Godrej Industries Ltd.</t>
  </si>
  <si>
    <t>INE233A01035</t>
  </si>
  <si>
    <t>NLC India Ltd.</t>
  </si>
  <si>
    <t>INE589A01014</t>
  </si>
  <si>
    <t>ZF Commercial Vehicle Ctrl Sys Ind Ltd.</t>
  </si>
  <si>
    <t>INE342J01019</t>
  </si>
  <si>
    <t>Gujarat Gas Ltd.</t>
  </si>
  <si>
    <t>INE844O01030</t>
  </si>
  <si>
    <t>Adani Green Energy Ltd.</t>
  </si>
  <si>
    <t>INE364U01010</t>
  </si>
  <si>
    <t>Adani Energy Solutions Ltd.</t>
  </si>
  <si>
    <t>INE931S01010</t>
  </si>
  <si>
    <t>Bayer Cropscience Ltd.</t>
  </si>
  <si>
    <t>INE462A01022</t>
  </si>
  <si>
    <t>SJVN Ltd.</t>
  </si>
  <si>
    <t>INE002L01015</t>
  </si>
  <si>
    <t>NHPC Ltd.</t>
  </si>
  <si>
    <t>INE848E01016</t>
  </si>
  <si>
    <t>Union Bank of India</t>
  </si>
  <si>
    <t>INE692A01016</t>
  </si>
  <si>
    <t>ICICI Prudential Life Insurance Co Ltd.</t>
  </si>
  <si>
    <t>INE726G01019</t>
  </si>
  <si>
    <t>Indian Railway Finance Corporation Ltd.</t>
  </si>
  <si>
    <t>INE053F01010</t>
  </si>
  <si>
    <t>Sun TV Network Ltd.</t>
  </si>
  <si>
    <t>INE424H01027</t>
  </si>
  <si>
    <t>Entertainment</t>
  </si>
  <si>
    <t>Fertilizers &amp; Chemicals Travancore Ltd.</t>
  </si>
  <si>
    <t>INE188A01015</t>
  </si>
  <si>
    <t>Life Insurance Corporation of India</t>
  </si>
  <si>
    <t>INE0J1Y01017</t>
  </si>
  <si>
    <t>Adani Total Gas Ltd.</t>
  </si>
  <si>
    <t>INE399L01023</t>
  </si>
  <si>
    <t>Adani Wilmar Ltd.</t>
  </si>
  <si>
    <t>INE699H01024</t>
  </si>
  <si>
    <t>IDBI Bank Ltd.</t>
  </si>
  <si>
    <t>INE008A01015</t>
  </si>
  <si>
    <t>The New India Assurance Company Ltd.</t>
  </si>
  <si>
    <t>INE470Y01017</t>
  </si>
  <si>
    <t>Indian Overseas Bank</t>
  </si>
  <si>
    <t>INE565A01014</t>
  </si>
  <si>
    <t>Mangalore Refinery &amp; Petrochemicals Ltd.</t>
  </si>
  <si>
    <t>INE103A01014</t>
  </si>
  <si>
    <t>Edelweiss NIFTY Large Mid Cap 250 Index Fund</t>
  </si>
  <si>
    <t>PORTFOLIO STATEMENT OF EDELWEISS GOLD AND SILVER ETF FOF AS ON FEBRUARY 28, 2025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</si>
  <si>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</si>
  <si>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</si>
  <si>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</si>
  <si>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</si>
  <si>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</si>
  <si>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Edelweiss Gold and Silver ETF Fund of Fund</t>
  </si>
  <si>
    <t>PORTFOLIO STATEMENT OF EDELWEISS MONEY MARKET FUND AS ON FEBRUARY 28, 2025</t>
  </si>
  <si>
    <t>(An open-ended debt scheme investing in money market instruments)</t>
  </si>
  <si>
    <t>8.27% KARNATAKA SDL RED 23-12-2025</t>
  </si>
  <si>
    <t>IN1920150068</t>
  </si>
  <si>
    <t>7.99% KARNATAKA SDL RED 28-10-2025</t>
  </si>
  <si>
    <t>IN1920150027</t>
  </si>
  <si>
    <t>7% RAJASTHAN SDL RED 25-09-2025</t>
  </si>
  <si>
    <t>IN2920190211</t>
  </si>
  <si>
    <t>364 DAYS TBILL RED 04-12-2025</t>
  </si>
  <si>
    <t>IN002024Z347</t>
  </si>
  <si>
    <t>364 DAYS TBILL RED 03-10-2025</t>
  </si>
  <si>
    <t>IN002024Z255</t>
  </si>
  <si>
    <t>364 DAYS TBILL RED 05-02-2026</t>
  </si>
  <si>
    <t>IN002024Z438</t>
  </si>
  <si>
    <t>HDFC BANK CD RED 19-09-2025#**</t>
  </si>
  <si>
    <t>INE040A16FM0</t>
  </si>
  <si>
    <t>CARE A1+</t>
  </si>
  <si>
    <t>KOTAK MAHINDRA BANK CD RED 11-12-2025#**</t>
  </si>
  <si>
    <t>INE237A160Z6</t>
  </si>
  <si>
    <t>PUNJAB NATIONAL BANK CD RED 11-12-2025#**</t>
  </si>
  <si>
    <t>INE160A16QL5</t>
  </si>
  <si>
    <t>CANARA BANK CD RED 18-12-2025#**</t>
  </si>
  <si>
    <t>INE476A16ZT9</t>
  </si>
  <si>
    <t>UNION BK OF INDIA CD RD 18-12-25#**</t>
  </si>
  <si>
    <t>INE692A16II0</t>
  </si>
  <si>
    <t>ICRA A1+</t>
  </si>
  <si>
    <t>CANARA BANK CD RED 21-01-2026#**</t>
  </si>
  <si>
    <t>INE476A16A08</t>
  </si>
  <si>
    <t>KOTAK MAHINDRA BANK CD RED 28-01-2026#**</t>
  </si>
  <si>
    <t>INE237A163Z0</t>
  </si>
  <si>
    <t>INDIAN BANK CD RED 04-02-2026#**</t>
  </si>
  <si>
    <t>INE562A16OA0</t>
  </si>
  <si>
    <t>FITCH A1+</t>
  </si>
  <si>
    <t>AXIS BANK LTD CD RED 04-02-2026#**</t>
  </si>
  <si>
    <t>INE238AD6AM2</t>
  </si>
  <si>
    <t>NABARD CD RED 05-02-2026#**</t>
  </si>
  <si>
    <t>INE261F16934</t>
  </si>
  <si>
    <t>SIDBI CD RED 26-08-2025#**</t>
  </si>
  <si>
    <t>INE556F16AT0</t>
  </si>
  <si>
    <t>CANARA BANK CD RED 03-09-2025#</t>
  </si>
  <si>
    <t>INE476A16ZA9</t>
  </si>
  <si>
    <t>AXIS BANK LTD CD RED 04-09-2025#</t>
  </si>
  <si>
    <t>INE238AD6900</t>
  </si>
  <si>
    <t>AXIS BANK LTD CD RED 05-09-2025#</t>
  </si>
  <si>
    <t>INE238AD6892</t>
  </si>
  <si>
    <t>AXIS BANK LTD CD RED 09-09-2025#**</t>
  </si>
  <si>
    <t>INE238AD6918</t>
  </si>
  <si>
    <t>IDFC FIRST BANK LTD. CD RED 18-11-2025#**</t>
  </si>
  <si>
    <t>INE092T16XS1</t>
  </si>
  <si>
    <t>INDUSIND BANK LTD CD RED 21-11-2025#**</t>
  </si>
  <si>
    <t>INE095A16X69</t>
  </si>
  <si>
    <t>HDFC BANK CD RED 04-12-2025#</t>
  </si>
  <si>
    <t>INE040A16FY5</t>
  </si>
  <si>
    <t>SIDBI CD RED 05-12-2025#**</t>
  </si>
  <si>
    <t>INE556F16AX2</t>
  </si>
  <si>
    <t>NABARD CD RED 17-02-2026#**</t>
  </si>
  <si>
    <t>INE261F16959</t>
  </si>
  <si>
    <t>NABARD CD RED 27-02-2026#**</t>
  </si>
  <si>
    <t>INE261F16967</t>
  </si>
  <si>
    <t>ADITYA BIRLA FIN LTD CP RED 20-06-2025**</t>
  </si>
  <si>
    <t>INE860H144J1</t>
  </si>
  <si>
    <t>HERO FINCORP LTD CP R 16-06-25**</t>
  </si>
  <si>
    <t>INE957N14IU0</t>
  </si>
  <si>
    <t>MUTHOOT FINANCE CP RED 01-12-2025**</t>
  </si>
  <si>
    <t>INE414G14TY5</t>
  </si>
  <si>
    <t>TATA CAPITAL HSNG FIN CP RED 16-01-2026**</t>
  </si>
  <si>
    <t>INE033L14NP4</t>
  </si>
  <si>
    <t>LIC HSG FIN CP RED 21-01-2026**</t>
  </si>
  <si>
    <t>INE115A14FI3</t>
  </si>
  <si>
    <t>MUTHOOT FINANCE CP RED 20-01-2026**</t>
  </si>
  <si>
    <t>INE414G14UA3</t>
  </si>
  <si>
    <t>ICICI SECURITIES CP RED 14-03-25**</t>
  </si>
  <si>
    <t>INE763G14VB9</t>
  </si>
  <si>
    <t>BLUE STAR CP RED 19-03-2025**</t>
  </si>
  <si>
    <t>INE472A14NZ6</t>
  </si>
  <si>
    <t>ADITYA BIRLA FIN LTD CP RED 17-09-2025**</t>
  </si>
  <si>
    <t>INE860H144D4</t>
  </si>
  <si>
    <t>Institutional Annual IDCW Option</t>
  </si>
  <si>
    <t>Institutional Growth Option</t>
  </si>
  <si>
    <t>Institutional IDCW Option</t>
  </si>
  <si>
    <t>Regular Plan - Bonus Option</t>
  </si>
  <si>
    <t>Regular Plan - Growth</t>
  </si>
  <si>
    <t>Regular Plan - IDCW Option</t>
  </si>
  <si>
    <t>Edelweiss Money Market Fund</t>
  </si>
  <si>
    <t>Money Market Fund</t>
  </si>
  <si>
    <t>PORTFOLIO STATEMENT OF BHARAT BOND ETF – APRIL 2033 AS ON FEBRUARY 28, 2025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</si>
  <si>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</si>
  <si>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</si>
  <si>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</si>
  <si>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</si>
  <si>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</si>
  <si>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7.47% IRFC SR166 NCD RED 15-04-2033**</t>
  </si>
  <si>
    <t>INE053F08213</t>
  </si>
  <si>
    <t>7.58% POWER FIN NCD RED 15-04-2033**</t>
  </si>
  <si>
    <t>INE134E08LW7</t>
  </si>
  <si>
    <t>7.54% NABARD NCD RED 15-04-2033**</t>
  </si>
  <si>
    <t>INE261F08DU6</t>
  </si>
  <si>
    <t>7.75% IRFC NCD RED 15-04-2033**</t>
  </si>
  <si>
    <t>INE053F08270</t>
  </si>
  <si>
    <t>7.44% NTPC LTD. SR 79 NCD RED 15-04-2033**</t>
  </si>
  <si>
    <t>INE733E08239</t>
  </si>
  <si>
    <t>7.52% HUDCO SERIES B NCD RED 15-04-2033**</t>
  </si>
  <si>
    <t>INE031A08863</t>
  </si>
  <si>
    <t>7.53% RECL SR 217 NCD RED 31-03-2033**</t>
  </si>
  <si>
    <t>INE020B08EC1</t>
  </si>
  <si>
    <t>6.92% REC LTD NCD RED 20-03-2032**</t>
  </si>
  <si>
    <t>INE020B08DV3</t>
  </si>
  <si>
    <t>7.70% PFC SR BS226 B NCD RED 15-04-2033**</t>
  </si>
  <si>
    <t>INE134E08MI4</t>
  </si>
  <si>
    <t>8.5% EXIM BANK NCD RED 14-03-2033**</t>
  </si>
  <si>
    <t>INE514E08FS0</t>
  </si>
  <si>
    <t>7.88% EXIM BANK SR U05 NCD 11-01-2033**</t>
  </si>
  <si>
    <t>INE514E08FQ4</t>
  </si>
  <si>
    <t>7.69% RECL SR 218 NCD RED 31-01-2033**</t>
  </si>
  <si>
    <t>INE020B08EE7</t>
  </si>
  <si>
    <t>6.92% POWER FINANCE NCD 14-04-32**</t>
  </si>
  <si>
    <t>INE134E08LN6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</si>
  <si>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</si>
  <si>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</si>
  <si>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</si>
  <si>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</si>
  <si>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</si>
  <si>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</si>
  <si>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7.40% EXIM BANK NCD SR Z02 RED 14-03-29**</t>
  </si>
  <si>
    <t>INE514E08GC2</t>
  </si>
  <si>
    <t>7.40% NABARD NCD SR 25D RED 29-04-30**</t>
  </si>
  <si>
    <t>INE261F08EL3</t>
  </si>
  <si>
    <t>7.65% IRFC SR 168B NCD RED 18-04-2033**</t>
  </si>
  <si>
    <t>INE053F08247</t>
  </si>
  <si>
    <t>7.69% NABARD NCD SR LTIF 1E 31-03-2032**</t>
  </si>
  <si>
    <t>INE261F08832</t>
  </si>
  <si>
    <t>7.26% GOVT OF INDIA RED 06-02-2033</t>
  </si>
  <si>
    <t>IN0020220151</t>
  </si>
  <si>
    <t>BHARAT Bond ETF - April 2033</t>
  </si>
  <si>
    <t>BHARAT Bond ETF – April 2033</t>
  </si>
  <si>
    <t>PORTFOLIO STATEMENT OF EDELWEISS CRISIL IBX 50:50 GILT PLUS SDL JUNE 2027 INDEX FUND AS ON FEBRUARY 28, 2025</t>
  </si>
  <si>
    <t>(An open-ended target maturity Index Fund investing in the constituents of CRISIL IBX 50:50 Gilt Plus SDL Index – June 2027. A relatively high interest)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</si>
  <si>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</si>
  <si>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</si>
  <si>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</si>
  <si>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</si>
  <si>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</si>
  <si>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</si>
  <si>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7.52% UTTAR PRADESH SDL 24-05-2027</t>
  </si>
  <si>
    <t>IN3320170043</t>
  </si>
  <si>
    <t>7.51% MAHARASHTRA SDL RED 24-05-2027</t>
  </si>
  <si>
    <t>IN2220170020</t>
  </si>
  <si>
    <t>7.67% UTTAR PRADESH SDL 12-04-2027</t>
  </si>
  <si>
    <t>IN3320170019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</si>
  <si>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</si>
  <si>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</si>
  <si>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</si>
  <si>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NIFTY PSU BOND PLUS SDL APR 2026 50 50 INDEX FUND AS ON FEBRUARY 28, 2025</t>
  </si>
  <si>
    <t>(An open-ended target Maturuty index fund predominantly investing in the constituents of Nifty PSU Bond Plus SDL April 2026 50:50 Index)</t>
  </si>
  <si>
    <t>7.58% POWER FIN SR 222 NCD RED 15-01-26</t>
  </si>
  <si>
    <t>INE134E08LZ0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</si>
  <si>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</si>
  <si>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</si>
  <si>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</si>
  <si>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</si>
  <si>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</si>
  <si>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</si>
  <si>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7.54% HUDCO NCD RED 11-02-2026**</t>
  </si>
  <si>
    <t>INE031A08855</t>
  </si>
  <si>
    <t>7.60% REC LTD. NCD SR 219 RED 27-02-2026</t>
  </si>
  <si>
    <t>INE020B08EF4</t>
  </si>
  <si>
    <t>7.57% NABARD NCD SR 23 G RED 19-03-2026**</t>
  </si>
  <si>
    <t>INE261F08DW2</t>
  </si>
  <si>
    <t>9.18% NUCLEAR POWER NCD RED 23-01-2026**</t>
  </si>
  <si>
    <t>INE206D08188</t>
  </si>
  <si>
    <t>5.94% REC LTD. NCD RED 31-01-2026</t>
  </si>
  <si>
    <t>INE020B08DK6</t>
  </si>
  <si>
    <t>7.11% SIDBI NCD RED 27-02-2026</t>
  </si>
  <si>
    <t>INE556F08KB4</t>
  </si>
  <si>
    <t>6.18% MANGALORE REF &amp; PET NCD 29-12-2025**</t>
  </si>
  <si>
    <t>INE103A08043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</si>
  <si>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</si>
  <si>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</si>
  <si>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</si>
  <si>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</si>
  <si>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</si>
  <si>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</si>
  <si>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</si>
  <si>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</si>
  <si>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</si>
  <si>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</si>
  <si>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</si>
  <si>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</si>
  <si>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</si>
  <si>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</si>
  <si>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</si>
  <si>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</si>
  <si>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7.44% REC LTD SR 223A NCD RED 30-04-2026**</t>
  </si>
  <si>
    <t>INE020B08EL2</t>
  </si>
  <si>
    <t>7.59% POWER FIN NCD RED 03-11-2025**</t>
  </si>
  <si>
    <t>INE134E08LU1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</si>
  <si>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</si>
  <si>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</si>
  <si>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</si>
  <si>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</si>
  <si>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</si>
  <si>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</si>
  <si>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</si>
  <si>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</si>
  <si>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</si>
  <si>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</si>
  <si>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</si>
  <si>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</si>
  <si>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</si>
  <si>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</si>
  <si>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</si>
  <si>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</si>
  <si>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</si>
  <si>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</si>
  <si>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</si>
  <si>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</si>
  <si>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</si>
  <si>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</si>
  <si>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</si>
  <si>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</si>
  <si>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</si>
  <si>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</si>
  <si>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8.48% RAJASTHAN SDL RED 10-02-2026</t>
  </si>
  <si>
    <t>IN2920150249</t>
  </si>
  <si>
    <t>8.39% MADHYA PRADESH SDL RED 27-01-2026</t>
  </si>
  <si>
    <t>IN2120150098</t>
  </si>
  <si>
    <t>8.60% BIHAR SDL RED 09-03-2026</t>
  </si>
  <si>
    <t>IN1320150056</t>
  </si>
  <si>
    <t>8.88% WEST BENGAL SDL RED 24-02-2026</t>
  </si>
  <si>
    <t>IN3420150150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</si>
  <si>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</si>
  <si>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</si>
  <si>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</si>
  <si>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</si>
  <si>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</si>
  <si>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</si>
  <si>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</si>
  <si>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</si>
  <si>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</si>
  <si>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</si>
  <si>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</si>
  <si>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</si>
  <si>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</si>
  <si>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</si>
  <si>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</si>
  <si>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</si>
  <si>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</si>
  <si>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</si>
  <si>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</si>
  <si>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</si>
  <si>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</si>
  <si>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</si>
  <si>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</si>
  <si>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</si>
  <si>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8.36% MAHARASHTRA SDL RED 27-01-2026</t>
  </si>
  <si>
    <t>IN2220150170</t>
  </si>
  <si>
    <t>8.29% ANDHRA PRADESH SDL RED 13-01-2026</t>
  </si>
  <si>
    <t>IN1020150117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</si>
  <si>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</si>
  <si>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</si>
  <si>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</si>
  <si>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</si>
  <si>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</si>
  <si>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</si>
  <si>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</si>
  <si>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</si>
  <si>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</si>
  <si>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</si>
  <si>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7.90% RAJASTHAN SDL RED 08-04-2026</t>
  </si>
  <si>
    <t>IN2920200028</t>
  </si>
  <si>
    <t>8.15% MAHARASHTRA SDL RED 26-11-2025</t>
  </si>
  <si>
    <t>IN2220150139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</si>
  <si>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</si>
  <si>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</si>
  <si>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</si>
  <si>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</si>
  <si>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</si>
  <si>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</si>
  <si>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</si>
  <si>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</si>
  <si>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</si>
  <si>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</si>
  <si>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</si>
  <si>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</si>
  <si>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</si>
  <si>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</si>
  <si>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</si>
  <si>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FLEXI-CAP FUND AS ON FEBRUARY 28, 2025</t>
  </si>
  <si>
    <t>(An open ended dynamic equity scheme investing across large cap, mid cap, small cap stocks)</t>
  </si>
  <si>
    <t>Edelweiss Flexi Cap Fund</t>
  </si>
  <si>
    <t>PORTFOLIO STATEMENT OF EDELWEISS NIFTY 50 INDEX FUND AS ON FEBRUARY 28, 2025</t>
  </si>
  <si>
    <t>(An open ended scheme replicating Nifty 50 Index)</t>
  </si>
  <si>
    <t>Edelweiss NIFTY 50 Index Fund</t>
  </si>
  <si>
    <t>PORTFOLIO STATEMENT OF EDELWEISS NIFTY MIDCAP150 MOMENTUM 50 INDEX FUND AS ON FEBRUARY 28, 2025</t>
  </si>
  <si>
    <t>(An Open-ended Equity Scheme replicating Nifty Midcap150 Momentum 50 Index)</t>
  </si>
  <si>
    <t>Edelweiss NIFTY Midcap 150 Momentum 50 Index Fund</t>
  </si>
  <si>
    <t>PORTFOLIO STATEMENT OF EDELWEISS NIFTY BANK ETF AS ON FEBRUARY 28, 2025</t>
  </si>
  <si>
    <t>(An open-ended exchange traded scheme replicating/tracking Nifty Bank Total return index)</t>
  </si>
  <si>
    <t>Edelweiss Nifty Bank ETF</t>
  </si>
  <si>
    <t>PORTFOLIO STATEMENT OF EDELWEISS CRISIL IBX 50:50 GILT PLUS SDL APRIL 2037 INDEX FUND AS ON FEBRUARY 28, 2025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</si>
  <si>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</si>
  <si>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</si>
  <si>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</si>
  <si>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</si>
  <si>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</si>
  <si>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</si>
  <si>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</si>
  <si>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</si>
  <si>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</si>
  <si>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</si>
  <si>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</si>
  <si>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</si>
  <si>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</si>
  <si>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</si>
  <si>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</si>
  <si>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</si>
  <si>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</si>
  <si>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</si>
  <si>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</si>
  <si>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</si>
  <si>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</si>
  <si>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</si>
  <si>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</si>
  <si>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</si>
  <si>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</si>
  <si>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</si>
  <si>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</si>
  <si>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</si>
  <si>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</si>
  <si>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>7.45% KARNATAKA SDL RED 20-03-2037</t>
  </si>
  <si>
    <t>IN1920230357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</si>
  <si>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</si>
  <si>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</si>
  <si>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</si>
  <si>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BHARAT BOND FOF – APRIL 2030 AS ON FEBRUARY 28, 2025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</si>
  <si>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</si>
  <si>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</si>
  <si>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</si>
  <si>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</si>
  <si>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FEBRUARY 28, 2025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</si>
  <si>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</si>
  <si>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</si>
  <si>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</si>
  <si>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</si>
  <si>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EDELWEISS NIFTY PSU BOND PLUS SDL APR 2027 50 50 INDEX AS ON FEBRUARY 28, 2025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</si>
  <si>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</si>
  <si>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</si>
  <si>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</si>
  <si>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</si>
  <si>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</si>
  <si>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</si>
  <si>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</si>
  <si>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</si>
  <si>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</si>
  <si>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19-04-2027**</t>
  </si>
  <si>
    <t>INE556F08KK5</t>
  </si>
  <si>
    <t>7.80% NABARD NCD SR 24E RED 15-03-2027</t>
  </si>
  <si>
    <t>INE261F08EF5</t>
  </si>
  <si>
    <t>7.95% RECL SR 147 NCD RED 12-03-2027**</t>
  </si>
  <si>
    <t>INE020B08AH8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</si>
  <si>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</si>
  <si>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</si>
  <si>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</si>
  <si>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</si>
  <si>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</si>
  <si>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</si>
  <si>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</si>
  <si>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</si>
  <si>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</si>
  <si>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</si>
  <si>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</si>
  <si>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</si>
  <si>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</si>
  <si>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</si>
  <si>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</si>
  <si>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</si>
  <si>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</si>
  <si>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</si>
  <si>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</si>
  <si>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</si>
  <si>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</si>
  <si>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</si>
  <si>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</si>
  <si>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</si>
  <si>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</si>
  <si>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</si>
  <si>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</si>
  <si>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</si>
  <si>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</si>
  <si>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</si>
  <si>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</si>
  <si>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</si>
  <si>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</si>
  <si>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</si>
  <si>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7.74% TAMIL NADU SDL RED 01-03-2027</t>
  </si>
  <si>
    <t>IN3120161309</t>
  </si>
  <si>
    <t>7.64% HARYANA SDL RED 29-03-2027</t>
  </si>
  <si>
    <t>IN1620160292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</si>
  <si>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</si>
  <si>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</si>
  <si>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</si>
  <si>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</si>
  <si>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</si>
  <si>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</si>
  <si>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</si>
  <si>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</si>
  <si>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</si>
  <si>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</si>
  <si>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7.62% Tamil Nadu SDL RED 29-03-2027</t>
  </si>
  <si>
    <t>IN3120161424</t>
  </si>
  <si>
    <t>7.21% WEST BENGAL SDL 25-01-2027</t>
  </si>
  <si>
    <t>IN3420160142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</si>
  <si>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</si>
  <si>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</si>
  <si>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</si>
  <si>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MULTI ASSET ALLOCATION FUND AS ON FEBRUARY 28, 2025</t>
  </si>
  <si>
    <t>(An open-ended scheme investing in Equity, Debt, Commodities and in units of REITs &amp; InvITs)</t>
  </si>
  <si>
    <t>Piramal Enterprises Ltd.</t>
  </si>
  <si>
    <t>INE140A01024</t>
  </si>
  <si>
    <t>Vedanta Ltd.27/03/2025</t>
  </si>
  <si>
    <t>Godrej Consumer Products Ltd.27/03/2025</t>
  </si>
  <si>
    <t>Exide Industries Ltd.27/03/2025</t>
  </si>
  <si>
    <t>Samvardhana Motherson International Ltd.27/03/2025</t>
  </si>
  <si>
    <t>Indus Towers Ltd.27/03/2025</t>
  </si>
  <si>
    <t>Ambuja Cements Ltd.27/03/2025</t>
  </si>
  <si>
    <t>Jubilant Foodworks Ltd.27/03/2025</t>
  </si>
  <si>
    <t>Cipla Ltd.27/03/2025</t>
  </si>
  <si>
    <t>Piramal Enterprises Ltd.27/03/2025</t>
  </si>
  <si>
    <t>ACC Ltd.27/03/2025</t>
  </si>
  <si>
    <t>Apollo Tyres Ltd.27/03/2025</t>
  </si>
  <si>
    <t>Hindustan Unilever Ltd.27/03/2025</t>
  </si>
  <si>
    <t>InterGlobe Aviation Ltd.27/03/2025</t>
  </si>
  <si>
    <t>NTPC Ltd.27/03/2025</t>
  </si>
  <si>
    <t>Bharat Heavy Electricals Ltd.27/03/2025</t>
  </si>
  <si>
    <t>Adani Ports &amp; Special Economic Zone Ltd.27/03/2025</t>
  </si>
  <si>
    <t>Coforge Ltd.27/03/2025</t>
  </si>
  <si>
    <t>LTIMindtree Ltd.27/03/2025</t>
  </si>
  <si>
    <t>Canara Bank27/03/2025</t>
  </si>
  <si>
    <t>Hero MotoCorp Ltd.27/03/2025</t>
  </si>
  <si>
    <t>Bank of Baroda27/03/2025</t>
  </si>
  <si>
    <t>Steel Authority of India Ltd.27/03/2025</t>
  </si>
  <si>
    <t>Biocon Ltd.27/03/2025</t>
  </si>
  <si>
    <t>TVS Motor Company Ltd.27/03/2025</t>
  </si>
  <si>
    <t>CG Power and Industrial Solutions Ltd.27/03/2025</t>
  </si>
  <si>
    <t>Oil &amp; Natural Gas Corporation Ltd.27/03/2025</t>
  </si>
  <si>
    <t>REC Ltd.27/03/2025</t>
  </si>
  <si>
    <t>Ultratech Cement Ltd.27/03/2025</t>
  </si>
  <si>
    <t>Cummins India Ltd.27/03/2025</t>
  </si>
  <si>
    <t>JSW Steel Ltd.27/03/2025</t>
  </si>
  <si>
    <t>Avenue Supermarts Ltd.27/03/2025</t>
  </si>
  <si>
    <t>Indian Railway Catering &amp;Tou. Corp. Ltd.27/03/2025</t>
  </si>
  <si>
    <t>DLF Ltd.27/03/2025</t>
  </si>
  <si>
    <t>Tata Steel Ltd.27/03/2025</t>
  </si>
  <si>
    <t>Persistent Systems Ltd.27/03/2025</t>
  </si>
  <si>
    <t>Trent Ltd.27/03/2025</t>
  </si>
  <si>
    <t>Lupin Ltd.27/03/2025</t>
  </si>
  <si>
    <t>HCL Technologies Ltd.27/03/2025</t>
  </si>
  <si>
    <t>HDFC Life Insurance Company Ltd.27/03/2025</t>
  </si>
  <si>
    <t>Power Finance Corporation Ltd.27/03/2025</t>
  </si>
  <si>
    <t>Aditya Birla Fashion and Retail Ltd.27/03/2025</t>
  </si>
  <si>
    <t>Hindustan Petroleum Corporation Ltd.27/03/2025</t>
  </si>
  <si>
    <t>Infosys Ltd.27/03/2025</t>
  </si>
  <si>
    <t>Tata Motors Ltd.27/03/2025</t>
  </si>
  <si>
    <t>HDFC Bank Ltd.27/03/2025</t>
  </si>
  <si>
    <t>Titan Company Ltd.27/03/2025</t>
  </si>
  <si>
    <t>The Federal Bank Ltd.27/03/2025</t>
  </si>
  <si>
    <t>Aurobindo Pharma Ltd.27/03/2025</t>
  </si>
  <si>
    <t>Shriram Finance Ltd.27/03/2025</t>
  </si>
  <si>
    <t>State Bank of India27/03/2025</t>
  </si>
  <si>
    <t>Punjab National Bank27/03/2025</t>
  </si>
  <si>
    <t>Polycab India Ltd.27/03/2025</t>
  </si>
  <si>
    <t>Mahindra &amp; Mahindra Ltd.27/03/2025</t>
  </si>
  <si>
    <t>Hindalco Industries Ltd.27/03/2025</t>
  </si>
  <si>
    <t>Tata Consultancy Services Ltd.27/03/2025</t>
  </si>
  <si>
    <t>ICICI Bank Ltd.27/03/2025</t>
  </si>
  <si>
    <t>Jio Financial Services Ltd.27/03/2025</t>
  </si>
  <si>
    <t>Coal India Ltd.27/03/2025</t>
  </si>
  <si>
    <t>Adani Enterprises Ltd.27/03/2025</t>
  </si>
  <si>
    <t>Bharti Airtel Ltd.27/03/2025</t>
  </si>
  <si>
    <t>Grasim Industries Ltd.27/03/2025</t>
  </si>
  <si>
    <t>Hindustan Aeronautics Ltd.27/03/2025</t>
  </si>
  <si>
    <t>IndusInd Bank Ltd.27/03/2025</t>
  </si>
  <si>
    <t>Vodafone Idea Ltd.27/03/2025</t>
  </si>
  <si>
    <t>Reliance Industries Ltd.27/03/2025</t>
  </si>
  <si>
    <t>Axis Bank Ltd.27/03/2025</t>
  </si>
  <si>
    <t>(b) Exchange Traded Commodity Derivatives</t>
  </si>
  <si>
    <t>SILVER-05May2025-MCX</t>
  </si>
  <si>
    <t>SILVERMINI-30Apr2025-MCX1</t>
  </si>
  <si>
    <t>GOLD-05Jun2025-MCX</t>
  </si>
  <si>
    <t>GOLDMINI-05Mar2025-MCX</t>
  </si>
  <si>
    <t>GOLD-04Apr2025-MCX</t>
  </si>
  <si>
    <t>8.3333%HDB FIN SR 213 A1 NCD 06-08-27**</t>
  </si>
  <si>
    <t>INE756I07FA8</t>
  </si>
  <si>
    <t>7.62% NABARD NCD SR 24H RED 10-05-2029**</t>
  </si>
  <si>
    <t>INE261F08EH1</t>
  </si>
  <si>
    <t>8.20% ADITYA BIRLA HSG SR L1 R19-05-2027**</t>
  </si>
  <si>
    <t>INE831R07441</t>
  </si>
  <si>
    <t>6.80% AXIS FIN LTD NCD R 18-11-26**</t>
  </si>
  <si>
    <t>INE891K07721</t>
  </si>
  <si>
    <t>8.0359% KOTAK MAH INVEST NCD R 06-10-26**</t>
  </si>
  <si>
    <t>INE975F07IM9</t>
  </si>
  <si>
    <t>7.59% SIDBI NCD SR IX RED 10-02-2026**</t>
  </si>
  <si>
    <t>INE556F08KG3</t>
  </si>
  <si>
    <t>7.50% NABARD NCD SR 24A RED 31-08-2026**</t>
  </si>
  <si>
    <t>INE261F08EA6</t>
  </si>
  <si>
    <t>7.8445% TATA CAP HSG FIN SR A 18-09-2026**</t>
  </si>
  <si>
    <t>INE033L07IC6</t>
  </si>
  <si>
    <t>7.865% LIC HSG FIN LT TR443 NCD 20-08-26**</t>
  </si>
  <si>
    <t>INE115A07QT1</t>
  </si>
  <si>
    <t>8% ADITYA BIRLA FIN SR I RED 09-10-2026**</t>
  </si>
  <si>
    <t>INE860H07IQ0</t>
  </si>
  <si>
    <t>7.90% BAJAJ FIN LTD NCD RED 17-11-2025**</t>
  </si>
  <si>
    <t>INE296A07SF4</t>
  </si>
  <si>
    <t>6.35% HDB FIN A1 FX 169 RED 11-09-26**</t>
  </si>
  <si>
    <t>INE756I07DX5</t>
  </si>
  <si>
    <t>7.74% LIC HSG TR448 NCD 22-10-27**</t>
  </si>
  <si>
    <t>INE115A07QZ8</t>
  </si>
  <si>
    <t>Others</t>
  </si>
  <si>
    <t>a) Gold</t>
  </si>
  <si>
    <t>Gold</t>
  </si>
  <si>
    <t>IDIA00500001</t>
  </si>
  <si>
    <t>b) Silver</t>
  </si>
  <si>
    <t>Silver</t>
  </si>
  <si>
    <t>IDIA00500002</t>
  </si>
  <si>
    <t>EDEL CRIS-IBX AAA NBFC-HFC-JUN 27 IND FD</t>
  </si>
  <si>
    <t>INF754K01UG7</t>
  </si>
  <si>
    <t>Edelweiss Multi Asset Allocation Fund</t>
  </si>
  <si>
    <t>Multi Asset Allocation Fund</t>
  </si>
  <si>
    <t>PORTFOLIO STATEMENT OF EDELWEISS NIFTY NEXT 50 INDEX FUND AS ON FEBRUARY 28, 2025</t>
  </si>
  <si>
    <t>(An Open-ended Equity Scheme replicating Nifty Next 50 Index)</t>
  </si>
  <si>
    <t>Edelweiss NIFTY Next 50 Index Fund</t>
  </si>
  <si>
    <t>Nifty Next 50 Index</t>
  </si>
  <si>
    <t>PORTFOLIO STATEMENT OF EDELWEISS NIFTY SMALLCAP 250 INDEX FUND AS ON FEBRUARY 28, 2025</t>
  </si>
  <si>
    <t>(An Open-ended Equity Scheme replicating Nifty Smallcap 250 Index)</t>
  </si>
  <si>
    <t>Crompton Greaves Cons Electrical Ltd.</t>
  </si>
  <si>
    <t>INE299U01018</t>
  </si>
  <si>
    <t>Five Star Business Finance Ltd.</t>
  </si>
  <si>
    <t>INE128S01021</t>
  </si>
  <si>
    <t>GE Vernova T&amp;D India Limited</t>
  </si>
  <si>
    <t>INE200A01026</t>
  </si>
  <si>
    <t>REDINGTON LIMITED</t>
  </si>
  <si>
    <t>INE891D01026</t>
  </si>
  <si>
    <t>Angel One Ltd.</t>
  </si>
  <si>
    <t>INE732I01013</t>
  </si>
  <si>
    <t>Indian Energy Exchange Ltd.</t>
  </si>
  <si>
    <t>INE022Q01020</t>
  </si>
  <si>
    <t>Manappuram Finance Ltd.</t>
  </si>
  <si>
    <t>INE522D01027</t>
  </si>
  <si>
    <t>The Ramco Cements Ltd.</t>
  </si>
  <si>
    <t>INE331A01037</t>
  </si>
  <si>
    <t>PNB Housing Finance Ltd.</t>
  </si>
  <si>
    <t>INE572E01012</t>
  </si>
  <si>
    <t>Kalpataru Projects International Ltd.</t>
  </si>
  <si>
    <t>INE220B01022</t>
  </si>
  <si>
    <t>Inox Wind Ltd.</t>
  </si>
  <si>
    <t>INE066P01011</t>
  </si>
  <si>
    <t>Narayana Hrudayalaya ltd.</t>
  </si>
  <si>
    <t>INE410P01011</t>
  </si>
  <si>
    <t>Aditya Birla Real Estate Ltd.</t>
  </si>
  <si>
    <t>INE055A01016</t>
  </si>
  <si>
    <t>Paper, Forest &amp; Jute Products</t>
  </si>
  <si>
    <t>Himadri Speciality Chemical Ltd.</t>
  </si>
  <si>
    <t>INE019C01026</t>
  </si>
  <si>
    <t>Aavas Financiers Ltd.</t>
  </si>
  <si>
    <t>INE216P01012</t>
  </si>
  <si>
    <t>Welspun Corp Ltd.</t>
  </si>
  <si>
    <t>INE191B01025</t>
  </si>
  <si>
    <t>Aegis Logistics Ltd.</t>
  </si>
  <si>
    <t>INE208C01025</t>
  </si>
  <si>
    <t>RBL Bank Ltd.</t>
  </si>
  <si>
    <t>INE976G01028</t>
  </si>
  <si>
    <t>Elgi Equipments Ltd.</t>
  </si>
  <si>
    <t>INE285A01027</t>
  </si>
  <si>
    <t>KEC International Ltd.</t>
  </si>
  <si>
    <t>INE389H01022</t>
  </si>
  <si>
    <t>Aster DM Healthcare Ltd.</t>
  </si>
  <si>
    <t>INE914M01019</t>
  </si>
  <si>
    <t>Affle (India) Ltd.</t>
  </si>
  <si>
    <t>INE00WC01027</t>
  </si>
  <si>
    <t>Zee Entertainment Enterprises Ltd.</t>
  </si>
  <si>
    <t>INE256A01028</t>
  </si>
  <si>
    <t>Sammaan Capital Ltd.</t>
  </si>
  <si>
    <t>INE148I01020</t>
  </si>
  <si>
    <t>Atul Ltd.</t>
  </si>
  <si>
    <t>INE100A01010</t>
  </si>
  <si>
    <t>CESC Ltd.</t>
  </si>
  <si>
    <t>INE486A01021</t>
  </si>
  <si>
    <t>Chambal Fertilizers &amp; Chemicals Ltd.</t>
  </si>
  <si>
    <t>INE085A01013</t>
  </si>
  <si>
    <t>The Great Eastern Shipping Company Ltd.</t>
  </si>
  <si>
    <t>INE017A01032</t>
  </si>
  <si>
    <t>Gujarat State Petronet Ltd.</t>
  </si>
  <si>
    <t>INE246F01010</t>
  </si>
  <si>
    <t>Bata India Ltd.</t>
  </si>
  <si>
    <t>INE176A01028</t>
  </si>
  <si>
    <t>Aarti Industries Ltd.</t>
  </si>
  <si>
    <t>INE769A01020</t>
  </si>
  <si>
    <t>National Buildings Construction Corporation Ltd.</t>
  </si>
  <si>
    <t>INE095N01031</t>
  </si>
  <si>
    <t>Sapphire Foods India Ltd.</t>
  </si>
  <si>
    <t>INE806T01020</t>
  </si>
  <si>
    <t>HFCL Ltd.</t>
  </si>
  <si>
    <t>INE548A01028</t>
  </si>
  <si>
    <t>NCC Ltd.</t>
  </si>
  <si>
    <t>INE868B01028</t>
  </si>
  <si>
    <t>Anand Rathi Wealth Ltd.</t>
  </si>
  <si>
    <t>INE463V01026</t>
  </si>
  <si>
    <t>Sonata Software Ltd.</t>
  </si>
  <si>
    <t>INE269A01021</t>
  </si>
  <si>
    <t>IIFL Finance Ltd.</t>
  </si>
  <si>
    <t>INE530B01024</t>
  </si>
  <si>
    <t>Jubilant Pharmova Ltd.</t>
  </si>
  <si>
    <t>INE700A01033</t>
  </si>
  <si>
    <t>EIH Ltd.</t>
  </si>
  <si>
    <t>INE230A01023</t>
  </si>
  <si>
    <t>Asahi India Glass Ltd.</t>
  </si>
  <si>
    <t>INE439A01020</t>
  </si>
  <si>
    <t>EID Parry India Ltd.</t>
  </si>
  <si>
    <t>INE126A01031</t>
  </si>
  <si>
    <t>Ramkrishna Forgings Ltd.</t>
  </si>
  <si>
    <t>INE399G01023</t>
  </si>
  <si>
    <t>Hindustan Copper Ltd.</t>
  </si>
  <si>
    <t>INE531E01026</t>
  </si>
  <si>
    <t>Devyani International Ltd.</t>
  </si>
  <si>
    <t>INE872J01023</t>
  </si>
  <si>
    <t>Nuvama Wealth Management Ltd.</t>
  </si>
  <si>
    <t>INE531F01015</t>
  </si>
  <si>
    <t>Equitas Small Finance Bank Ltd.</t>
  </si>
  <si>
    <t>INE063P01018</t>
  </si>
  <si>
    <t>PVR Inox Ltd.</t>
  </si>
  <si>
    <t>INE191H01014</t>
  </si>
  <si>
    <t>Deepak Fertilizers &amp; Petrochem Corp Ltd.</t>
  </si>
  <si>
    <t>INE501A01019</t>
  </si>
  <si>
    <t>Jaiprakash Power Ventures Ltd.</t>
  </si>
  <si>
    <t>INE351F01018</t>
  </si>
  <si>
    <t>PCBL Chemical Ltd.</t>
  </si>
  <si>
    <t>INE602A01031</t>
  </si>
  <si>
    <t>Anant Raj Ltd.</t>
  </si>
  <si>
    <t>INE242C01024</t>
  </si>
  <si>
    <t>Finolex Cables Ltd.</t>
  </si>
  <si>
    <t>INE235A01022</t>
  </si>
  <si>
    <t>Rainbow Children's Medicare Ltd.</t>
  </si>
  <si>
    <t>INE961O01016</t>
  </si>
  <si>
    <t>Pfizer Ltd.</t>
  </si>
  <si>
    <t>INE182A01018</t>
  </si>
  <si>
    <t>Aptus Value Housing Finance India Ltd.</t>
  </si>
  <si>
    <t>INE852O01025</t>
  </si>
  <si>
    <t>Eris Lifesciences Ltd.</t>
  </si>
  <si>
    <t>INE406M01024</t>
  </si>
  <si>
    <t>Intellect Design Arena Ltd.</t>
  </si>
  <si>
    <t>INE306R01017</t>
  </si>
  <si>
    <t>Lemon Tree Hotels Ltd.</t>
  </si>
  <si>
    <t>INE970X01018</t>
  </si>
  <si>
    <t>Indiamart Intermesh Ltd.</t>
  </si>
  <si>
    <t>INE933S01016</t>
  </si>
  <si>
    <t>Ujjivan Small Finance Bank Ltd.</t>
  </si>
  <si>
    <t>INE551W01018</t>
  </si>
  <si>
    <t>Jindal Saw Ltd.</t>
  </si>
  <si>
    <t>INE324A01032</t>
  </si>
  <si>
    <t>Swan Energy Ltd.</t>
  </si>
  <si>
    <t>INE665A01038</t>
  </si>
  <si>
    <t>V-Guard Industries Ltd.</t>
  </si>
  <si>
    <t>INE951I01027</t>
  </si>
  <si>
    <t>Happiest Minds Technologies Ltd.</t>
  </si>
  <si>
    <t>INE419U01012</t>
  </si>
  <si>
    <t>Sobha Ltd.</t>
  </si>
  <si>
    <t>INE671H01015</t>
  </si>
  <si>
    <t>CEAT Ltd.</t>
  </si>
  <si>
    <t>INE482A01020</t>
  </si>
  <si>
    <t>PTC Industries Ltd.</t>
  </si>
  <si>
    <t>INE596F01018</t>
  </si>
  <si>
    <t>Usha Martin Ltd.</t>
  </si>
  <si>
    <t>INE228A01035</t>
  </si>
  <si>
    <t>Balrampur Chini Mills Ltd.</t>
  </si>
  <si>
    <t>INE119A01028</t>
  </si>
  <si>
    <t>Shyam Metalics And Energy Ltd.</t>
  </si>
  <si>
    <t>INE810G01011</t>
  </si>
  <si>
    <t>Techno Electric &amp; Engineering Co. Ltd.</t>
  </si>
  <si>
    <t>INE285K01026</t>
  </si>
  <si>
    <t>HBL Engineering Ltd.</t>
  </si>
  <si>
    <t>INE292B01021</t>
  </si>
  <si>
    <t>Finolex Industries Ltd.</t>
  </si>
  <si>
    <t>INE183A01024</t>
  </si>
  <si>
    <t>Kirloskar Oil Engines Ltd.</t>
  </si>
  <si>
    <t>INE146L01010</t>
  </si>
  <si>
    <t>CIE Automotive India Ltd.</t>
  </si>
  <si>
    <t>INE536H01010</t>
  </si>
  <si>
    <t>BEML Ltd.</t>
  </si>
  <si>
    <t>INE258A01016</t>
  </si>
  <si>
    <t>Ircon International Ltd.</t>
  </si>
  <si>
    <t>INE962Y01021</t>
  </si>
  <si>
    <t>Kansai Nerolac Paints Ltd.</t>
  </si>
  <si>
    <t>INE531A01024</t>
  </si>
  <si>
    <t>Sanofi India Ltd.</t>
  </si>
  <si>
    <t>INE058A01010</t>
  </si>
  <si>
    <t>Aditya Birla Sun Life AMC Ltd.</t>
  </si>
  <si>
    <t>INE404A01024</t>
  </si>
  <si>
    <t>Jyothy Labs Ltd.</t>
  </si>
  <si>
    <t>INE668F01031</t>
  </si>
  <si>
    <t>Olectra Greentech Ltd.</t>
  </si>
  <si>
    <t>INE260D01016</t>
  </si>
  <si>
    <t>Raymond Ltd.</t>
  </si>
  <si>
    <t>INE301A01014</t>
  </si>
  <si>
    <t>The Jammu &amp; Kashmir Bank Ltd.</t>
  </si>
  <si>
    <t>INE168A01041</t>
  </si>
  <si>
    <t>Astrazeneca Pharma India Ltd.</t>
  </si>
  <si>
    <t>INE203A01020</t>
  </si>
  <si>
    <t>Metropolis Healthcare Ltd.</t>
  </si>
  <si>
    <t>INE112L01020</t>
  </si>
  <si>
    <t>Engineers India Ltd.</t>
  </si>
  <si>
    <t>INE510A01028</t>
  </si>
  <si>
    <t>Signatureglobal (India) Ltd.</t>
  </si>
  <si>
    <t>INE903U01023</t>
  </si>
  <si>
    <t>NMDC Steel Ltd.</t>
  </si>
  <si>
    <t>INE0NNS01018</t>
  </si>
  <si>
    <t>Capri Global Capital Ltd.</t>
  </si>
  <si>
    <t>INE180C01042</t>
  </si>
  <si>
    <t>Jupiter Wagons Ltd.</t>
  </si>
  <si>
    <t>INE209L01016</t>
  </si>
  <si>
    <t>Gujarat Narmada Valley Fert &amp; Chem Ltd.</t>
  </si>
  <si>
    <t>INE113A01013</t>
  </si>
  <si>
    <t>Vinati Organics Ltd.</t>
  </si>
  <si>
    <t>INE410B01037</t>
  </si>
  <si>
    <t>Vardhman Textiles Ltd.</t>
  </si>
  <si>
    <t>INE825A01020</t>
  </si>
  <si>
    <t>Quess Corp Ltd.</t>
  </si>
  <si>
    <t>INE615P01015</t>
  </si>
  <si>
    <t>Godawari Power And Ispat Ltd.</t>
  </si>
  <si>
    <t>INE177H01039</t>
  </si>
  <si>
    <t>Gujarat State Fertilizers &amp; Chem Ltd.</t>
  </si>
  <si>
    <t>INE026A01025</t>
  </si>
  <si>
    <t>JM Financial Ltd.</t>
  </si>
  <si>
    <t>INE780C01023</t>
  </si>
  <si>
    <t>Mastek Ltd.</t>
  </si>
  <si>
    <t>INE759A01021</t>
  </si>
  <si>
    <t>Elecon Engineering Company Ltd.</t>
  </si>
  <si>
    <t>INE205B01031</t>
  </si>
  <si>
    <t>JK Tyre &amp; Industries Ltd.</t>
  </si>
  <si>
    <t>INE573A01042</t>
  </si>
  <si>
    <t>Blue Dart Express Ltd.</t>
  </si>
  <si>
    <t>INE233B01017</t>
  </si>
  <si>
    <t>Gujarat Pipavav Port Ltd.</t>
  </si>
  <si>
    <t>INE517F01014</t>
  </si>
  <si>
    <t>Saregama India Ltd.</t>
  </si>
  <si>
    <t>INE979A01025</t>
  </si>
  <si>
    <t>Welspun Living Ltd.</t>
  </si>
  <si>
    <t>INE192B01031</t>
  </si>
  <si>
    <t>Sterling &amp; Wilson Renewable Energy Ltd.</t>
  </si>
  <si>
    <t>INE00M201021</t>
  </si>
  <si>
    <t>KSB Ltd.</t>
  </si>
  <si>
    <t>INE999A01023</t>
  </si>
  <si>
    <t>The India Cements Ltd.</t>
  </si>
  <si>
    <t>INE383A01012</t>
  </si>
  <si>
    <t>Tanla Platforms Ltd.</t>
  </si>
  <si>
    <t>INE483C01032</t>
  </si>
  <si>
    <t>Nuvoco Vistas Corporation Ltd.</t>
  </si>
  <si>
    <t>INE118D01016</t>
  </si>
  <si>
    <t>Trident Ltd.</t>
  </si>
  <si>
    <t>INE064C01022</t>
  </si>
  <si>
    <t>HEG Ltd.</t>
  </si>
  <si>
    <t>INE545A01024</t>
  </si>
  <si>
    <t>Tata Teleservices (Maharashtra) Ltd.</t>
  </si>
  <si>
    <t>INE517B01013</t>
  </si>
  <si>
    <t>Triveni Engineering &amp; Industries Ltd.</t>
  </si>
  <si>
    <t>INE256C01024</t>
  </si>
  <si>
    <t>SBFC Finance Ltd.</t>
  </si>
  <si>
    <t>INE423Y01016</t>
  </si>
  <si>
    <t>Honasa Consumer Ltd.</t>
  </si>
  <si>
    <t>INE0J5401028</t>
  </si>
  <si>
    <t>PNC Infratech Ltd.</t>
  </si>
  <si>
    <t>INE195J01029</t>
  </si>
  <si>
    <t>Archean Chemical Industries Ltd.</t>
  </si>
  <si>
    <t>INE128X01021</t>
  </si>
  <si>
    <t>Chemplast Sanmar Ltd.</t>
  </si>
  <si>
    <t>INE488A01050</t>
  </si>
  <si>
    <t>Bombay Burmah Trading Corporation Ltd.</t>
  </si>
  <si>
    <t>INE050A01025</t>
  </si>
  <si>
    <t>R R Kabel Ltd.</t>
  </si>
  <si>
    <t>INE777K01022</t>
  </si>
  <si>
    <t>Avanti Feeds Ltd.</t>
  </si>
  <si>
    <t>INE871C01038</t>
  </si>
  <si>
    <t>Birla Corporation Ltd.</t>
  </si>
  <si>
    <t>INE340A01012</t>
  </si>
  <si>
    <t>RITES LTD.</t>
  </si>
  <si>
    <t>INE320J01015</t>
  </si>
  <si>
    <t>Valor Estate Ltd.</t>
  </si>
  <si>
    <t>INE879I01012</t>
  </si>
  <si>
    <t>Latent View Analytics Ltd.</t>
  </si>
  <si>
    <t>INE0I7C01011</t>
  </si>
  <si>
    <t>Godrej Agrovet Ltd.</t>
  </si>
  <si>
    <t>INE850D01014</t>
  </si>
  <si>
    <t>Network18 Media &amp; Investments Ltd.</t>
  </si>
  <si>
    <t>INE870H01013</t>
  </si>
  <si>
    <t>Fine Organic Industries Ltd.</t>
  </si>
  <si>
    <t>INE686Y01026</t>
  </si>
  <si>
    <t>IFCI Ltd.</t>
  </si>
  <si>
    <t>INE039A01010</t>
  </si>
  <si>
    <t>Central Bank of India</t>
  </si>
  <si>
    <t>INE483A01010</t>
  </si>
  <si>
    <t>Graphite India Ltd.</t>
  </si>
  <si>
    <t>INE371A01025</t>
  </si>
  <si>
    <t>Maharashtra Seamless Ltd.</t>
  </si>
  <si>
    <t>INE271B01025</t>
  </si>
  <si>
    <t>Syrma Sgs Technology Ltd.</t>
  </si>
  <si>
    <t>INE0DYJ01015</t>
  </si>
  <si>
    <t>Shipping Corporation Of India Ltd.</t>
  </si>
  <si>
    <t>INE109A01011</t>
  </si>
  <si>
    <t>G R Infraprojects Ltd.</t>
  </si>
  <si>
    <t>INE201P01022</t>
  </si>
  <si>
    <t>RailTel Corporation of India Ltd.</t>
  </si>
  <si>
    <t>INE0DD101019</t>
  </si>
  <si>
    <t>Cello World Ltd.</t>
  </si>
  <si>
    <t>INE0LMW01024</t>
  </si>
  <si>
    <t>Mahindra Lifespace Developers Ltd.</t>
  </si>
  <si>
    <t>INE813A01018</t>
  </si>
  <si>
    <t>ITI Ltd.</t>
  </si>
  <si>
    <t>INE248A01017</t>
  </si>
  <si>
    <t>C.E. Info Systems Ltd.</t>
  </si>
  <si>
    <t>INE0BV301023</t>
  </si>
  <si>
    <t>Alkyl Amines Chemicals Ltd.</t>
  </si>
  <si>
    <t>INE150B01039</t>
  </si>
  <si>
    <t>Shree Renuka Sugars Ltd.</t>
  </si>
  <si>
    <t>INE087H01022</t>
  </si>
  <si>
    <t>Chennai Petroleum Corporation Ltd.</t>
  </si>
  <si>
    <t>INE178A01016</t>
  </si>
  <si>
    <t>INOX INDIA LIMITED</t>
  </si>
  <si>
    <t>INE616N01034</t>
  </si>
  <si>
    <t>Rajesh Exports Ltd.</t>
  </si>
  <si>
    <t>INE343B01030</t>
  </si>
  <si>
    <t>Campus Activewear Ltd.</t>
  </si>
  <si>
    <t>INE278Y01022</t>
  </si>
  <si>
    <t>Jbm Auto Ltd.</t>
  </si>
  <si>
    <t>INE927D01051</t>
  </si>
  <si>
    <t>Easy Trip Planners Ltd.</t>
  </si>
  <si>
    <t>INE07O001026</t>
  </si>
  <si>
    <t>VIP Industries Ltd.</t>
  </si>
  <si>
    <t>INE054A01027</t>
  </si>
  <si>
    <t>UCO Bank</t>
  </si>
  <si>
    <t>INE691A01018</t>
  </si>
  <si>
    <t>Gujarat Mineral Development Corporation Ltd.</t>
  </si>
  <si>
    <t>INE131A01031</t>
  </si>
  <si>
    <t>TVS Supply Chain Solutions Ltd.</t>
  </si>
  <si>
    <t>INE395N01027</t>
  </si>
  <si>
    <t>Alok Industries Ltd.</t>
  </si>
  <si>
    <t>INE270A01029</t>
  </si>
  <si>
    <t>Just Dial Ltd.</t>
  </si>
  <si>
    <t>INE599M01018</t>
  </si>
  <si>
    <t>Rashtriya Chemicals and Fertilizers Ltd.</t>
  </si>
  <si>
    <t>INE027A01015</t>
  </si>
  <si>
    <t>Varroc Engineering Ltd.</t>
  </si>
  <si>
    <t>INE665L01035</t>
  </si>
  <si>
    <t>Route Mobile Ltd.</t>
  </si>
  <si>
    <t>INE450U01017</t>
  </si>
  <si>
    <t>Gujarat Ambuja Exports Ltd.</t>
  </si>
  <si>
    <t>INE036B01030</t>
  </si>
  <si>
    <t>RattanIndia Enterprises Ltd.</t>
  </si>
  <si>
    <t>INE834M01019</t>
  </si>
  <si>
    <t>Balaji Amines Ltd.</t>
  </si>
  <si>
    <t>INE050E01027</t>
  </si>
  <si>
    <t>Sun Pharma Advanced Research Co. Ltd.</t>
  </si>
  <si>
    <t>INE232I01014</t>
  </si>
  <si>
    <t>MMTC Ltd.</t>
  </si>
  <si>
    <t>INE123F01029</t>
  </si>
  <si>
    <t>Edelweiss NIFTY Smallcap 250 Index Fund</t>
  </si>
  <si>
    <t>PORTFOLIO STATEMENT OF EDELWEISS GOLD ETF FUND AS ON FEBRUARY 28, 2025</t>
  </si>
  <si>
    <t>((An open ended exchange traded fund replicating/tracking domestic prices of Gold))</t>
  </si>
  <si>
    <t xml:space="preserve">a) Gold </t>
  </si>
  <si>
    <t>Edelweiss Gold ETF</t>
  </si>
  <si>
    <t>PORTFOLIO STATEMENT OF EDELWEISS  LIQUID FUND AS ON FEBRUARY 28, 2025</t>
  </si>
  <si>
    <t>(An open-ended liquid scheme)</t>
  </si>
  <si>
    <t>91 DAYS TBILL RED 15-05-2025</t>
  </si>
  <si>
    <t>IN002024X458</t>
  </si>
  <si>
    <t>91 DAYS TBILL RED 08-05-2025</t>
  </si>
  <si>
    <t>IN002024X441</t>
  </si>
  <si>
    <t>91 DAYS TBILL RED 20-03-2025</t>
  </si>
  <si>
    <t>IN002024X375</t>
  </si>
  <si>
    <t>91 DAYS TBILL RED 24-04-2025</t>
  </si>
  <si>
    <t>IN002024X425</t>
  </si>
  <si>
    <t>182 DAYS TBILL RED 23-05-2025</t>
  </si>
  <si>
    <t>IN002024Y324</t>
  </si>
  <si>
    <t>91 DAYS TBILL RED 01-05-2025</t>
  </si>
  <si>
    <t>IN002024X433</t>
  </si>
  <si>
    <t>182 DAYS TBILL RED 01-05-2025</t>
  </si>
  <si>
    <t>IN002024Y290</t>
  </si>
  <si>
    <t>HDFC BANK CD RED 24-03-2025#</t>
  </si>
  <si>
    <t>INE040A16GC9</t>
  </si>
  <si>
    <t>ICICI BANK CD RED 17-03-2025#</t>
  </si>
  <si>
    <t>INE090AD6147</t>
  </si>
  <si>
    <t>PUNJAB NATIONAL BANK CD RED 15-05-2025#**</t>
  </si>
  <si>
    <t>INE160A16PF9</t>
  </si>
  <si>
    <t>ICICI BANK CD RED 17-04-2025#**</t>
  </si>
  <si>
    <t>INE090AD6220</t>
  </si>
  <si>
    <t>BANK OF BARODA CD RED 05-05-2025#**</t>
  </si>
  <si>
    <t>INE028A16GP6</t>
  </si>
  <si>
    <t>PUNJAB NATIONAL BANK CD 08-05-25#**</t>
  </si>
  <si>
    <t>INE160A16QZ5</t>
  </si>
  <si>
    <t>AXIS BANK LTD CD RED 16-05-2025#</t>
  </si>
  <si>
    <t>INE238AD6975</t>
  </si>
  <si>
    <t>BANK OF BARODA CD RED 15-05-2025#**</t>
  </si>
  <si>
    <t>INE028A16GR2</t>
  </si>
  <si>
    <t>CANARA BANK CD RED 16-05-2025#**</t>
  </si>
  <si>
    <t>INE476A16ZS1</t>
  </si>
  <si>
    <t>PUNJAB NATIONAL BK CD 13-03-25#**</t>
  </si>
  <si>
    <t>INE160A16QO9</t>
  </si>
  <si>
    <t>AXIS BANK LTD CD RED 24-03-2025#**</t>
  </si>
  <si>
    <t>INE238AD6AD1</t>
  </si>
  <si>
    <t>PUNJAB NATIONAL BANK CD RED 27-03-2025#**</t>
  </si>
  <si>
    <t>INE160A16QQ4</t>
  </si>
  <si>
    <t>BANK OF BARODA CD RED 24-04-2025#**</t>
  </si>
  <si>
    <t>INE028A16HN9</t>
  </si>
  <si>
    <t>HDFC BANK CD RED 27-05-2025#**</t>
  </si>
  <si>
    <t>INE040A16GK2</t>
  </si>
  <si>
    <t>BANK OF BARODA CD RED 17-04-2025#**</t>
  </si>
  <si>
    <t>INE028A16HM1</t>
  </si>
  <si>
    <t>CANARA BANK CD RED 08-05-2025#**</t>
  </si>
  <si>
    <t>INE476A16A40</t>
  </si>
  <si>
    <t>CANARA BANK CD RED 15-05-2025#**</t>
  </si>
  <si>
    <t>INE476A16ZR3</t>
  </si>
  <si>
    <t>KOTAK MAHINDRA BANK CD RED 09-05-2025#**</t>
  </si>
  <si>
    <t>INE237A162X7</t>
  </si>
  <si>
    <t>DBS BANK IND LTD. CD RED 19-03-2025#**</t>
  </si>
  <si>
    <t>INE01GA16236</t>
  </si>
  <si>
    <t>KOTAK MAHINDRA BANK CD RED 02-05-2025#**</t>
  </si>
  <si>
    <t>INE237A160X1</t>
  </si>
  <si>
    <t>AXIS BANK LTD CD RED 02-05-2025#**</t>
  </si>
  <si>
    <t>INE238AD6AJ8</t>
  </si>
  <si>
    <t>HDFC BANK CD RED 09-05-2025#</t>
  </si>
  <si>
    <t>INE040A16GG0</t>
  </si>
  <si>
    <t>BANK OF BARODA CD RED 23-05-2025#**</t>
  </si>
  <si>
    <t>INE028A16GS0</t>
  </si>
  <si>
    <t>NABARD CP RED 17-04-2025**</t>
  </si>
  <si>
    <t>INE261F14MS9</t>
  </si>
  <si>
    <t>RELIANCE RETAIL VENTURES CP R 07-03-25**</t>
  </si>
  <si>
    <t>INE929O14CW6</t>
  </si>
  <si>
    <t>NABARD CP RED 07-05-2025**</t>
  </si>
  <si>
    <t>INE261F14MZ4</t>
  </si>
  <si>
    <t>RELIANCE RETAIL VENTURES CP RED 13-05-25**</t>
  </si>
  <si>
    <t>INE929O14DB8</t>
  </si>
  <si>
    <t>LARSEN &amp; TOUBRO LTD CP RED 10-03-2025**</t>
  </si>
  <si>
    <t>INE018A14LH9</t>
  </si>
  <si>
    <t>NETWORK 18 MED&amp;INV CP RED 11-03-2025**</t>
  </si>
  <si>
    <t>INE870H14UD8</t>
  </si>
  <si>
    <t>ADITYA BIRLA HSG FIN CP RED 17-03-2025**</t>
  </si>
  <si>
    <t>INE831R14EO0</t>
  </si>
  <si>
    <t>LIC HSG FIN CP RED 18-03-2025**</t>
  </si>
  <si>
    <t>INE115A14EY3</t>
  </si>
  <si>
    <t>HDFC SECURITIES LTD. CP RED 18-03-2025**</t>
  </si>
  <si>
    <t>INE700G14MT2</t>
  </si>
  <si>
    <t>KOTAK SECURITIES LTD CP RED 18-03-2025**</t>
  </si>
  <si>
    <t>INE028E14PX8</t>
  </si>
  <si>
    <t>RELIANCE RETAIL VENTURES CP 24-03-2025**</t>
  </si>
  <si>
    <t>INE929O14CZ9</t>
  </si>
  <si>
    <t>MOTILAL OSWAL FIN SER CP RED 24-03-2025**</t>
  </si>
  <si>
    <t>INE338I14IZ2</t>
  </si>
  <si>
    <t>TATA MOTORS FIN CP RED 23-04-2025**</t>
  </si>
  <si>
    <t>INE477S14CW7</t>
  </si>
  <si>
    <t>NABARD CP RED 06-05-2025**</t>
  </si>
  <si>
    <t>INE261F14MY7</t>
  </si>
  <si>
    <t>GODREJ CONSUMER PRODUCTS CP 07-05-2025**</t>
  </si>
  <si>
    <t>INE102D14AP1</t>
  </si>
  <si>
    <t>RELIANCE RETAIL VENT CP 09-05-25**</t>
  </si>
  <si>
    <t>INE929O14DA0</t>
  </si>
  <si>
    <t>ADITYA BIRLA FIN LTD CP RED 22-05-2025**</t>
  </si>
  <si>
    <t>INE860H144W4</t>
  </si>
  <si>
    <t>NABARD CP RED 26-05-2025**</t>
  </si>
  <si>
    <t>INE261F14NC1</t>
  </si>
  <si>
    <t>TATA MOTORS FIN CP RED 26-05-2025**</t>
  </si>
  <si>
    <t>INE477S14DC7</t>
  </si>
  <si>
    <t>GODREJ INDUSTRIES LT CP 16-04-25**</t>
  </si>
  <si>
    <t>INE233A14Y22</t>
  </si>
  <si>
    <t>GODREJ INDUSTRIES LTD CP RED 22-04-2025**</t>
  </si>
  <si>
    <t>INE233A14Y55</t>
  </si>
  <si>
    <t>ADITYA BIRLA FIN LTD CP RED 03-03-2025</t>
  </si>
  <si>
    <t>INE860H144L7</t>
  </si>
  <si>
    <t>HERO FINCORP LTD CP RED 03-03-2025**</t>
  </si>
  <si>
    <t>INE957N14HY4</t>
  </si>
  <si>
    <t>GODREJ CONSUMER PDT CP RED 10-03-2025**</t>
  </si>
  <si>
    <t>INE102D14AL0</t>
  </si>
  <si>
    <t>ICICI SECURITIES CP RED 19-03-2025**</t>
  </si>
  <si>
    <t>INE763G14UC9</t>
  </si>
  <si>
    <t>GODREJ INDUSTRIES CP 21-03-2025**</t>
  </si>
  <si>
    <t>INE233A14X56</t>
  </si>
  <si>
    <t>GODREJ AGROVET CP RED 27-03-2025**</t>
  </si>
  <si>
    <t>INE850D14TK6</t>
  </si>
  <si>
    <t>MOTILAL OSWAL FIN SER CP RED 22-04-2025**</t>
  </si>
  <si>
    <t>INE338I14JA3</t>
  </si>
  <si>
    <t>ICICI SECURITIES CP RED 25-04-25**</t>
  </si>
  <si>
    <t>INE763G14WR3</t>
  </si>
  <si>
    <t>MOTILAL OSWAL FI SER CP 06-05-25**</t>
  </si>
  <si>
    <t>INE338I14JB1</t>
  </si>
  <si>
    <t>MOTILAL OSWAL FINV  CP RED 07-05-2025**</t>
  </si>
  <si>
    <t>INE01WN14BN8</t>
  </si>
  <si>
    <t>TATA MOTORS FIN CP RED 20-05-2025**</t>
  </si>
  <si>
    <t>INE477S14CY3</t>
  </si>
  <si>
    <t>TATA MOTORS FIN CP RED 21-05-2025**</t>
  </si>
  <si>
    <t>INE477S14CZ0</t>
  </si>
  <si>
    <t>ADITYA BIRLA FIN LTD CP RED 29-05-2025**</t>
  </si>
  <si>
    <t>INE860H144X2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</si>
  <si>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</si>
  <si>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</si>
  <si>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</si>
  <si>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</si>
  <si>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</si>
  <si>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</si>
  <si>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</si>
  <si>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</si>
  <si>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</si>
  <si>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</si>
  <si>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</si>
  <si>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</si>
  <si>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</si>
  <si>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</si>
  <si>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</si>
  <si>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</si>
  <si>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BHARAT BOND ETF – APRIL 2031 AS ON FEBRUARY 28, 2025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</si>
  <si>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</si>
  <si>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</si>
  <si>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</si>
  <si>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</si>
  <si>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</si>
  <si>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</si>
  <si>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</si>
  <si>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</si>
  <si>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</si>
  <si>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</si>
  <si>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</si>
  <si>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6.90% REC LTD. NCD RED 31-03-2031**</t>
  </si>
  <si>
    <t>INE020B08DA7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</si>
  <si>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</si>
  <si>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</si>
  <si>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</si>
  <si>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</si>
  <si>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</si>
  <si>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</si>
  <si>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7.57% NHB NCD RED 09-01-2031**</t>
  </si>
  <si>
    <t>INE557F08FT4</t>
  </si>
  <si>
    <t>6.65% FOOD CORP GOI GRNT NCD 23-10-2030**</t>
  </si>
  <si>
    <t>INE861G08076</t>
  </si>
  <si>
    <t>ICRA AAA(CE)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</si>
  <si>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</si>
  <si>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</si>
  <si>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</si>
  <si>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</si>
  <si>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</si>
  <si>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</si>
  <si>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</si>
  <si>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</si>
  <si>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</si>
  <si>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</si>
  <si>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</si>
  <si>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</si>
  <si>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</si>
  <si>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</si>
  <si>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</si>
  <si>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</si>
  <si>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</si>
  <si>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</si>
  <si>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7.75% PFC LTD NCD RED 11-06-2030**</t>
  </si>
  <si>
    <t>INE134E08KV1</t>
  </si>
  <si>
    <t>7.79% REC LTD. NCD RED 21-05-2030**</t>
  </si>
  <si>
    <t>INE020B08CW3</t>
  </si>
  <si>
    <t>8.85% POWER FINANCE NCD 15-06-2030**</t>
  </si>
  <si>
    <t>INE134E08DB8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</si>
  <si>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</si>
  <si>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</si>
  <si>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</si>
  <si>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</si>
  <si>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</si>
  <si>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</si>
  <si>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</si>
  <si>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</si>
  <si>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</si>
  <si>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</si>
  <si>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</si>
  <si>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</si>
  <si>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</si>
  <si>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</si>
  <si>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</si>
  <si>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</si>
  <si>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</si>
  <si>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</si>
  <si>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</si>
  <si>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</si>
  <si>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</si>
  <si>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</si>
  <si>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</si>
  <si>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</si>
  <si>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</si>
  <si>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</si>
  <si>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</si>
  <si>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</si>
  <si>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</si>
  <si>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</si>
  <si>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7.32% GOVT OF INDIA RED 13-11-2030</t>
  </si>
  <si>
    <t>IN0020230135</t>
  </si>
  <si>
    <t>BHARAT Bond ETF - April 2031</t>
  </si>
  <si>
    <t>PORTFOLIO STATEMENT OF BHARAT BOND ETF – APRIL 2032 AS ON FEBRUARY 28, 2025</t>
  </si>
  <si>
    <t>(An open ended Target Maturity Exchange Traded Bond Fund predominantly investing in constituents of Nifty BHARAT Bond Index - April 2032)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</si>
  <si>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</si>
  <si>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</si>
  <si>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</si>
  <si>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</si>
  <si>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</si>
  <si>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</si>
  <si>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</si>
  <si>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</si>
  <si>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</si>
  <si>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</si>
  <si>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</si>
  <si>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</si>
  <si>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</si>
  <si>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</si>
  <si>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</si>
  <si>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</si>
  <si>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</si>
  <si>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</si>
  <si>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7.2% NAT HSG BANK NCD RED 03-10-2031**</t>
  </si>
  <si>
    <t>INE557F08GB0</t>
  </si>
  <si>
    <t>7.82% PFC SR BS225 NCD RED 12-03-2032**</t>
  </si>
  <si>
    <t>INE134E08ME3</t>
  </si>
  <si>
    <t>6.89% IRFC NCD RED 18-07-2031**</t>
  </si>
  <si>
    <t>INE053F08106</t>
  </si>
  <si>
    <t>6.69% NTPC LTD NCD RED 12-09-2031**</t>
  </si>
  <si>
    <t>INE733E08197</t>
  </si>
  <si>
    <t>7.35% NHB NCD RED 02-01-2032**</t>
  </si>
  <si>
    <t>INE557F08GD6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</si>
  <si>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</si>
  <si>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</si>
  <si>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</si>
  <si>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</si>
  <si>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</si>
  <si>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</si>
  <si>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</si>
  <si>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</si>
  <si>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8.13% PGCIL NCD 25-04-2031 LIII L**</t>
  </si>
  <si>
    <t>INE752E07NX2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</si>
  <si>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</si>
  <si>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</si>
  <si>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</si>
  <si>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</si>
  <si>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</si>
  <si>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</si>
  <si>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</si>
  <si>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</si>
  <si>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</si>
  <si>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</si>
  <si>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</si>
  <si>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</si>
  <si>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</si>
  <si>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</si>
  <si>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</si>
  <si>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</si>
  <si>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BHARAT Bond ETF - April 2032</t>
  </si>
  <si>
    <t>PORTFOLIO STATEMENT OF BHARAT BOND FOF – APRIL 2025 AS ON FEBRUARY 28, 2025</t>
  </si>
  <si>
    <t>(An open-ended Target Maturity fund of funds scheme investing in units of BHARAT Bond ETF – April 2025)</t>
  </si>
  <si>
    <t>BHARAT BOND ETF-APRIL 2025-GROWTH</t>
  </si>
  <si>
    <t>INF754K01LD3</t>
  </si>
  <si>
    <t>BHARAT Bond FOF - April 2025</t>
  </si>
  <si>
    <t>PORTFOLIO STATEMENT OF EDELWEISS BUSINESS CYCLE FUND AS ON FEBRUARY 28, 2025</t>
  </si>
  <si>
    <t>(An open-ended equity scheme following business cycle-based investing theme))</t>
  </si>
  <si>
    <t>BSE Ltd.27/03/2025</t>
  </si>
  <si>
    <t>KEI Industries Ltd.27/03/2025</t>
  </si>
  <si>
    <t>Edelweiss Business Cycle Fund</t>
  </si>
  <si>
    <t>PORTFOLIO STATEMENT OF EDELWEISS LARGE CAP FUND AS ON FEBRUARY 28, 2025</t>
  </si>
  <si>
    <t>(An open ended equity scheme predominantly investing in large cap stocks)</t>
  </si>
  <si>
    <t>AU Small Finance Bank Ltd.27/03/2025</t>
  </si>
  <si>
    <t>BANKNIFTY 26-Mar-2025</t>
  </si>
  <si>
    <t>Plan C - Growth option</t>
  </si>
  <si>
    <t>Plan C - IDCW option</t>
  </si>
  <si>
    <t>Edelweiss Large Cap Fund</t>
  </si>
  <si>
    <t>PORTFOLIO STATEMENT OF EDELWEISS NIFTY500 MULTICAP MOMENTUM QUALITY 50 ETF AS ON FEBRUARY 28, 2025</t>
  </si>
  <si>
    <t>(An open-ended exchange traded scheme replicating/tracking Nifty500 Multicap Momentum Quality 50 Total Return Index)</t>
  </si>
  <si>
    <t>Edelweiss Nifty500 Multicap Momentum Quality 50 ETF</t>
  </si>
  <si>
    <t>PORTFOLIO STATEMENT OF EDELWEISS  US TECHNOLOGY EQUITY FOF AS ON FEBRUARY 28, 2025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</si>
  <si>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</si>
  <si>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</si>
  <si>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</si>
  <si>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</si>
  <si>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CRISIL IBX AAA FINANCIAL SERVICES BOND – JAN 2028 INDEX FUND AS ON FEBRUARY 28, 2025</t>
  </si>
  <si>
    <t>(An open-ended target maturity debt Index Fund predominantly investing in the constituents of CRISIL IBX AAA Financial
Services – Jan 2028 Index. A relatively high-interest rate risk and relatively low credit risk.)</t>
  </si>
  <si>
    <t>8.29% AXIS FIN SR 01 NCD R 19-08-27**</t>
  </si>
  <si>
    <t>INE891K07978</t>
  </si>
  <si>
    <t>8.01% MAH &amp; MAH FIN SR RED 24-12-2027**</t>
  </si>
  <si>
    <t>INE774D07VG6</t>
  </si>
  <si>
    <t>7.92% ADITYA BIRLA FIN NCD RED 27-12-27**</t>
  </si>
  <si>
    <t>INE860H07IG1</t>
  </si>
  <si>
    <t>8.3721% KOTAK MAH INVEST NCD R 20-08-27**</t>
  </si>
  <si>
    <t>INE975F07IS6</t>
  </si>
  <si>
    <t>7.712% TATA CAP HSG FIN SR D 14-01-2028**</t>
  </si>
  <si>
    <t>INE033L07IK9</t>
  </si>
  <si>
    <t>7.7951% BAJAJ FIN LTD NCD RED 10-12-2027</t>
  </si>
  <si>
    <t>INE296A07TF2</t>
  </si>
  <si>
    <t>7.74% PFC SR 172 NCD RED 29-01-2028**</t>
  </si>
  <si>
    <t>INE134E08JI0</t>
  </si>
  <si>
    <t>7.98% BAJAJ HOUSING FIN NCD RED 18-11-27**</t>
  </si>
  <si>
    <t>INE377Y07383</t>
  </si>
  <si>
    <t>7.70% RECL NCD SR156 RED 10-12-2027**</t>
  </si>
  <si>
    <t>INE020B08AQ9</t>
  </si>
  <si>
    <t>7.62% NABARD NCD SR 23I RED 31-01-2028**</t>
  </si>
  <si>
    <t>INE261F08DV4</t>
  </si>
  <si>
    <t>7.68% TATA CAPITAL LTD NCD 07-09-2027**</t>
  </si>
  <si>
    <t>INE306N07NA6</t>
  </si>
  <si>
    <t>EDELWEISS CRISIL IBX AAA FINANCIAL SERVICES BOND – JAN 2028 INDEX FUND</t>
  </si>
  <si>
    <t>CRISIL IBX AAA Financial Services Bond – Jan 2028 Index</t>
  </si>
  <si>
    <t>Edelweiss CRISIL-IBX AAA Financial Services Bond– Jan 2028 Index Fund</t>
  </si>
  <si>
    <t>PORTFOLIO STATEMENT OF BHARAT BOND FOF – APRIL 2032 AS ON FEBRUARY 28, 2025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</si>
  <si>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</si>
  <si>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</si>
  <si>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</si>
  <si>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</si>
  <si>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</si>
  <si>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EDEL NIFTY ALPHA LOW VOLATILITY 30 INDEX FUND AS ON FEBRUARY 28, 2025</t>
  </si>
  <si>
    <t>(An Open-ended Scheme replicating Nifty Alpha Low Volatility 30 Index.)</t>
  </si>
  <si>
    <t>Edelweiss Nifty Alpha Low Volatility 30 Index Fund</t>
  </si>
  <si>
    <t>PORTFOLIO STATEMENT OF EDELWEISS ARBITRAGE FUND AS ON FEBRUARY 28, 2025</t>
  </si>
  <si>
    <t>(An open ended scheme investing in arbitrage opportunities)</t>
  </si>
  <si>
    <t>The Phoenix Mills Ltd.27/03/2025</t>
  </si>
  <si>
    <t>Torrent Power Ltd.27/03/2025</t>
  </si>
  <si>
    <t>Sona BLW Precision Forgings Ltd.27/03/2025</t>
  </si>
  <si>
    <t>Indian Bank27/03/2025</t>
  </si>
  <si>
    <t>The Indian Hotels Company Ltd.27/03/2025</t>
  </si>
  <si>
    <t>Vedanta Ltd.24/04/2025</t>
  </si>
  <si>
    <t>SBI Cards &amp; Payment Services Ltd.27/03/2025</t>
  </si>
  <si>
    <t>Balkrishna Industries Ltd.27/03/2025</t>
  </si>
  <si>
    <t>Solar Industries India Ltd.27/03/2025</t>
  </si>
  <si>
    <t>Life Insurance Corporation of India27/03/2025</t>
  </si>
  <si>
    <t>P I INDUSTRIES LIMITED27/03/2025</t>
  </si>
  <si>
    <t>Mahindra &amp; Mahindra Financial Services Ltd27/03/2025</t>
  </si>
  <si>
    <t>IIFL Finance Ltd.27/03/2025</t>
  </si>
  <si>
    <t>Oil India Ltd.27/03/2025</t>
  </si>
  <si>
    <t>National Aluminium Company Ltd.27/03/2025</t>
  </si>
  <si>
    <t>Deepak Nitrite Ltd.27/03/2025</t>
  </si>
  <si>
    <t>JK Cement Ltd.27/03/2025</t>
  </si>
  <si>
    <t>ICICI Lombard General Insurance Co. Ltd.27/03/2025</t>
  </si>
  <si>
    <t>Tube Investments Of India Ltd.27/03/2025</t>
  </si>
  <si>
    <t>Jindal Stainless Ltd.27/03/2025</t>
  </si>
  <si>
    <t>Cholamandalam Investment &amp; Finance Company Ltd.27/03/2025</t>
  </si>
  <si>
    <t>Housing &amp; Urban Development Corp Ltd.27/03/2025</t>
  </si>
  <si>
    <t>Dabur India Ltd.27/03/2025</t>
  </si>
  <si>
    <t>UPL Ltd.27/03/2025</t>
  </si>
  <si>
    <t>Britannia Industries Ltd.27/03/2025</t>
  </si>
  <si>
    <t>Oberoi Realty Ltd.27/03/2025</t>
  </si>
  <si>
    <t>IRB Infrastructure Developers Ltd.27/03/2025</t>
  </si>
  <si>
    <t>Delhivery Ltd.27/03/2025</t>
  </si>
  <si>
    <t>Supreme Industries Ltd.27/03/2025</t>
  </si>
  <si>
    <t>Ashok Leyland Ltd.27/03/2025</t>
  </si>
  <si>
    <t>APL Apollo Tubes Ltd.27/03/2025</t>
  </si>
  <si>
    <t>Cyient Ltd.27/03/2025</t>
  </si>
  <si>
    <t>Colgate Palmolive (India) Ltd.27/03/2025</t>
  </si>
  <si>
    <t>Bank of India27/03/2025</t>
  </si>
  <si>
    <t>Computer Age Management Services Ltd.27/03/2025</t>
  </si>
  <si>
    <t>CESC Ltd.27/03/2025</t>
  </si>
  <si>
    <t>Tata Consumer Products Ltd.27/03/2025</t>
  </si>
  <si>
    <t>The Ramco Cements Ltd.27/03/2025</t>
  </si>
  <si>
    <t>Jindal Steel &amp; Power Ltd.27/03/2025</t>
  </si>
  <si>
    <t>Glenmark Pharmaceuticals Ltd.27/03/2025</t>
  </si>
  <si>
    <t>Zydus Lifesciences Ltd.27/03/2025</t>
  </si>
  <si>
    <t>Escorts Kubota Ltd.27/03/2025</t>
  </si>
  <si>
    <t>ICICI Prudential Life Insurance Co Ltd.27/03/2025</t>
  </si>
  <si>
    <t>Nestle India Ltd.27/03/2025</t>
  </si>
  <si>
    <t>Tata Power Company Ltd.27/03/2025</t>
  </si>
  <si>
    <t>Indian Energy Exchange Ltd.27/03/2025</t>
  </si>
  <si>
    <t>HDFC Asset Management Company Ltd.27/03/2025</t>
  </si>
  <si>
    <t>Tata Motors Ltd.24/04/2025</t>
  </si>
  <si>
    <t>SRF Ltd.27/03/2025</t>
  </si>
  <si>
    <t>JSW Energy Ltd.27/03/2025</t>
  </si>
  <si>
    <t>Mphasis Ltd.27/03/2025</t>
  </si>
  <si>
    <t>Aditya Birla Capital Ltd.27/03/2025</t>
  </si>
  <si>
    <t>Pidilite Industries Ltd.27/03/2025</t>
  </si>
  <si>
    <t>RBL Bank Ltd.27/03/2025</t>
  </si>
  <si>
    <t>Birlasoft Ltd.27/03/2025</t>
  </si>
  <si>
    <t>Bajaj Finserv Ltd.27/03/2025</t>
  </si>
  <si>
    <t>Eicher Motors Ltd.27/03/2025</t>
  </si>
  <si>
    <t>SBI Life Insurance Company Ltd.27/03/2025</t>
  </si>
  <si>
    <t>Wipro Ltd.27/03/2025</t>
  </si>
  <si>
    <t>L&amp;T Technology Services Ltd.27/03/2025</t>
  </si>
  <si>
    <t>Granules India Ltd.27/03/2025</t>
  </si>
  <si>
    <t>Aarti Industries Ltd.27/03/2025</t>
  </si>
  <si>
    <t>Container Corporation Of India Ltd.27/03/2025</t>
  </si>
  <si>
    <t>Syngene International Ltd.27/03/2025</t>
  </si>
  <si>
    <t>Indian Oil Corporation Ltd.27/03/2025</t>
  </si>
  <si>
    <t>Crompton Greaves Cons Electrical Ltd.27/03/2025</t>
  </si>
  <si>
    <t>Yes Bank Ltd.27/03/2025</t>
  </si>
  <si>
    <t>Prestige Estates Projects Ltd.27/03/2025</t>
  </si>
  <si>
    <t>Tata Communications Ltd.27/03/2025</t>
  </si>
  <si>
    <t>Havells India Ltd.27/03/2025</t>
  </si>
  <si>
    <t>Bharat Forge Ltd.27/03/2025</t>
  </si>
  <si>
    <t>Multi Commodity Exchange Of India Ltd.27/03/2025</t>
  </si>
  <si>
    <t>HFCL Ltd.27/03/2025</t>
  </si>
  <si>
    <t>Bajaj Auto Ltd.27/03/2025</t>
  </si>
  <si>
    <t>Adani Energy Solutions Ltd.27/03/2025</t>
  </si>
  <si>
    <t>Max Financial Services Ltd.27/03/2025</t>
  </si>
  <si>
    <t>Laurus Labs Ltd.27/03/2025</t>
  </si>
  <si>
    <t>Bajaj Finance Ltd.27/03/2025</t>
  </si>
  <si>
    <t>MRF Ltd.27/03/2025</t>
  </si>
  <si>
    <t>Godrej Properties Ltd.27/03/2025</t>
  </si>
  <si>
    <t>Reliance Industries Ltd.24/04/2025</t>
  </si>
  <si>
    <t>Divi's Laboratories Ltd.27/03/2025</t>
  </si>
  <si>
    <t>Jio Financial Services Ltd.24/04/2025</t>
  </si>
  <si>
    <t>Bosch Ltd.27/03/2025</t>
  </si>
  <si>
    <t>Oracle Financial Services Software Ltd.27/03/2025</t>
  </si>
  <si>
    <t>Astral Ltd.27/03/2025</t>
  </si>
  <si>
    <t>ABB India Ltd.27/03/2025</t>
  </si>
  <si>
    <t>Siemens Ltd.27/03/2025</t>
  </si>
  <si>
    <t>Petronet LNG Ltd.27/03/2025</t>
  </si>
  <si>
    <t>Info Edge (India) Ltd.27/03/2025</t>
  </si>
  <si>
    <t>Tata Chemicals Ltd.27/03/2025</t>
  </si>
  <si>
    <t>IDFC First Bank Ltd.27/03/2025</t>
  </si>
  <si>
    <t>Bandhan Bank Ltd.27/03/2025</t>
  </si>
  <si>
    <t>Power Grid Corporation of India Ltd.27/03/2025</t>
  </si>
  <si>
    <t>PB Fintech Ltd.27/03/2025</t>
  </si>
  <si>
    <t>Tech Mahindra Ltd.27/03/2025</t>
  </si>
  <si>
    <t>Larsen &amp; Toubro Ltd.27/03/2025</t>
  </si>
  <si>
    <t>One 97 Communications Ltd.27/03/2025</t>
  </si>
  <si>
    <t>Asian Paints Ltd.27/03/2025</t>
  </si>
  <si>
    <t>Sun Pharmaceutical Industries Ltd.27/03/2025</t>
  </si>
  <si>
    <t>Mahanagar Gas Ltd.27/03/2025</t>
  </si>
  <si>
    <t>Torrent Pharmaceuticals Ltd.27/03/2025</t>
  </si>
  <si>
    <t>Zomato Ltd.27/03/2025</t>
  </si>
  <si>
    <t>Marico Ltd.27/03/2025</t>
  </si>
  <si>
    <t>LIC Housing Finance Ltd.27/03/2025</t>
  </si>
  <si>
    <t>Voltas Ltd.27/03/2025</t>
  </si>
  <si>
    <t>Muthoot Finance Ltd.27/03/2025</t>
  </si>
  <si>
    <t>GMR Airports Ltd.27/03/2025</t>
  </si>
  <si>
    <t>Hindustan Copper Ltd.27/03/2025</t>
  </si>
  <si>
    <t>Max Healthcare Institute Ltd.27/03/2025</t>
  </si>
  <si>
    <t>State Bank of India24/04/2025</t>
  </si>
  <si>
    <t>Dr. Reddy's Laboratories Ltd.27/03/2025</t>
  </si>
  <si>
    <t>Bharat Petroleum Corporation Ltd.27/03/2025</t>
  </si>
  <si>
    <t>ITC Ltd.27/03/2025</t>
  </si>
  <si>
    <t>United Spirits Ltd.27/03/2025</t>
  </si>
  <si>
    <t>Maruti Suzuki India Ltd.27/03/2025</t>
  </si>
  <si>
    <t>VARUN BEVERAGES LIMITED27/03/2025</t>
  </si>
  <si>
    <t>Apollo Hospitals Enterprise Ltd.27/03/2025</t>
  </si>
  <si>
    <t>Adani Green Energy Ltd.27/03/2025</t>
  </si>
  <si>
    <t>NMDC Ltd.27/03/2025</t>
  </si>
  <si>
    <t>Bharat Electronics Ltd.27/03/2025</t>
  </si>
  <si>
    <t>Kotak Mahindra Bank Ltd.27/03/2025</t>
  </si>
  <si>
    <t>GAIL (India) Ltd.27/03/2025</t>
  </si>
  <si>
    <t>7.15% SIDBI NCD RED 02-06-2025**</t>
  </si>
  <si>
    <t>INE556F08JY8</t>
  </si>
  <si>
    <t>5.62% EXIM BANK NCD RED 20-06-2025**</t>
  </si>
  <si>
    <t>INE514E08FU6</t>
  </si>
  <si>
    <t>7.72% GOVT OF INDIA RED 25-05-2025</t>
  </si>
  <si>
    <t>IN0020150036</t>
  </si>
  <si>
    <t>5.15% GOVT OF INDIA RED  09-11-2025</t>
  </si>
  <si>
    <t>IN0020200278</t>
  </si>
  <si>
    <t>7.59% GOVT OF INDIA RED 11-01-2026</t>
  </si>
  <si>
    <t>IN0020150093</t>
  </si>
  <si>
    <t>364 DAYS TBILL RED 04-09-2025</t>
  </si>
  <si>
    <t>IN002024Z230</t>
  </si>
  <si>
    <t>364 DAYS TBILL RED 06-11-2025</t>
  </si>
  <si>
    <t>IN002024Z305</t>
  </si>
  <si>
    <t>NABARD CD RED 20-01-2026#**</t>
  </si>
  <si>
    <t>INE261F16892</t>
  </si>
  <si>
    <t>CANARA BANK CD RED 30-01-2026#**</t>
  </si>
  <si>
    <t>INE476A16A16</t>
  </si>
  <si>
    <t>HDFC BANK CD RED 04-02-2026#**</t>
  </si>
  <si>
    <t>INE040A16GE5</t>
  </si>
  <si>
    <t>AXIS BANK LTD CD RED 16-07-2025#**</t>
  </si>
  <si>
    <t>INE238AD6876</t>
  </si>
  <si>
    <t>ICICI SECURITIES CP RED 26-06-2025**</t>
  </si>
  <si>
    <t>INE763G14UX5</t>
  </si>
  <si>
    <t>ICICI SECURITIES CP RED 24-06-25**</t>
  </si>
  <si>
    <t>INE763G14VG8</t>
  </si>
  <si>
    <t>EXIM BANK CP RED 17-11-2025**</t>
  </si>
  <si>
    <t>INE514E14SJ0</t>
  </si>
  <si>
    <t>ICICI SECURITIES CP RED 06-03-2025**</t>
  </si>
  <si>
    <t>INE763G14TN8</t>
  </si>
  <si>
    <t>ADITYA BIRLA FIN LTD CP RED 12-03-2025**</t>
  </si>
  <si>
    <t>INE860H143N5</t>
  </si>
  <si>
    <t>EDELWEISS MONEY MARKET FUND - DIRECT PL</t>
  </si>
  <si>
    <t>INF843K01CE1</t>
  </si>
  <si>
    <t>EDEL NIFTY PSU BND PL SDL IDX FD 2026 DP</t>
  </si>
  <si>
    <t>INF754K01MD1</t>
  </si>
  <si>
    <t>Edelweiss Arbitrage Fund</t>
  </si>
  <si>
    <t>PORTFOLIO STATEMENT OF EDELWEISS BALANCED ADVANTAGE FUND AS ON FEBRUARY 28, 2025</t>
  </si>
  <si>
    <t>(An open ended dynamic asset allocation fund)</t>
  </si>
  <si>
    <t>(c) Investment - CCD</t>
  </si>
  <si>
    <t>7.5% CHOLAMANDALM INV &amp; FIN CCD 30-09-26**</t>
  </si>
  <si>
    <t>INE121A08PJ0</t>
  </si>
  <si>
    <t>6.5% SAMVARDHANA MOTHERSON CCD 20-09-27**</t>
  </si>
  <si>
    <t>INE775A08105</t>
  </si>
  <si>
    <t>Page Industries Ltd.27/03/2025</t>
  </si>
  <si>
    <t>Alkem Laboratories Ltd.27/03/2025</t>
  </si>
  <si>
    <t>(B)Index / Stock Option</t>
  </si>
  <si>
    <t>PUT NIFTY 27-Mar-2025 23500</t>
  </si>
  <si>
    <t>INDEX OPTIONS</t>
  </si>
  <si>
    <t>PUT NIFTY 27-Mar-2025 24000</t>
  </si>
  <si>
    <t>PUT NIFTY 27-Mar-2025 23000</t>
  </si>
  <si>
    <t>7.51% RECL NCD SR221 RED 31-07-2026**</t>
  </si>
  <si>
    <t>INE020B08EI8</t>
  </si>
  <si>
    <t>7.59% POWER FIN NCD SR 221B R 17-01-2028**</t>
  </si>
  <si>
    <t>INE134E08LX5</t>
  </si>
  <si>
    <t>7.99% HDB FIN SR A1 FX 189 NCD R16-03-26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</si>
  <si>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</si>
  <si>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</si>
  <si>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</si>
  <si>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</si>
  <si>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</si>
  <si>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</si>
  <si>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</si>
  <si>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</si>
  <si>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</si>
  <si>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364 DAYS TBILL RED 13-03-2025</t>
  </si>
  <si>
    <t>IN002023Z539</t>
  </si>
  <si>
    <t>Direct plan -Quarterly IDCW option</t>
  </si>
  <si>
    <t>Regular Plan -Quarterly IDCW option</t>
  </si>
  <si>
    <t>Direct Plan - Monthly IDCW</t>
  </si>
  <si>
    <t>Regular Plan - Monthly IDCW</t>
  </si>
  <si>
    <t>Edelweiss Balanced Advantage Fund</t>
  </si>
  <si>
    <t>PORTFOLIO STATEMENT OF EDEL BSE CAPITAL MARKETS &amp; INSURANCE ETF AS ON FEBRUARY 28, 2025</t>
  </si>
  <si>
    <t>(An open-ended exchange traded scheme replicating/tracking BSE Capital Markets &amp; Insurance Total Return Index.)</t>
  </si>
  <si>
    <t>Edelweiss BSE Capital Markets &amp; Insurance ETF</t>
  </si>
  <si>
    <t>PORTFOLIO STATEMENT OF EDELWEISS EQUITY SAVINGS FUND AS ON FEBRUARY 28, 2025</t>
  </si>
  <si>
    <t>(An Open ended scheme investing in equity, arbitrage and debt)</t>
  </si>
  <si>
    <t>Onesource Specialty Pharma Ltd.</t>
  </si>
  <si>
    <t>INE013P01021</t>
  </si>
  <si>
    <t>Stylam Industries Ltd.</t>
  </si>
  <si>
    <t>INE239C01020</t>
  </si>
  <si>
    <t>MINDSPACE BUSINESS PARKS REIT</t>
  </si>
  <si>
    <t>INE0CCU25019</t>
  </si>
  <si>
    <t>IN9628A01018</t>
  </si>
  <si>
    <t>Edelweiss Equity Savings Fund</t>
  </si>
  <si>
    <t>PORTFOLIO STATEMENT OF EDELWEISS MULTI CAP FUND AS ON FEBRUARY 28, 2025</t>
  </si>
  <si>
    <t>(An open-ended equity scheme investing across large cap, mid cap, small cap stocks)</t>
  </si>
  <si>
    <t>Edelweiss Multi Cap Fund</t>
  </si>
  <si>
    <t>Nifty 500 MultiCap 50:25:25 TRI</t>
  </si>
  <si>
    <t>PORTFOLIO STATEMENT OF EDELWEISS MID CAP FUND AS ON FEBRUARY 28, 2025</t>
  </si>
  <si>
    <t>(An open ended equity scheme predominantly investing in mid cap stocks)</t>
  </si>
  <si>
    <t>Edelweiss Mid Cap Fund</t>
  </si>
  <si>
    <t>PORTFOLIO STATEMENT OF EDELWEISS  ASEAN EQUITY OFF-SHORE FUND AS ON FEBRUARY 28, 2025</t>
  </si>
  <si>
    <t>(An open ended fund of fund scheme investing in JPMorgan Funds – ASEAN Equity Fund)</t>
  </si>
  <si>
    <t>JPM ASEAN EQUITY-I ACC USD</t>
  </si>
  <si>
    <t>LU0441852299</t>
  </si>
  <si>
    <t>Edelweiss ASEAN Equity Off-Shore Fund</t>
  </si>
  <si>
    <t>PORTFOLIO STATEMENT OF EDELWEISS  US VALUE EQUITY OFF-SHORE FUND AS ON FEBRUARY 28, 2025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</si>
  <si>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</si>
  <si>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</si>
  <si>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</si>
  <si>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</si>
  <si>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SILVER ETF FUND AS ON FEBRUARY 28, 2025</t>
  </si>
  <si>
    <t>(An open ended exchange traded fund replicating/tracking domestic prices of Silver)</t>
  </si>
  <si>
    <t xml:space="preserve">a) Silver </t>
  </si>
  <si>
    <t>Edelweiss Silver ETF</t>
  </si>
  <si>
    <t>PORTFOLIO STATEMENT as on 28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</si>
</sst>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77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0" fontId="3" fillId="0" borderId="5" xfId="0" applyFont="1" applyBorder="1"/>
    <xf numFmtId="164" fontId="3" fillId="0" borderId="5" xfId="0" applyNumberFormat="1" applyFon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6" fontId="0" fillId="0" borderId="4" xfId="0" applyNumberFormat="1" applyBorder="1"/>
    <xf numFmtId="4" fontId="3" fillId="0" borderId="4" xfId="0" applyNumberFormat="1" applyFon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5" fontId="0" fillId="0" borderId="4" xfId="0" applyNumberForma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0" fillId="0" borderId="0" xfId="0" applyAlignment="1">
      <alignment vertical="top"/>
    </xf>
    <xf numFmtId="0" fontId="0" fillId="0" borderId="6" xfId="0" applyBorder="1" applyAlignment="1">
      <alignment horizontal="center" vertical="center"/>
    </xf>
    <xf numFmtId="4" fontId="0" fillId="0" borderId="0" xfId="0" applyNumberFormat="1" applyAlignment="1">
      <alignment vertical="top"/>
    </xf>
    <xf numFmtId="4" fontId="0" fillId="0" borderId="0" xfId="0" applyNumberFormat="1"/>
    <xf numFmtId="0" fontId="0" fillId="0" borderId="8" xfId="0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7" xfId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3</xdr:row>
      <xdr:rowOff>66675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05175" y="638175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123825</xdr:colOff>
      <xdr:row>3</xdr:row>
      <xdr:rowOff>66675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67525" y="63817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123825</xdr:colOff>
      <xdr:row>4</xdr:row>
      <xdr:rowOff>57150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48025" y="1514475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133350</xdr:colOff>
      <xdr:row>4</xdr:row>
      <xdr:rowOff>38100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77050" y="149542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5</xdr:row>
      <xdr:rowOff>57150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67075" y="2400300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95250</xdr:colOff>
      <xdr:row>5</xdr:row>
      <xdr:rowOff>66675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38950" y="240982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85725</xdr:colOff>
      <xdr:row>6</xdr:row>
      <xdr:rowOff>66675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09925" y="3295650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123825</xdr:colOff>
      <xdr:row>6</xdr:row>
      <xdr:rowOff>85725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67525" y="3314700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45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238250" cy="714375"/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0</xdr:rowOff>
    </xdr:from>
    <xdr:ext cx="1238250" cy="714375"/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238250" cy="714375"/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0</xdr:rowOff>
    </xdr:from>
    <xdr:ext cx="1238250" cy="714375"/>
    <xdr:pic>
      <xdr:nvPicPr>
        <xdr:cNvPr id="121" name="Image 120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61</xdr:row>
      <xdr:rowOff>0</xdr:rowOff>
    </xdr:from>
    <xdr:ext cx="1238250" cy="714375"/>
    <xdr:pic>
      <xdr:nvPicPr>
        <xdr:cNvPr id="122" name="Image 121" descr="Pictur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0</xdr:rowOff>
    </xdr:from>
    <xdr:ext cx="1238250" cy="714375"/>
    <xdr:pic>
      <xdr:nvPicPr>
        <xdr:cNvPr id="123" name="Image 122" descr="Pictur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0</xdr:rowOff>
    </xdr:from>
    <xdr:ext cx="1238250" cy="714375"/>
    <xdr:pic>
      <xdr:nvPicPr>
        <xdr:cNvPr id="124" name="Image 123" descr="Picture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62</xdr:row>
      <xdr:rowOff>0</xdr:rowOff>
    </xdr:from>
    <xdr:ext cx="1238250" cy="714375"/>
    <xdr:pic>
      <xdr:nvPicPr>
        <xdr:cNvPr id="125" name="Image 124" descr="Picture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63</xdr:row>
      <xdr:rowOff>0</xdr:rowOff>
    </xdr:from>
    <xdr:ext cx="1238250" cy="714375"/>
    <xdr:pic>
      <xdr:nvPicPr>
        <xdr:cNvPr id="126" name="Image 125" descr="Picture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63</xdr:row>
      <xdr:rowOff>0</xdr:rowOff>
    </xdr:from>
    <xdr:ext cx="1238250" cy="714375"/>
    <xdr:pic>
      <xdr:nvPicPr>
        <xdr:cNvPr id="127" name="Image 126" descr="Picture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64</xdr:row>
      <xdr:rowOff>0</xdr:rowOff>
    </xdr:from>
    <xdr:ext cx="1238250" cy="714375"/>
    <xdr:pic>
      <xdr:nvPicPr>
        <xdr:cNvPr id="128" name="Image 127" descr="Picture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238250" cy="714375"/>
    <xdr:pic>
      <xdr:nvPicPr>
        <xdr:cNvPr id="129" name="Image 128" descr="Picture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126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177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268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workbookViewId="0">
      <selection sqref="A1:B1"/>
    </sheetView>
  </sheetViews>
  <sheetFormatPr defaultRowHeight="15" x14ac:dyDescent="0.25"/>
  <cols>
    <col min="1" max="1" width="8.85546875" bestFit="1" customWidth="1"/>
    <col min="2" max="2" width="38" style="71" customWidth="1"/>
    <col min="3" max="3" width="22" customWidth="1"/>
    <col min="4" max="4" width="32.28515625" style="71" customWidth="1"/>
    <col min="5" max="5" width="22" customWidth="1"/>
    <col min="6" max="6" width="37.42578125" style="71" customWidth="1"/>
    <col min="7" max="7" width="25.85546875" customWidth="1"/>
  </cols>
  <sheetData>
    <row r="1" spans="1:7" s="1" customFormat="1" x14ac:dyDescent="0.25">
      <c r="A1" s="66" t="s">
        <v>0</v>
      </c>
      <c r="B1" s="66"/>
      <c r="D1" s="70"/>
      <c r="F1" s="70"/>
    </row>
    <row r="2" spans="1:7" s="1" customFormat="1" x14ac:dyDescent="0.25">
      <c r="A2" s="66" t="s">
        <v>3172</v>
      </c>
      <c r="B2" s="66"/>
      <c r="D2" s="70"/>
      <c r="F2" s="70"/>
    </row>
    <row r="3" spans="1:7" s="1" customFormat="1" x14ac:dyDescent="0.25">
      <c r="A3" s="58" t="s">
        <v>1</v>
      </c>
      <c r="B3" s="72" t="s">
        <v>2</v>
      </c>
      <c r="C3" s="51" t="s">
        <v>3</v>
      </c>
      <c r="D3" s="73" t="s">
        <v>4</v>
      </c>
      <c r="E3" s="51" t="s">
        <v>5</v>
      </c>
      <c r="F3" s="73" t="s">
        <v>4</v>
      </c>
      <c r="G3" s="51" t="s">
        <v>5</v>
      </c>
    </row>
    <row r="4" spans="1:7" ht="69.95" customHeight="1" x14ac:dyDescent="0.25">
      <c r="A4" s="51" t="s">
        <v>6</v>
      </c>
      <c r="B4" s="74" t="str">
        <f>HYPERLINK("[EDEL_Portfolio Monthly Notes 28-Feb-2025.xlsx]EDBE25!A1","BHARAT Bond ETF - April 2025")</f>
        <v>BHARAT Bond ETF - April 2025</v>
      </c>
      <c r="C4" s="51"/>
      <c r="D4" s="73" t="s">
        <v>7</v>
      </c>
      <c r="E4" s="51"/>
      <c r="F4" s="75" t="s">
        <v>8</v>
      </c>
      <c r="G4" s="76" t="s">
        <v>8</v>
      </c>
    </row>
    <row r="5" spans="1:7" ht="69.95" customHeight="1" x14ac:dyDescent="0.25">
      <c r="A5" s="51" t="s">
        <v>9</v>
      </c>
      <c r="B5" s="74" t="str">
        <f>HYPERLINK("[EDEL_Portfolio Monthly Notes 28-Feb-2025.xlsx]EDCG28!A1","Edelweiss_CRISIL_IBX 50 50 Gilt Plus SDL Sep 2028 Index Fund")</f>
        <v>Edelweiss_CRISIL_IBX 50 50 Gilt Plus SDL Sep 2028 Index Fund</v>
      </c>
      <c r="C5" s="51"/>
      <c r="D5" s="73" t="s">
        <v>10</v>
      </c>
      <c r="E5" s="51"/>
      <c r="F5" s="75" t="s">
        <v>8</v>
      </c>
      <c r="G5" s="76" t="s">
        <v>8</v>
      </c>
    </row>
    <row r="6" spans="1:7" ht="69.95" customHeight="1" x14ac:dyDescent="0.25">
      <c r="A6" s="51" t="s">
        <v>11</v>
      </c>
      <c r="B6" s="74" t="str">
        <f>HYPERLINK("[EDEL_Portfolio Monthly Notes 28-Feb-2025.xlsx]EEELSS!A1","Edelweiss ELSS Tax saver Fund")</f>
        <v>Edelweiss ELSS Tax saver Fund</v>
      </c>
      <c r="C6" s="51"/>
      <c r="D6" s="73" t="s">
        <v>12</v>
      </c>
      <c r="E6" s="51"/>
      <c r="F6" s="75" t="s">
        <v>8</v>
      </c>
      <c r="G6" s="76" t="s">
        <v>8</v>
      </c>
    </row>
    <row r="7" spans="1:7" ht="69.95" customHeight="1" x14ac:dyDescent="0.25">
      <c r="A7" s="51" t="s">
        <v>13</v>
      </c>
      <c r="B7" s="74" t="str">
        <f>HYPERLINK("[EDEL_Portfolio Monthly Notes 28-Feb-2025.xlsx]EEFOCF!A1","Edelweiss Focused Fund")</f>
        <v>Edelweiss Focused Fund</v>
      </c>
      <c r="C7" s="51"/>
      <c r="D7" s="73" t="s">
        <v>12</v>
      </c>
      <c r="E7" s="51"/>
      <c r="F7" s="75" t="s">
        <v>8</v>
      </c>
      <c r="G7" s="76" t="s">
        <v>8</v>
      </c>
    </row>
    <row r="8" spans="1:7" ht="69.95" customHeight="1" x14ac:dyDescent="0.25">
      <c r="A8" s="51" t="s">
        <v>14</v>
      </c>
      <c r="B8" s="74" t="str">
        <f>HYPERLINK("[EDEL_Portfolio Monthly Notes 28-Feb-2025.xlsx]EEMMQI!A1","Edelweiss Nifty500 Multicap Momentum Quality 50 Index Fund")</f>
        <v>Edelweiss Nifty500 Multicap Momentum Quality 50 Index Fund</v>
      </c>
      <c r="C8" s="51"/>
      <c r="D8" s="73" t="s">
        <v>15</v>
      </c>
      <c r="E8" s="51"/>
      <c r="F8" s="75" t="s">
        <v>8</v>
      </c>
      <c r="G8" s="76" t="s">
        <v>8</v>
      </c>
    </row>
    <row r="9" spans="1:7" ht="69.95" customHeight="1" x14ac:dyDescent="0.25">
      <c r="A9" s="51" t="s">
        <v>16</v>
      </c>
      <c r="B9" s="74" t="str">
        <f>HYPERLINK("[EDEL_Portfolio Monthly Notes 28-Feb-2025.xlsx]EOEMOP!A1","Edelweiss Emerging Markets Opportunities Equity Offshore Fund")</f>
        <v>Edelweiss Emerging Markets Opportunities Equity Offshore Fund</v>
      </c>
      <c r="C9" s="51"/>
      <c r="D9" s="73" t="s">
        <v>17</v>
      </c>
      <c r="E9" s="51"/>
      <c r="F9" s="75" t="s">
        <v>8</v>
      </c>
      <c r="G9" s="76" t="s">
        <v>8</v>
      </c>
    </row>
    <row r="10" spans="1:7" ht="69.95" customHeight="1" x14ac:dyDescent="0.25">
      <c r="A10" s="51" t="s">
        <v>18</v>
      </c>
      <c r="B10" s="74" t="str">
        <f>HYPERLINK("[EDEL_Portfolio Monthly Notes 28-Feb-2025.xlsx]EDBE30!A1","BHARAT Bond ETF - April 2030")</f>
        <v>BHARAT Bond ETF - April 2030</v>
      </c>
      <c r="C10" s="51"/>
      <c r="D10" s="73" t="s">
        <v>19</v>
      </c>
      <c r="E10" s="51"/>
      <c r="F10" s="75" t="s">
        <v>8</v>
      </c>
      <c r="G10" s="76" t="s">
        <v>8</v>
      </c>
    </row>
    <row r="11" spans="1:7" ht="69.95" customHeight="1" x14ac:dyDescent="0.25">
      <c r="A11" s="51" t="s">
        <v>20</v>
      </c>
      <c r="B11" s="74" t="str">
        <f>HYPERLINK("[EDEL_Portfolio Monthly Notes 28-Feb-2025.xlsx]EEEQTF!A1","Edelweiss Large &amp; Mid Cap Fund")</f>
        <v>Edelweiss Large &amp; Mid Cap Fund</v>
      </c>
      <c r="C11" s="51"/>
      <c r="D11" s="73" t="s">
        <v>21</v>
      </c>
      <c r="E11" s="51"/>
      <c r="F11" s="75" t="s">
        <v>8</v>
      </c>
      <c r="G11" s="76" t="s">
        <v>8</v>
      </c>
    </row>
    <row r="12" spans="1:7" ht="69.95" customHeight="1" x14ac:dyDescent="0.25">
      <c r="A12" s="51" t="s">
        <v>22</v>
      </c>
      <c r="B12" s="74" t="str">
        <f>HYPERLINK("[EDEL_Portfolio Monthly Notes 28-Feb-2025.xlsx]EEPRUA!A1","Edelweiss Aggressive Hybrid Fund")</f>
        <v>Edelweiss Aggressive Hybrid Fund</v>
      </c>
      <c r="C12" s="51"/>
      <c r="D12" s="73" t="s">
        <v>23</v>
      </c>
      <c r="E12" s="51"/>
      <c r="F12" s="75" t="s">
        <v>8</v>
      </c>
      <c r="G12" s="76" t="s">
        <v>8</v>
      </c>
    </row>
    <row r="13" spans="1:7" ht="69.95" customHeight="1" x14ac:dyDescent="0.25">
      <c r="A13" s="51" t="s">
        <v>24</v>
      </c>
      <c r="B13" s="74" t="str">
        <f>HYPERLINK("[EDEL_Portfolio Monthly Notes 28-Feb-2025.xlsx]EETECF!A1","Edelweiss Technology Fund")</f>
        <v>Edelweiss Technology Fund</v>
      </c>
      <c r="C13" s="51"/>
      <c r="D13" s="73" t="s">
        <v>25</v>
      </c>
      <c r="E13" s="51"/>
      <c r="F13" s="75" t="s">
        <v>8</v>
      </c>
      <c r="G13" s="76" t="s">
        <v>8</v>
      </c>
    </row>
    <row r="14" spans="1:7" ht="69.95" customHeight="1" x14ac:dyDescent="0.25">
      <c r="A14" s="51" t="s">
        <v>26</v>
      </c>
      <c r="B14" s="74" t="str">
        <f>HYPERLINK("[EDEL_Portfolio Monthly Notes 28-Feb-2025.xlsx]EOEDOF!A1","Edelweiss Europe Dynamic Equity Offshore Fund")</f>
        <v>Edelweiss Europe Dynamic Equity Offshore Fund</v>
      </c>
      <c r="C14" s="51"/>
      <c r="D14" s="73" t="s">
        <v>27</v>
      </c>
      <c r="E14" s="51"/>
      <c r="F14" s="75" t="s">
        <v>8</v>
      </c>
      <c r="G14" s="76" t="s">
        <v>8</v>
      </c>
    </row>
    <row r="15" spans="1:7" ht="69.95" customHeight="1" x14ac:dyDescent="0.25">
      <c r="A15" s="51" t="s">
        <v>28</v>
      </c>
      <c r="B15" s="74" t="str">
        <f>HYPERLINK("[EDEL_Portfolio Monthly Notes 28-Feb-2025.xlsx]EDBPDF!A1","Edelweiss Banking and PSU Debt Fund")</f>
        <v>Edelweiss Banking and PSU Debt Fund</v>
      </c>
      <c r="C15" s="51"/>
      <c r="D15" s="73" t="s">
        <v>29</v>
      </c>
      <c r="E15" s="51"/>
      <c r="F15" s="73" t="s">
        <v>30</v>
      </c>
      <c r="G15" s="51"/>
    </row>
    <row r="16" spans="1:7" ht="69.95" customHeight="1" x14ac:dyDescent="0.25">
      <c r="A16" s="51" t="s">
        <v>31</v>
      </c>
      <c r="B16" s="74" t="str">
        <f>HYPERLINK("[EDEL_Portfolio Monthly Notes 28-Feb-2025.xlsx]EDCF27!A1","Edelweiss CRISIL-IBX AAA Bond NBFC-HFC - Jun 2027 Index Fund")</f>
        <v>Edelweiss CRISIL-IBX AAA Bond NBFC-HFC - Jun 2027 Index Fund</v>
      </c>
      <c r="C16" s="51"/>
      <c r="D16" s="73" t="s">
        <v>32</v>
      </c>
      <c r="E16" s="51"/>
      <c r="F16" s="75" t="s">
        <v>8</v>
      </c>
      <c r="G16" s="76" t="s">
        <v>8</v>
      </c>
    </row>
    <row r="17" spans="1:7" ht="69.95" customHeight="1" x14ac:dyDescent="0.25">
      <c r="A17" s="51" t="s">
        <v>33</v>
      </c>
      <c r="B17" s="74" t="str">
        <f>HYPERLINK("[EDEL_Portfolio Monthly Notes 28-Feb-2025.xlsx]EDCPSF!A1","Edelweiss CRL PSU PL SDL 50 50 Oct-25 FD")</f>
        <v>Edelweiss CRL PSU PL SDL 50 50 Oct-25 FD</v>
      </c>
      <c r="C17" s="51"/>
      <c r="D17" s="73" t="s">
        <v>34</v>
      </c>
      <c r="E17" s="51"/>
      <c r="F17" s="75" t="s">
        <v>8</v>
      </c>
      <c r="G17" s="76" t="s">
        <v>8</v>
      </c>
    </row>
    <row r="18" spans="1:7" ht="69.95" customHeight="1" x14ac:dyDescent="0.25">
      <c r="A18" s="51" t="s">
        <v>35</v>
      </c>
      <c r="B18" s="74" t="str">
        <f>HYPERLINK("[EDEL_Portfolio Monthly Notes 28-Feb-2025.xlsx]EDCSDF!A1","Edelweiss CRL IBX 50 50 Gilt Plus SDL Short Duration Index Fund")</f>
        <v>Edelweiss CRL IBX 50 50 Gilt Plus SDL Short Duration Index Fund</v>
      </c>
      <c r="C18" s="51"/>
      <c r="D18" s="73" t="s">
        <v>36</v>
      </c>
      <c r="E18" s="51"/>
      <c r="F18" s="75" t="s">
        <v>8</v>
      </c>
      <c r="G18" s="76" t="s">
        <v>8</v>
      </c>
    </row>
    <row r="19" spans="1:7" ht="69.95" customHeight="1" x14ac:dyDescent="0.25">
      <c r="A19" s="51" t="s">
        <v>37</v>
      </c>
      <c r="B19" s="74" t="str">
        <f>HYPERLINK("[EDEL_Portfolio Monthly Notes 28-Feb-2025.xlsx]EEIF30!A1","Edelweiss Nifty 100 Quality 30 Index Fnd")</f>
        <v>Edelweiss Nifty 100 Quality 30 Index Fnd</v>
      </c>
      <c r="C19" s="51"/>
      <c r="D19" s="73" t="s">
        <v>38</v>
      </c>
      <c r="E19" s="51"/>
      <c r="F19" s="75" t="s">
        <v>8</v>
      </c>
      <c r="G19" s="76" t="s">
        <v>8</v>
      </c>
    </row>
    <row r="20" spans="1:7" ht="69.95" customHeight="1" x14ac:dyDescent="0.25">
      <c r="A20" s="51" t="s">
        <v>39</v>
      </c>
      <c r="B20" s="74" t="str">
        <f>HYPERLINK("[EDEL_Portfolio Monthly Notes 28-Feb-2025.xlsx]EEMOF1!A1","EDELWEISS RECENTLY LISTED IPO FUND")</f>
        <v>EDELWEISS RECENTLY LISTED IPO FUND</v>
      </c>
      <c r="C20" s="51"/>
      <c r="D20" s="73" t="s">
        <v>40</v>
      </c>
      <c r="E20" s="51"/>
      <c r="F20" s="75" t="s">
        <v>8</v>
      </c>
      <c r="G20" s="76" t="s">
        <v>8</v>
      </c>
    </row>
    <row r="21" spans="1:7" ht="69.95" customHeight="1" x14ac:dyDescent="0.25">
      <c r="A21" s="51" t="s">
        <v>41</v>
      </c>
      <c r="B21" s="74" t="str">
        <f>HYPERLINK("[EDEL_Portfolio Monthly Notes 28-Feb-2025.xlsx]EOCHIF!A1","Edelweiss Greater China Equity Off-shore Fund")</f>
        <v>Edelweiss Greater China Equity Off-shore Fund</v>
      </c>
      <c r="C21" s="51"/>
      <c r="D21" s="73" t="s">
        <v>42</v>
      </c>
      <c r="E21" s="51"/>
      <c r="F21" s="75" t="s">
        <v>8</v>
      </c>
      <c r="G21" s="76" t="s">
        <v>8</v>
      </c>
    </row>
    <row r="22" spans="1:7" ht="69.95" customHeight="1" x14ac:dyDescent="0.25">
      <c r="A22" s="51" t="s">
        <v>43</v>
      </c>
      <c r="B22" s="74" t="str">
        <f>HYPERLINK("[EDEL_Portfolio Monthly Notes 28-Feb-2025.xlsx]EODWHF!A1","Edelweiss MSCI (I) DM &amp; WD HC 45 ID Fund")</f>
        <v>Edelweiss MSCI (I) DM &amp; WD HC 45 ID Fund</v>
      </c>
      <c r="C22" s="51"/>
      <c r="D22" s="73" t="s">
        <v>44</v>
      </c>
      <c r="E22" s="51"/>
      <c r="F22" s="75" t="s">
        <v>8</v>
      </c>
      <c r="G22" s="76" t="s">
        <v>8</v>
      </c>
    </row>
    <row r="23" spans="1:7" ht="69.95" customHeight="1" x14ac:dyDescent="0.25">
      <c r="A23" s="51" t="s">
        <v>45</v>
      </c>
      <c r="B23" s="74" t="str">
        <f>HYPERLINK("[EDEL_Portfolio Monthly Notes 28-Feb-2025.xlsx]EDFF33!A1","BHARAT Bond FOF - April 2033")</f>
        <v>BHARAT Bond FOF - April 2033</v>
      </c>
      <c r="C23" s="51"/>
      <c r="D23" s="73" t="s">
        <v>46</v>
      </c>
      <c r="E23" s="51"/>
      <c r="F23" s="75" t="s">
        <v>8</v>
      </c>
      <c r="G23" s="76" t="s">
        <v>8</v>
      </c>
    </row>
    <row r="24" spans="1:7" ht="69.95" customHeight="1" x14ac:dyDescent="0.25">
      <c r="A24" s="51" t="s">
        <v>47</v>
      </c>
      <c r="B24" s="74" t="str">
        <f>HYPERLINK("[EDEL_Portfolio Monthly Notes 28-Feb-2025.xlsx]EDGSEC!A1","Edelweiss Government Securities Fund")</f>
        <v>Edelweiss Government Securities Fund</v>
      </c>
      <c r="C24" s="51"/>
      <c r="D24" s="73" t="s">
        <v>48</v>
      </c>
      <c r="E24" s="51"/>
      <c r="F24" s="73" t="s">
        <v>49</v>
      </c>
      <c r="G24" s="51"/>
    </row>
    <row r="25" spans="1:7" ht="69.95" customHeight="1" x14ac:dyDescent="0.25">
      <c r="A25" s="51" t="s">
        <v>50</v>
      </c>
      <c r="B25" s="74" t="str">
        <f>HYPERLINK("[EDEL_Portfolio Monthly Notes 28-Feb-2025.xlsx]EDONTF!A1","EDELWEISS OVERNIGHT FUND")</f>
        <v>EDELWEISS OVERNIGHT FUND</v>
      </c>
      <c r="C25" s="51"/>
      <c r="D25" s="73" t="s">
        <v>51</v>
      </c>
      <c r="E25" s="51"/>
      <c r="F25" s="75" t="s">
        <v>8</v>
      </c>
      <c r="G25" s="76" t="s">
        <v>8</v>
      </c>
    </row>
    <row r="26" spans="1:7" ht="69.95" customHeight="1" x14ac:dyDescent="0.25">
      <c r="A26" s="51" t="s">
        <v>52</v>
      </c>
      <c r="B26" s="74" t="str">
        <f>HYPERLINK("[EDEL_Portfolio Monthly Notes 28-Feb-2025.xlsx]EECONF!A1","Edelweiss Consumption Fund")</f>
        <v>Edelweiss Consumption Fund</v>
      </c>
      <c r="C26" s="51"/>
      <c r="D26" s="73" t="s">
        <v>53</v>
      </c>
      <c r="E26" s="51"/>
      <c r="F26" s="75" t="s">
        <v>8</v>
      </c>
      <c r="G26" s="76" t="s">
        <v>8</v>
      </c>
    </row>
    <row r="27" spans="1:7" ht="69.95" customHeight="1" x14ac:dyDescent="0.25">
      <c r="A27" s="51" t="s">
        <v>54</v>
      </c>
      <c r="B27" s="74" t="str">
        <f>HYPERLINK("[EDEL_Portfolio Monthly Notes 28-Feb-2025.xlsx]EEESCF!A1","Edelweiss Small Cap Fund")</f>
        <v>Edelweiss Small Cap Fund</v>
      </c>
      <c r="C27" s="51"/>
      <c r="D27" s="73" t="s">
        <v>55</v>
      </c>
      <c r="E27" s="51"/>
      <c r="F27" s="75" t="s">
        <v>8</v>
      </c>
      <c r="G27" s="76" t="s">
        <v>8</v>
      </c>
    </row>
    <row r="28" spans="1:7" ht="69.95" customHeight="1" x14ac:dyDescent="0.25">
      <c r="A28" s="51" t="s">
        <v>56</v>
      </c>
      <c r="B28" s="74" t="str">
        <f>HYPERLINK("[EDEL_Portfolio Monthly Notes 28-Feb-2025.xlsx]EELMIF!A1","Edelweiss NIFTY Large Mid Cap 250 Index Fund")</f>
        <v>Edelweiss NIFTY Large Mid Cap 250 Index Fund</v>
      </c>
      <c r="C28" s="51"/>
      <c r="D28" s="73" t="s">
        <v>21</v>
      </c>
      <c r="E28" s="51"/>
      <c r="F28" s="75" t="s">
        <v>8</v>
      </c>
      <c r="G28" s="76" t="s">
        <v>8</v>
      </c>
    </row>
    <row r="29" spans="1:7" ht="69.95" customHeight="1" x14ac:dyDescent="0.25">
      <c r="A29" s="51" t="s">
        <v>57</v>
      </c>
      <c r="B29" s="74" t="str">
        <f>HYPERLINK("[EDEL_Portfolio Monthly Notes 28-Feb-2025.xlsx]EGSFOF!A1","Edelweiss Gold and Silver ETF FOF")</f>
        <v>Edelweiss Gold and Silver ETF FOF</v>
      </c>
      <c r="C29" s="51"/>
      <c r="D29" s="73" t="s">
        <v>58</v>
      </c>
      <c r="E29" s="51"/>
      <c r="F29" s="75" t="s">
        <v>8</v>
      </c>
      <c r="G29" s="76" t="s">
        <v>8</v>
      </c>
    </row>
    <row r="30" spans="1:7" ht="69.95" customHeight="1" x14ac:dyDescent="0.25">
      <c r="A30" s="51" t="s">
        <v>59</v>
      </c>
      <c r="B30" s="74" t="str">
        <f>HYPERLINK("[EDEL_Portfolio Monthly Notes 28-Feb-2025.xlsx]EDACBF!A1","Edelweiss Money Market Fund")</f>
        <v>Edelweiss Money Market Fund</v>
      </c>
      <c r="C30" s="51"/>
      <c r="D30" s="73" t="s">
        <v>60</v>
      </c>
      <c r="E30" s="51"/>
      <c r="F30" s="73" t="s">
        <v>61</v>
      </c>
      <c r="G30" s="51"/>
    </row>
    <row r="31" spans="1:7" ht="69.95" customHeight="1" x14ac:dyDescent="0.25">
      <c r="A31" s="51" t="s">
        <v>62</v>
      </c>
      <c r="B31" s="74" t="str">
        <f>HYPERLINK("[EDEL_Portfolio Monthly Notes 28-Feb-2025.xlsx]EDBE33!A1","BHARAT Bond ETF - April 2033")</f>
        <v>BHARAT Bond ETF - April 2033</v>
      </c>
      <c r="C31" s="51"/>
      <c r="D31" s="73" t="s">
        <v>46</v>
      </c>
      <c r="E31" s="51"/>
      <c r="F31" s="75" t="s">
        <v>8</v>
      </c>
      <c r="G31" s="76" t="s">
        <v>8</v>
      </c>
    </row>
    <row r="32" spans="1:7" ht="69.95" customHeight="1" x14ac:dyDescent="0.25">
      <c r="A32" s="51" t="s">
        <v>63</v>
      </c>
      <c r="B32" s="74" t="str">
        <f>HYPERLINK("[EDEL_Portfolio Monthly Notes 28-Feb-2025.xlsx]EDCG27!A1","Edelweiss CRISIL IBX 50 50 Gilt Plus SDL June 2027 Index Fund")</f>
        <v>Edelweiss CRISIL IBX 50 50 Gilt Plus SDL June 2027 Index Fund</v>
      </c>
      <c r="C32" s="51"/>
      <c r="D32" s="73" t="s">
        <v>64</v>
      </c>
      <c r="E32" s="51"/>
      <c r="F32" s="75" t="s">
        <v>8</v>
      </c>
      <c r="G32" s="76" t="s">
        <v>8</v>
      </c>
    </row>
    <row r="33" spans="1:7" ht="69.95" customHeight="1" x14ac:dyDescent="0.25">
      <c r="A33" s="51" t="s">
        <v>65</v>
      </c>
      <c r="B33" s="74" t="str">
        <f>HYPERLINK("[EDEL_Portfolio Monthly Notes 28-Feb-2025.xlsx]EDNPSF!A1","Edelweiss Nifty PSU Bond Plus SDL Apr2026 50 50 Index Fund")</f>
        <v>Edelweiss Nifty PSU Bond Plus SDL Apr2026 50 50 Index Fund</v>
      </c>
      <c r="C33" s="51"/>
      <c r="D33" s="73" t="s">
        <v>66</v>
      </c>
      <c r="E33" s="51"/>
      <c r="F33" s="75" t="s">
        <v>8</v>
      </c>
      <c r="G33" s="76" t="s">
        <v>8</v>
      </c>
    </row>
    <row r="34" spans="1:7" ht="69.95" customHeight="1" x14ac:dyDescent="0.25">
      <c r="A34" s="51" t="s">
        <v>67</v>
      </c>
      <c r="B34" s="74" t="str">
        <f>HYPERLINK("[EDEL_Portfolio Monthly Notes 28-Feb-2025.xlsx]EEECRF!A1","Edelweiss Flexi-Cap Fund")</f>
        <v>Edelweiss Flexi-Cap Fund</v>
      </c>
      <c r="C34" s="51"/>
      <c r="D34" s="73" t="s">
        <v>12</v>
      </c>
      <c r="E34" s="51"/>
      <c r="F34" s="75" t="s">
        <v>8</v>
      </c>
      <c r="G34" s="76" t="s">
        <v>8</v>
      </c>
    </row>
    <row r="35" spans="1:7" ht="69.95" customHeight="1" x14ac:dyDescent="0.25">
      <c r="A35" s="51" t="s">
        <v>68</v>
      </c>
      <c r="B35" s="74" t="str">
        <f>HYPERLINK("[EDEL_Portfolio Monthly Notes 28-Feb-2025.xlsx]EEIF50!A1","Edelweiss Nifty 50 Index Fund")</f>
        <v>Edelweiss Nifty 50 Index Fund</v>
      </c>
      <c r="C35" s="51"/>
      <c r="D35" s="73" t="s">
        <v>69</v>
      </c>
      <c r="E35" s="51"/>
      <c r="F35" s="75" t="s">
        <v>8</v>
      </c>
      <c r="G35" s="76" t="s">
        <v>8</v>
      </c>
    </row>
    <row r="36" spans="1:7" ht="69.95" customHeight="1" x14ac:dyDescent="0.25">
      <c r="A36" s="51" t="s">
        <v>70</v>
      </c>
      <c r="B36" s="74" t="str">
        <f>HYPERLINK("[EDEL_Portfolio Monthly Notes 28-Feb-2025.xlsx]EEM150!A1","Edelweiss Nifty Midcap150 Momentum 50 Index Fund")</f>
        <v>Edelweiss Nifty Midcap150 Momentum 50 Index Fund</v>
      </c>
      <c r="C36" s="51"/>
      <c r="D36" s="73" t="s">
        <v>71</v>
      </c>
      <c r="E36" s="51"/>
      <c r="F36" s="75" t="s">
        <v>8</v>
      </c>
      <c r="G36" s="76" t="s">
        <v>8</v>
      </c>
    </row>
    <row r="37" spans="1:7" ht="69.95" customHeight="1" x14ac:dyDescent="0.25">
      <c r="A37" s="51" t="s">
        <v>72</v>
      </c>
      <c r="B37" s="74" t="str">
        <f>HYPERLINK("[EDEL_Portfolio Monthly Notes 28-Feb-2025.xlsx]EENBEF!A1","Edelweiss Nifty Bank ETF")</f>
        <v>Edelweiss Nifty Bank ETF</v>
      </c>
      <c r="C37" s="51"/>
      <c r="D37" s="73" t="s">
        <v>73</v>
      </c>
      <c r="E37" s="51"/>
      <c r="F37" s="75" t="s">
        <v>8</v>
      </c>
      <c r="G37" s="76" t="s">
        <v>8</v>
      </c>
    </row>
    <row r="38" spans="1:7" ht="69.95" customHeight="1" x14ac:dyDescent="0.25">
      <c r="A38" s="51" t="s">
        <v>74</v>
      </c>
      <c r="B38" s="74" t="str">
        <f>HYPERLINK("[EDEL_Portfolio Monthly Notes 28-Feb-2025.xlsx]EDCG37!A1","Edelweiss_CRISIL IBX 50 50 Gilt Plus SDL April 2037 Index Fund")</f>
        <v>Edelweiss_CRISIL IBX 50 50 Gilt Plus SDL April 2037 Index Fund</v>
      </c>
      <c r="C38" s="51"/>
      <c r="D38" s="73" t="s">
        <v>75</v>
      </c>
      <c r="E38" s="51"/>
      <c r="F38" s="75" t="s">
        <v>8</v>
      </c>
      <c r="G38" s="76" t="s">
        <v>8</v>
      </c>
    </row>
    <row r="39" spans="1:7" ht="69.95" customHeight="1" x14ac:dyDescent="0.25">
      <c r="A39" s="51" t="s">
        <v>76</v>
      </c>
      <c r="B39" s="74" t="str">
        <f>HYPERLINK("[EDEL_Portfolio Monthly Notes 28-Feb-2025.xlsx]EDFF30!A1","BHARAT Bond FOF - April 2030")</f>
        <v>BHARAT Bond FOF - April 2030</v>
      </c>
      <c r="C39" s="51"/>
      <c r="D39" s="73" t="s">
        <v>19</v>
      </c>
      <c r="E39" s="51"/>
      <c r="F39" s="75" t="s">
        <v>8</v>
      </c>
      <c r="G39" s="76" t="s">
        <v>8</v>
      </c>
    </row>
    <row r="40" spans="1:7" ht="69.95" customHeight="1" x14ac:dyDescent="0.25">
      <c r="A40" s="51" t="s">
        <v>77</v>
      </c>
      <c r="B40" s="74" t="str">
        <f>HYPERLINK("[EDEL_Portfolio Monthly Notes 28-Feb-2025.xlsx]EDFF31!A1","BHARAT Bond FOF - April 2031")</f>
        <v>BHARAT Bond FOF - April 2031</v>
      </c>
      <c r="C40" s="51"/>
      <c r="D40" s="73" t="s">
        <v>78</v>
      </c>
      <c r="E40" s="51"/>
      <c r="F40" s="75" t="s">
        <v>8</v>
      </c>
      <c r="G40" s="76" t="s">
        <v>8</v>
      </c>
    </row>
    <row r="41" spans="1:7" ht="69.95" customHeight="1" x14ac:dyDescent="0.25">
      <c r="A41" s="51" t="s">
        <v>79</v>
      </c>
      <c r="B41" s="74" t="str">
        <f>HYPERLINK("[EDEL_Portfolio Monthly Notes 28-Feb-2025.xlsx]EDNP27!A1","Edelweiss Nifty PSU Bond Plus SDL Apr2027 50 50 Index")</f>
        <v>Edelweiss Nifty PSU Bond Plus SDL Apr2027 50 50 Index</v>
      </c>
      <c r="C41" s="51"/>
      <c r="D41" s="73" t="s">
        <v>80</v>
      </c>
      <c r="E41" s="51"/>
      <c r="F41" s="75" t="s">
        <v>8</v>
      </c>
      <c r="G41" s="76" t="s">
        <v>8</v>
      </c>
    </row>
    <row r="42" spans="1:7" ht="69.95" customHeight="1" x14ac:dyDescent="0.25">
      <c r="A42" s="51" t="s">
        <v>81</v>
      </c>
      <c r="B42" s="74" t="str">
        <f>HYPERLINK("[EDEL_Portfolio Monthly Notes 28-Feb-2025.xlsx]EEMAAF!A1","Edelweiss Multi Asset Allocation Fund")</f>
        <v>Edelweiss Multi Asset Allocation Fund</v>
      </c>
      <c r="C42" s="51"/>
      <c r="D42" s="73" t="s">
        <v>82</v>
      </c>
      <c r="E42" s="51"/>
      <c r="F42" s="75" t="s">
        <v>8</v>
      </c>
      <c r="G42" s="76" t="s">
        <v>8</v>
      </c>
    </row>
    <row r="43" spans="1:7" ht="69.95" customHeight="1" x14ac:dyDescent="0.25">
      <c r="A43" s="51" t="s">
        <v>83</v>
      </c>
      <c r="B43" s="74" t="str">
        <f>HYPERLINK("[EDEL_Portfolio Monthly Notes 28-Feb-2025.xlsx]EENN50!A1","Edelweiss Nifty Next 50 Index Fund")</f>
        <v>Edelweiss Nifty Next 50 Index Fund</v>
      </c>
      <c r="C43" s="51"/>
      <c r="D43" s="73" t="s">
        <v>84</v>
      </c>
      <c r="E43" s="51"/>
      <c r="F43" s="75" t="s">
        <v>8</v>
      </c>
      <c r="G43" s="76" t="s">
        <v>8</v>
      </c>
    </row>
    <row r="44" spans="1:7" ht="69.95" customHeight="1" x14ac:dyDescent="0.25">
      <c r="A44" s="51" t="s">
        <v>85</v>
      </c>
      <c r="B44" s="74" t="str">
        <f>HYPERLINK("[EDEL_Portfolio Monthly Notes 28-Feb-2025.xlsx]EES250!A1","Edelweiss Nifty Smallcap 250 Index Fund")</f>
        <v>Edelweiss Nifty Smallcap 250 Index Fund</v>
      </c>
      <c r="C44" s="51"/>
      <c r="D44" s="73" t="s">
        <v>55</v>
      </c>
      <c r="E44" s="51"/>
      <c r="F44" s="75" t="s">
        <v>8</v>
      </c>
      <c r="G44" s="76" t="s">
        <v>8</v>
      </c>
    </row>
    <row r="45" spans="1:7" ht="69.95" customHeight="1" x14ac:dyDescent="0.25">
      <c r="A45" s="51" t="s">
        <v>86</v>
      </c>
      <c r="B45" s="74" t="str">
        <f>HYPERLINK("[EDEL_Portfolio Monthly Notes 28-Feb-2025.xlsx]EGOLDE!A1","Edelweiss Gold ETF Fund")</f>
        <v>Edelweiss Gold ETF Fund</v>
      </c>
      <c r="C45" s="51"/>
      <c r="D45" s="73" t="s">
        <v>87</v>
      </c>
      <c r="E45" s="51"/>
      <c r="F45" s="75" t="s">
        <v>8</v>
      </c>
      <c r="G45" s="76" t="s">
        <v>8</v>
      </c>
    </row>
    <row r="46" spans="1:7" ht="69.95" customHeight="1" x14ac:dyDescent="0.25">
      <c r="A46" s="51" t="s">
        <v>88</v>
      </c>
      <c r="B46" s="74" t="str">
        <f>HYPERLINK("[EDEL_Portfolio Monthly Notes 28-Feb-2025.xlsx]ELLIQF!A1","Edelweiss Liquid Fund")</f>
        <v>Edelweiss Liquid Fund</v>
      </c>
      <c r="C46" s="51"/>
      <c r="D46" s="73" t="s">
        <v>89</v>
      </c>
      <c r="E46" s="51"/>
      <c r="F46" s="73" t="s">
        <v>90</v>
      </c>
      <c r="G46" s="51"/>
    </row>
    <row r="47" spans="1:7" ht="69.95" customHeight="1" x14ac:dyDescent="0.25">
      <c r="A47" s="51" t="s">
        <v>91</v>
      </c>
      <c r="B47" s="74" t="str">
        <f>HYPERLINK("[EDEL_Portfolio Monthly Notes 28-Feb-2025.xlsx]EDBE31!A1","BHARAT Bond ETF - April 2031")</f>
        <v>BHARAT Bond ETF - April 2031</v>
      </c>
      <c r="C47" s="51"/>
      <c r="D47" s="73" t="s">
        <v>78</v>
      </c>
      <c r="E47" s="51"/>
      <c r="F47" s="75" t="s">
        <v>8</v>
      </c>
      <c r="G47" s="76" t="s">
        <v>8</v>
      </c>
    </row>
    <row r="48" spans="1:7" ht="69.95" customHeight="1" x14ac:dyDescent="0.25">
      <c r="A48" s="51" t="s">
        <v>92</v>
      </c>
      <c r="B48" s="74" t="str">
        <f>HYPERLINK("[EDEL_Portfolio Monthly Notes 28-Feb-2025.xlsx]EDBE32!A1","BHARAT Bond ETF - April 2032")</f>
        <v>BHARAT Bond ETF - April 2032</v>
      </c>
      <c r="C48" s="51"/>
      <c r="D48" s="73" t="s">
        <v>93</v>
      </c>
      <c r="E48" s="51"/>
      <c r="F48" s="75" t="s">
        <v>8</v>
      </c>
      <c r="G48" s="76" t="s">
        <v>8</v>
      </c>
    </row>
    <row r="49" spans="1:7" ht="69.95" customHeight="1" x14ac:dyDescent="0.25">
      <c r="A49" s="51" t="s">
        <v>94</v>
      </c>
      <c r="B49" s="74" t="str">
        <f>HYPERLINK("[EDEL_Portfolio Monthly Notes 28-Feb-2025.xlsx]EDFF25!A1","BHARAT Bond FOF - April 2025")</f>
        <v>BHARAT Bond FOF - April 2025</v>
      </c>
      <c r="C49" s="51"/>
      <c r="D49" s="73" t="s">
        <v>7</v>
      </c>
      <c r="E49" s="51"/>
      <c r="F49" s="75" t="s">
        <v>8</v>
      </c>
      <c r="G49" s="76" t="s">
        <v>8</v>
      </c>
    </row>
    <row r="50" spans="1:7" ht="69.95" customHeight="1" x14ac:dyDescent="0.25">
      <c r="A50" s="51" t="s">
        <v>95</v>
      </c>
      <c r="B50" s="74" t="str">
        <f>HYPERLINK("[EDEL_Portfolio Monthly Notes 28-Feb-2025.xlsx]EEBCYF!A1","Edelweiss Business Cycle Fund")</f>
        <v>Edelweiss Business Cycle Fund</v>
      </c>
      <c r="C50" s="51"/>
      <c r="D50" s="73" t="s">
        <v>12</v>
      </c>
      <c r="E50" s="51"/>
      <c r="F50" s="75" t="s">
        <v>8</v>
      </c>
      <c r="G50" s="76" t="s">
        <v>8</v>
      </c>
    </row>
    <row r="51" spans="1:7" ht="69.95" customHeight="1" x14ac:dyDescent="0.25">
      <c r="A51" s="51" t="s">
        <v>96</v>
      </c>
      <c r="B51" s="74" t="str">
        <f>HYPERLINK("[EDEL_Portfolio Monthly Notes 28-Feb-2025.xlsx]EEDGEF!A1","Edelweiss Large Cap Fund")</f>
        <v>Edelweiss Large Cap Fund</v>
      </c>
      <c r="C51" s="51"/>
      <c r="D51" s="73" t="s">
        <v>97</v>
      </c>
      <c r="E51" s="51"/>
      <c r="F51" s="75" t="s">
        <v>8</v>
      </c>
      <c r="G51" s="76" t="s">
        <v>8</v>
      </c>
    </row>
    <row r="52" spans="1:7" ht="69.95" customHeight="1" x14ac:dyDescent="0.25">
      <c r="A52" s="51" t="s">
        <v>98</v>
      </c>
      <c r="B52" s="74" t="str">
        <f>HYPERLINK("[EDEL_Portfolio Monthly Notes 28-Feb-2025.xlsx]EEMMQE!A1","Edelweiss Nifty500 Multicap Momentum Quality 50 ETF")</f>
        <v>Edelweiss Nifty500 Multicap Momentum Quality 50 ETF</v>
      </c>
      <c r="C52" s="51"/>
      <c r="D52" s="73" t="s">
        <v>15</v>
      </c>
      <c r="E52" s="51"/>
      <c r="F52" s="75" t="s">
        <v>8</v>
      </c>
      <c r="G52" s="76" t="s">
        <v>8</v>
      </c>
    </row>
    <row r="53" spans="1:7" ht="69.95" customHeight="1" x14ac:dyDescent="0.25">
      <c r="A53" s="51" t="s">
        <v>99</v>
      </c>
      <c r="B53" s="74" t="str">
        <f>HYPERLINK("[EDEL_Portfolio Monthly Notes 28-Feb-2025.xlsx]EOUSTF!A1","EDELWEISS US TECHNOLOGY EQUITY FOF")</f>
        <v>EDELWEISS US TECHNOLOGY EQUITY FOF</v>
      </c>
      <c r="C53" s="51"/>
      <c r="D53" s="73" t="s">
        <v>100</v>
      </c>
      <c r="E53" s="51"/>
      <c r="F53" s="75" t="s">
        <v>8</v>
      </c>
      <c r="G53" s="76" t="s">
        <v>8</v>
      </c>
    </row>
    <row r="54" spans="1:7" ht="69.95" customHeight="1" x14ac:dyDescent="0.25">
      <c r="A54" s="51" t="s">
        <v>101</v>
      </c>
      <c r="B54" s="74" t="str">
        <f>HYPERLINK("[EDEL_Portfolio Monthly Notes 28-Feb-2025.xlsx]EDCF28!A1","Edelweiss CRISIL IBX AAA Financial Services Bond – Jan 2028 Index Fund")</f>
        <v>Edelweiss CRISIL IBX AAA Financial Services Bond – Jan 2028 Index Fund</v>
      </c>
      <c r="C54" s="51"/>
      <c r="D54" s="73" t="s">
        <v>102</v>
      </c>
      <c r="E54" s="51"/>
      <c r="F54" s="75" t="s">
        <v>8</v>
      </c>
      <c r="G54" s="76" t="s">
        <v>8</v>
      </c>
    </row>
    <row r="55" spans="1:7" ht="69.95" customHeight="1" x14ac:dyDescent="0.25">
      <c r="A55" s="51" t="s">
        <v>103</v>
      </c>
      <c r="B55" s="74" t="str">
        <f>HYPERLINK("[EDEL_Portfolio Monthly Notes 28-Feb-2025.xlsx]EDFF32!A1","BHARAT Bond FOF - April 2032")</f>
        <v>BHARAT Bond FOF - April 2032</v>
      </c>
      <c r="C55" s="51"/>
      <c r="D55" s="73" t="s">
        <v>93</v>
      </c>
      <c r="E55" s="51"/>
      <c r="F55" s="75" t="s">
        <v>8</v>
      </c>
      <c r="G55" s="76" t="s">
        <v>8</v>
      </c>
    </row>
    <row r="56" spans="1:7" ht="69.95" customHeight="1" x14ac:dyDescent="0.25">
      <c r="A56" s="51" t="s">
        <v>104</v>
      </c>
      <c r="B56" s="74" t="str">
        <f>HYPERLINK("[EDEL_Portfolio Monthly Notes 28-Feb-2025.xlsx]EEALVF!A1","Edel Nifty Alpha Low Volatility 30 Index Fund")</f>
        <v>Edel Nifty Alpha Low Volatility 30 Index Fund</v>
      </c>
      <c r="C56" s="51"/>
      <c r="D56" s="73" t="s">
        <v>105</v>
      </c>
      <c r="E56" s="51"/>
      <c r="F56" s="75" t="s">
        <v>8</v>
      </c>
      <c r="G56" s="76" t="s">
        <v>8</v>
      </c>
    </row>
    <row r="57" spans="1:7" ht="69.95" customHeight="1" x14ac:dyDescent="0.25">
      <c r="A57" s="51" t="s">
        <v>106</v>
      </c>
      <c r="B57" s="74" t="str">
        <f>HYPERLINK("[EDEL_Portfolio Monthly Notes 28-Feb-2025.xlsx]EEARBF!A1","Edelweiss Arbitrage Fund")</f>
        <v>Edelweiss Arbitrage Fund</v>
      </c>
      <c r="C57" s="51"/>
      <c r="D57" s="73" t="s">
        <v>107</v>
      </c>
      <c r="E57" s="51"/>
      <c r="F57" s="75" t="s">
        <v>8</v>
      </c>
      <c r="G57" s="76" t="s">
        <v>8</v>
      </c>
    </row>
    <row r="58" spans="1:7" ht="69.95" customHeight="1" x14ac:dyDescent="0.25">
      <c r="A58" s="51" t="s">
        <v>108</v>
      </c>
      <c r="B58" s="74" t="str">
        <f>HYPERLINK("[EDEL_Portfolio Monthly Notes 28-Feb-2025.xlsx]EEARFD!A1","Edelweiss Balanced Advantage Fund")</f>
        <v>Edelweiss Balanced Advantage Fund</v>
      </c>
      <c r="C58" s="51"/>
      <c r="D58" s="73" t="s">
        <v>109</v>
      </c>
      <c r="E58" s="51"/>
      <c r="F58" s="75" t="s">
        <v>8</v>
      </c>
      <c r="G58" s="76" t="s">
        <v>8</v>
      </c>
    </row>
    <row r="59" spans="1:7" ht="69.95" customHeight="1" x14ac:dyDescent="0.25">
      <c r="A59" s="51" t="s">
        <v>110</v>
      </c>
      <c r="B59" s="74" t="str">
        <f>HYPERLINK("[EDEL_Portfolio Monthly Notes 28-Feb-2025.xlsx]EEBCIE!A1","Edel BSE Capital Markets &amp; Insurance ETF")</f>
        <v>Edel BSE Capital Markets &amp; Insurance ETF</v>
      </c>
      <c r="C59" s="51"/>
      <c r="D59" s="73" t="s">
        <v>111</v>
      </c>
      <c r="E59" s="51"/>
      <c r="F59" s="75" t="s">
        <v>8</v>
      </c>
      <c r="G59" s="76" t="s">
        <v>8</v>
      </c>
    </row>
    <row r="60" spans="1:7" ht="69.95" customHeight="1" x14ac:dyDescent="0.25">
      <c r="A60" s="51" t="s">
        <v>112</v>
      </c>
      <c r="B60" s="74" t="str">
        <f>HYPERLINK("[EDEL_Portfolio Monthly Notes 28-Feb-2025.xlsx]EEESSF!A1","Edelweiss Equity Savings Fund")</f>
        <v>Edelweiss Equity Savings Fund</v>
      </c>
      <c r="C60" s="51"/>
      <c r="D60" s="73" t="s">
        <v>113</v>
      </c>
      <c r="E60" s="51"/>
      <c r="F60" s="75" t="s">
        <v>8</v>
      </c>
      <c r="G60" s="76" t="s">
        <v>8</v>
      </c>
    </row>
    <row r="61" spans="1:7" ht="69.95" customHeight="1" x14ac:dyDescent="0.25">
      <c r="A61" s="51" t="s">
        <v>114</v>
      </c>
      <c r="B61" s="74" t="str">
        <f>HYPERLINK("[EDEL_Portfolio Monthly Notes 28-Feb-2025.xlsx]EEMCPF!A1","Edelweiss Multi Cap Fund")</f>
        <v>Edelweiss Multi Cap Fund</v>
      </c>
      <c r="C61" s="51"/>
      <c r="D61" s="73" t="s">
        <v>115</v>
      </c>
      <c r="E61" s="51"/>
      <c r="F61" s="75" t="s">
        <v>8</v>
      </c>
      <c r="G61" s="76" t="s">
        <v>8</v>
      </c>
    </row>
    <row r="62" spans="1:7" ht="69.95" customHeight="1" x14ac:dyDescent="0.25">
      <c r="A62" s="51" t="s">
        <v>116</v>
      </c>
      <c r="B62" s="74" t="str">
        <f>HYPERLINK("[EDEL_Portfolio Monthly Notes 28-Feb-2025.xlsx]EESMCF!A1","Edelweiss Mid Cap Fund")</f>
        <v>Edelweiss Mid Cap Fund</v>
      </c>
      <c r="C62" s="51"/>
      <c r="D62" s="73" t="s">
        <v>117</v>
      </c>
      <c r="E62" s="51"/>
      <c r="F62" s="75" t="s">
        <v>8</v>
      </c>
      <c r="G62" s="76" t="s">
        <v>8</v>
      </c>
    </row>
    <row r="63" spans="1:7" ht="69.95" customHeight="1" x14ac:dyDescent="0.25">
      <c r="A63" s="51" t="s">
        <v>118</v>
      </c>
      <c r="B63" s="74" t="str">
        <f>HYPERLINK("[EDEL_Portfolio Monthly Notes 28-Feb-2025.xlsx]EOASEF!A1","Edelweiss ASEAN Equity Off-shore Fund")</f>
        <v>Edelweiss ASEAN Equity Off-shore Fund</v>
      </c>
      <c r="C63" s="51"/>
      <c r="D63" s="73" t="s">
        <v>119</v>
      </c>
      <c r="E63" s="51"/>
      <c r="F63" s="75" t="s">
        <v>8</v>
      </c>
      <c r="G63" s="76" t="s">
        <v>8</v>
      </c>
    </row>
    <row r="64" spans="1:7" ht="69.95" customHeight="1" x14ac:dyDescent="0.25">
      <c r="A64" s="51" t="s">
        <v>120</v>
      </c>
      <c r="B64" s="74" t="str">
        <f>HYPERLINK("[EDEL_Portfolio Monthly Notes 28-Feb-2025.xlsx]EOUSEF!A1","Edelweiss US Value Equity Off-shore Fund")</f>
        <v>Edelweiss US Value Equity Off-shore Fund</v>
      </c>
      <c r="C64" s="51"/>
      <c r="D64" s="73" t="s">
        <v>121</v>
      </c>
      <c r="E64" s="51"/>
      <c r="F64" s="75" t="s">
        <v>8</v>
      </c>
      <c r="G64" s="76" t="s">
        <v>8</v>
      </c>
    </row>
    <row r="65" spans="1:7" ht="69.95" customHeight="1" x14ac:dyDescent="0.25">
      <c r="A65" s="51" t="s">
        <v>122</v>
      </c>
      <c r="B65" s="74" t="str">
        <f>HYPERLINK("[EDEL_Portfolio Monthly Notes 28-Feb-2025.xlsx]ESLVRE!A1","Edelweiss Silver ETF Fund")</f>
        <v>Edelweiss Silver ETF Fund</v>
      </c>
      <c r="C65" s="51"/>
      <c r="D65" s="73" t="s">
        <v>123</v>
      </c>
      <c r="E65" s="51"/>
      <c r="F65" s="75" t="s">
        <v>8</v>
      </c>
      <c r="G65" s="76" t="s">
        <v>8</v>
      </c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8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790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791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263</v>
      </c>
      <c r="B8" s="32" t="s">
        <v>264</v>
      </c>
      <c r="C8" s="32" t="s">
        <v>262</v>
      </c>
      <c r="D8" s="14">
        <v>1167577</v>
      </c>
      <c r="E8" s="15">
        <v>14058.79</v>
      </c>
      <c r="F8" s="16">
        <v>6.1400000000000003E-2</v>
      </c>
      <c r="G8" s="16"/>
    </row>
    <row r="9" spans="1:7" x14ac:dyDescent="0.25">
      <c r="A9" s="13" t="s">
        <v>260</v>
      </c>
      <c r="B9" s="32" t="s">
        <v>261</v>
      </c>
      <c r="C9" s="32" t="s">
        <v>262</v>
      </c>
      <c r="D9" s="14">
        <v>641975</v>
      </c>
      <c r="E9" s="15">
        <v>11121.57</v>
      </c>
      <c r="F9" s="16">
        <v>4.8599999999999997E-2</v>
      </c>
      <c r="G9" s="16"/>
    </row>
    <row r="10" spans="1:7" x14ac:dyDescent="0.25">
      <c r="A10" s="13" t="s">
        <v>268</v>
      </c>
      <c r="B10" s="32" t="s">
        <v>269</v>
      </c>
      <c r="C10" s="32" t="s">
        <v>270</v>
      </c>
      <c r="D10" s="14">
        <v>423781</v>
      </c>
      <c r="E10" s="15">
        <v>6654.21</v>
      </c>
      <c r="F10" s="16">
        <v>2.9100000000000001E-2</v>
      </c>
      <c r="G10" s="16"/>
    </row>
    <row r="11" spans="1:7" x14ac:dyDescent="0.25">
      <c r="A11" s="13" t="s">
        <v>271</v>
      </c>
      <c r="B11" s="32" t="s">
        <v>272</v>
      </c>
      <c r="C11" s="32" t="s">
        <v>273</v>
      </c>
      <c r="D11" s="14">
        <v>340862</v>
      </c>
      <c r="E11" s="15">
        <v>5752.73</v>
      </c>
      <c r="F11" s="16">
        <v>2.5100000000000001E-2</v>
      </c>
      <c r="G11" s="16"/>
    </row>
    <row r="12" spans="1:7" x14ac:dyDescent="0.25">
      <c r="A12" s="13" t="s">
        <v>279</v>
      </c>
      <c r="B12" s="32" t="s">
        <v>280</v>
      </c>
      <c r="C12" s="32" t="s">
        <v>281</v>
      </c>
      <c r="D12" s="14">
        <v>343006</v>
      </c>
      <c r="E12" s="15">
        <v>5464.94</v>
      </c>
      <c r="F12" s="16">
        <v>2.3900000000000001E-2</v>
      </c>
      <c r="G12" s="16"/>
    </row>
    <row r="13" spans="1:7" x14ac:dyDescent="0.25">
      <c r="A13" s="13" t="s">
        <v>301</v>
      </c>
      <c r="B13" s="32" t="s">
        <v>302</v>
      </c>
      <c r="C13" s="32" t="s">
        <v>303</v>
      </c>
      <c r="D13" s="14">
        <v>1714490</v>
      </c>
      <c r="E13" s="15">
        <v>5339.78</v>
      </c>
      <c r="F13" s="16">
        <v>2.3300000000000001E-2</v>
      </c>
      <c r="G13" s="16"/>
    </row>
    <row r="14" spans="1:7" x14ac:dyDescent="0.25">
      <c r="A14" s="13" t="s">
        <v>287</v>
      </c>
      <c r="B14" s="32" t="s">
        <v>288</v>
      </c>
      <c r="C14" s="32" t="s">
        <v>273</v>
      </c>
      <c r="D14" s="14">
        <v>129421</v>
      </c>
      <c r="E14" s="15">
        <v>4508.0600000000004</v>
      </c>
      <c r="F14" s="16">
        <v>1.9699999999999999E-2</v>
      </c>
      <c r="G14" s="16"/>
    </row>
    <row r="15" spans="1:7" x14ac:dyDescent="0.25">
      <c r="A15" s="13" t="s">
        <v>265</v>
      </c>
      <c r="B15" s="32" t="s">
        <v>266</v>
      </c>
      <c r="C15" s="32" t="s">
        <v>267</v>
      </c>
      <c r="D15" s="14">
        <v>374886</v>
      </c>
      <c r="E15" s="15">
        <v>4499.01</v>
      </c>
      <c r="F15" s="16">
        <v>1.9599999999999999E-2</v>
      </c>
      <c r="G15" s="16"/>
    </row>
    <row r="16" spans="1:7" x14ac:dyDescent="0.25">
      <c r="A16" s="13" t="s">
        <v>386</v>
      </c>
      <c r="B16" s="32" t="s">
        <v>387</v>
      </c>
      <c r="C16" s="32" t="s">
        <v>316</v>
      </c>
      <c r="D16" s="14">
        <v>34001</v>
      </c>
      <c r="E16" s="15">
        <v>4061.71</v>
      </c>
      <c r="F16" s="16">
        <v>1.77E-2</v>
      </c>
      <c r="G16" s="16"/>
    </row>
    <row r="17" spans="1:7" x14ac:dyDescent="0.25">
      <c r="A17" s="13" t="s">
        <v>346</v>
      </c>
      <c r="B17" s="32" t="s">
        <v>347</v>
      </c>
      <c r="C17" s="32" t="s">
        <v>273</v>
      </c>
      <c r="D17" s="14">
        <v>256869</v>
      </c>
      <c r="E17" s="15">
        <v>4045.82</v>
      </c>
      <c r="F17" s="16">
        <v>1.77E-2</v>
      </c>
      <c r="G17" s="16"/>
    </row>
    <row r="18" spans="1:7" x14ac:dyDescent="0.25">
      <c r="A18" s="13" t="s">
        <v>364</v>
      </c>
      <c r="B18" s="32" t="s">
        <v>365</v>
      </c>
      <c r="C18" s="32" t="s">
        <v>300</v>
      </c>
      <c r="D18" s="14">
        <v>42643</v>
      </c>
      <c r="E18" s="15">
        <v>3637.58</v>
      </c>
      <c r="F18" s="16">
        <v>1.5900000000000001E-2</v>
      </c>
      <c r="G18" s="16"/>
    </row>
    <row r="19" spans="1:7" x14ac:dyDescent="0.25">
      <c r="A19" s="13" t="s">
        <v>274</v>
      </c>
      <c r="B19" s="32" t="s">
        <v>275</v>
      </c>
      <c r="C19" s="32" t="s">
        <v>276</v>
      </c>
      <c r="D19" s="14">
        <v>110044</v>
      </c>
      <c r="E19" s="15">
        <v>3481.63</v>
      </c>
      <c r="F19" s="16">
        <v>1.52E-2</v>
      </c>
      <c r="G19" s="16"/>
    </row>
    <row r="20" spans="1:7" x14ac:dyDescent="0.25">
      <c r="A20" s="13" t="s">
        <v>792</v>
      </c>
      <c r="B20" s="32" t="s">
        <v>793</v>
      </c>
      <c r="C20" s="32" t="s">
        <v>794</v>
      </c>
      <c r="D20" s="14">
        <v>72432</v>
      </c>
      <c r="E20" s="15">
        <v>3243</v>
      </c>
      <c r="F20" s="16">
        <v>1.4200000000000001E-2</v>
      </c>
      <c r="G20" s="16"/>
    </row>
    <row r="21" spans="1:7" x14ac:dyDescent="0.25">
      <c r="A21" s="13" t="s">
        <v>289</v>
      </c>
      <c r="B21" s="32" t="s">
        <v>290</v>
      </c>
      <c r="C21" s="32" t="s">
        <v>291</v>
      </c>
      <c r="D21" s="14">
        <v>770186</v>
      </c>
      <c r="E21" s="15">
        <v>3042.23</v>
      </c>
      <c r="F21" s="16">
        <v>1.3299999999999999E-2</v>
      </c>
      <c r="G21" s="16"/>
    </row>
    <row r="22" spans="1:7" x14ac:dyDescent="0.25">
      <c r="A22" s="13" t="s">
        <v>765</v>
      </c>
      <c r="B22" s="32" t="s">
        <v>766</v>
      </c>
      <c r="C22" s="32" t="s">
        <v>262</v>
      </c>
      <c r="D22" s="14">
        <v>141313</v>
      </c>
      <c r="E22" s="15">
        <v>2689.12</v>
      </c>
      <c r="F22" s="16">
        <v>1.17E-2</v>
      </c>
      <c r="G22" s="16"/>
    </row>
    <row r="23" spans="1:7" x14ac:dyDescent="0.25">
      <c r="A23" s="13" t="s">
        <v>277</v>
      </c>
      <c r="B23" s="32" t="s">
        <v>278</v>
      </c>
      <c r="C23" s="32" t="s">
        <v>262</v>
      </c>
      <c r="D23" s="14">
        <v>378380</v>
      </c>
      <c r="E23" s="15">
        <v>2606.2800000000002</v>
      </c>
      <c r="F23" s="16">
        <v>1.14E-2</v>
      </c>
      <c r="G23" s="16"/>
    </row>
    <row r="24" spans="1:7" x14ac:dyDescent="0.25">
      <c r="A24" s="13" t="s">
        <v>795</v>
      </c>
      <c r="B24" s="32" t="s">
        <v>796</v>
      </c>
      <c r="C24" s="32" t="s">
        <v>300</v>
      </c>
      <c r="D24" s="14">
        <v>138297</v>
      </c>
      <c r="E24" s="15">
        <v>2589.33</v>
      </c>
      <c r="F24" s="16">
        <v>1.1299999999999999E-2</v>
      </c>
      <c r="G24" s="16"/>
    </row>
    <row r="25" spans="1:7" x14ac:dyDescent="0.25">
      <c r="A25" s="13" t="s">
        <v>298</v>
      </c>
      <c r="B25" s="32" t="s">
        <v>299</v>
      </c>
      <c r="C25" s="32" t="s">
        <v>300</v>
      </c>
      <c r="D25" s="14">
        <v>112087</v>
      </c>
      <c r="E25" s="15">
        <v>2390.59</v>
      </c>
      <c r="F25" s="16">
        <v>1.04E-2</v>
      </c>
      <c r="G25" s="16"/>
    </row>
    <row r="26" spans="1:7" x14ac:dyDescent="0.25">
      <c r="A26" s="13" t="s">
        <v>797</v>
      </c>
      <c r="B26" s="32" t="s">
        <v>798</v>
      </c>
      <c r="C26" s="32" t="s">
        <v>467</v>
      </c>
      <c r="D26" s="14">
        <v>1009187</v>
      </c>
      <c r="E26" s="15">
        <v>2273.19</v>
      </c>
      <c r="F26" s="16">
        <v>9.9000000000000008E-3</v>
      </c>
      <c r="G26" s="16"/>
    </row>
    <row r="27" spans="1:7" x14ac:dyDescent="0.25">
      <c r="A27" s="13" t="s">
        <v>285</v>
      </c>
      <c r="B27" s="32" t="s">
        <v>286</v>
      </c>
      <c r="C27" s="32" t="s">
        <v>262</v>
      </c>
      <c r="D27" s="14">
        <v>220063</v>
      </c>
      <c r="E27" s="15">
        <v>2234.85</v>
      </c>
      <c r="F27" s="16">
        <v>9.7999999999999997E-3</v>
      </c>
      <c r="G27" s="16"/>
    </row>
    <row r="28" spans="1:7" x14ac:dyDescent="0.25">
      <c r="A28" s="13" t="s">
        <v>799</v>
      </c>
      <c r="B28" s="32" t="s">
        <v>800</v>
      </c>
      <c r="C28" s="32" t="s">
        <v>332</v>
      </c>
      <c r="D28" s="14">
        <v>36515</v>
      </c>
      <c r="E28" s="15">
        <v>2210.11</v>
      </c>
      <c r="F28" s="16">
        <v>9.7000000000000003E-3</v>
      </c>
      <c r="G28" s="16"/>
    </row>
    <row r="29" spans="1:7" x14ac:dyDescent="0.25">
      <c r="A29" s="13" t="s">
        <v>306</v>
      </c>
      <c r="B29" s="32" t="s">
        <v>307</v>
      </c>
      <c r="C29" s="32" t="s">
        <v>308</v>
      </c>
      <c r="D29" s="14">
        <v>879833</v>
      </c>
      <c r="E29" s="15">
        <v>2166.59</v>
      </c>
      <c r="F29" s="16">
        <v>9.4999999999999998E-3</v>
      </c>
      <c r="G29" s="16"/>
    </row>
    <row r="30" spans="1:7" x14ac:dyDescent="0.25">
      <c r="A30" s="13" t="s">
        <v>418</v>
      </c>
      <c r="B30" s="32" t="s">
        <v>419</v>
      </c>
      <c r="C30" s="32" t="s">
        <v>281</v>
      </c>
      <c r="D30" s="14">
        <v>105860</v>
      </c>
      <c r="E30" s="15">
        <v>2016.26</v>
      </c>
      <c r="F30" s="16">
        <v>8.8000000000000005E-3</v>
      </c>
      <c r="G30" s="16"/>
    </row>
    <row r="31" spans="1:7" x14ac:dyDescent="0.25">
      <c r="A31" s="13" t="s">
        <v>801</v>
      </c>
      <c r="B31" s="32" t="s">
        <v>802</v>
      </c>
      <c r="C31" s="32" t="s">
        <v>284</v>
      </c>
      <c r="D31" s="14">
        <v>58358</v>
      </c>
      <c r="E31" s="15">
        <v>1986.48</v>
      </c>
      <c r="F31" s="16">
        <v>8.6999999999999994E-3</v>
      </c>
      <c r="G31" s="16"/>
    </row>
    <row r="32" spans="1:7" x14ac:dyDescent="0.25">
      <c r="A32" s="13" t="s">
        <v>381</v>
      </c>
      <c r="B32" s="32" t="s">
        <v>382</v>
      </c>
      <c r="C32" s="32" t="s">
        <v>273</v>
      </c>
      <c r="D32" s="14">
        <v>36562</v>
      </c>
      <c r="E32" s="15">
        <v>1939.21</v>
      </c>
      <c r="F32" s="16">
        <v>8.5000000000000006E-3</v>
      </c>
      <c r="G32" s="16"/>
    </row>
    <row r="33" spans="1:7" x14ac:dyDescent="0.25">
      <c r="A33" s="13" t="s">
        <v>803</v>
      </c>
      <c r="B33" s="32" t="s">
        <v>804</v>
      </c>
      <c r="C33" s="32" t="s">
        <v>281</v>
      </c>
      <c r="D33" s="14">
        <v>219544</v>
      </c>
      <c r="E33" s="15">
        <v>1924.52</v>
      </c>
      <c r="F33" s="16">
        <v>8.3999999999999995E-3</v>
      </c>
      <c r="G33" s="16"/>
    </row>
    <row r="34" spans="1:7" x14ac:dyDescent="0.25">
      <c r="A34" s="13" t="s">
        <v>805</v>
      </c>
      <c r="B34" s="32" t="s">
        <v>806</v>
      </c>
      <c r="C34" s="32" t="s">
        <v>281</v>
      </c>
      <c r="D34" s="14">
        <v>83741</v>
      </c>
      <c r="E34" s="15">
        <v>1918.17</v>
      </c>
      <c r="F34" s="16">
        <v>8.3999999999999995E-3</v>
      </c>
      <c r="G34" s="16"/>
    </row>
    <row r="35" spans="1:7" x14ac:dyDescent="0.25">
      <c r="A35" s="13" t="s">
        <v>282</v>
      </c>
      <c r="B35" s="32" t="s">
        <v>283</v>
      </c>
      <c r="C35" s="32" t="s">
        <v>284</v>
      </c>
      <c r="D35" s="14">
        <v>38816</v>
      </c>
      <c r="E35" s="15">
        <v>1883.18</v>
      </c>
      <c r="F35" s="16">
        <v>8.2000000000000007E-3</v>
      </c>
      <c r="G35" s="16"/>
    </row>
    <row r="36" spans="1:7" x14ac:dyDescent="0.25">
      <c r="A36" s="13" t="s">
        <v>295</v>
      </c>
      <c r="B36" s="32" t="s">
        <v>296</v>
      </c>
      <c r="C36" s="32" t="s">
        <v>297</v>
      </c>
      <c r="D36" s="14">
        <v>40190</v>
      </c>
      <c r="E36" s="15">
        <v>1862.28</v>
      </c>
      <c r="F36" s="16">
        <v>8.0999999999999996E-3</v>
      </c>
      <c r="G36" s="16"/>
    </row>
    <row r="37" spans="1:7" x14ac:dyDescent="0.25">
      <c r="A37" s="13" t="s">
        <v>379</v>
      </c>
      <c r="B37" s="32" t="s">
        <v>380</v>
      </c>
      <c r="C37" s="32" t="s">
        <v>316</v>
      </c>
      <c r="D37" s="14">
        <v>83054</v>
      </c>
      <c r="E37" s="15">
        <v>1848.37</v>
      </c>
      <c r="F37" s="16">
        <v>8.0999999999999996E-3</v>
      </c>
      <c r="G37" s="16"/>
    </row>
    <row r="38" spans="1:7" x14ac:dyDescent="0.25">
      <c r="A38" s="13" t="s">
        <v>333</v>
      </c>
      <c r="B38" s="32" t="s">
        <v>334</v>
      </c>
      <c r="C38" s="32" t="s">
        <v>335</v>
      </c>
      <c r="D38" s="14">
        <v>122842</v>
      </c>
      <c r="E38" s="15">
        <v>1797.92</v>
      </c>
      <c r="F38" s="16">
        <v>7.9000000000000008E-3</v>
      </c>
      <c r="G38" s="16"/>
    </row>
    <row r="39" spans="1:7" x14ac:dyDescent="0.25">
      <c r="A39" s="13" t="s">
        <v>807</v>
      </c>
      <c r="B39" s="32" t="s">
        <v>808</v>
      </c>
      <c r="C39" s="32" t="s">
        <v>338</v>
      </c>
      <c r="D39" s="14">
        <v>290380</v>
      </c>
      <c r="E39" s="15">
        <v>1766.96</v>
      </c>
      <c r="F39" s="16">
        <v>7.7000000000000002E-3</v>
      </c>
      <c r="G39" s="16"/>
    </row>
    <row r="40" spans="1:7" x14ac:dyDescent="0.25">
      <c r="A40" s="13" t="s">
        <v>356</v>
      </c>
      <c r="B40" s="32" t="s">
        <v>357</v>
      </c>
      <c r="C40" s="32" t="s">
        <v>262</v>
      </c>
      <c r="D40" s="14">
        <v>335709</v>
      </c>
      <c r="E40" s="15">
        <v>1714.8</v>
      </c>
      <c r="F40" s="16">
        <v>7.4999999999999997E-3</v>
      </c>
      <c r="G40" s="16"/>
    </row>
    <row r="41" spans="1:7" x14ac:dyDescent="0.25">
      <c r="A41" s="13" t="s">
        <v>448</v>
      </c>
      <c r="B41" s="32" t="s">
        <v>449</v>
      </c>
      <c r="C41" s="32" t="s">
        <v>355</v>
      </c>
      <c r="D41" s="14">
        <v>11788</v>
      </c>
      <c r="E41" s="15">
        <v>1642.76</v>
      </c>
      <c r="F41" s="16">
        <v>7.1999999999999998E-3</v>
      </c>
      <c r="G41" s="16"/>
    </row>
    <row r="42" spans="1:7" x14ac:dyDescent="0.25">
      <c r="A42" s="13" t="s">
        <v>539</v>
      </c>
      <c r="B42" s="32" t="s">
        <v>540</v>
      </c>
      <c r="C42" s="32" t="s">
        <v>297</v>
      </c>
      <c r="D42" s="14">
        <v>319920</v>
      </c>
      <c r="E42" s="15">
        <v>1642.15</v>
      </c>
      <c r="F42" s="16">
        <v>7.1999999999999998E-3</v>
      </c>
      <c r="G42" s="16"/>
    </row>
    <row r="43" spans="1:7" x14ac:dyDescent="0.25">
      <c r="A43" s="13" t="s">
        <v>520</v>
      </c>
      <c r="B43" s="32" t="s">
        <v>521</v>
      </c>
      <c r="C43" s="32" t="s">
        <v>417</v>
      </c>
      <c r="D43" s="14">
        <v>18565</v>
      </c>
      <c r="E43" s="15">
        <v>1617.12</v>
      </c>
      <c r="F43" s="16">
        <v>7.1000000000000004E-3</v>
      </c>
      <c r="G43" s="16"/>
    </row>
    <row r="44" spans="1:7" x14ac:dyDescent="0.25">
      <c r="A44" s="13" t="s">
        <v>420</v>
      </c>
      <c r="B44" s="32" t="s">
        <v>421</v>
      </c>
      <c r="C44" s="32" t="s">
        <v>394</v>
      </c>
      <c r="D44" s="14">
        <v>83357</v>
      </c>
      <c r="E44" s="15">
        <v>1614.04</v>
      </c>
      <c r="F44" s="16">
        <v>7.0000000000000001E-3</v>
      </c>
      <c r="G44" s="16"/>
    </row>
    <row r="45" spans="1:7" x14ac:dyDescent="0.25">
      <c r="A45" s="13" t="s">
        <v>809</v>
      </c>
      <c r="B45" s="32" t="s">
        <v>810</v>
      </c>
      <c r="C45" s="32" t="s">
        <v>281</v>
      </c>
      <c r="D45" s="14">
        <v>335000</v>
      </c>
      <c r="E45" s="15">
        <v>1547.03</v>
      </c>
      <c r="F45" s="16">
        <v>6.7999999999999996E-3</v>
      </c>
      <c r="G45" s="16"/>
    </row>
    <row r="46" spans="1:7" x14ac:dyDescent="0.25">
      <c r="A46" s="13" t="s">
        <v>811</v>
      </c>
      <c r="B46" s="32" t="s">
        <v>812</v>
      </c>
      <c r="C46" s="32" t="s">
        <v>281</v>
      </c>
      <c r="D46" s="14">
        <v>27091</v>
      </c>
      <c r="E46" s="15">
        <v>1484.65</v>
      </c>
      <c r="F46" s="16">
        <v>6.4999999999999997E-3</v>
      </c>
      <c r="G46" s="16"/>
    </row>
    <row r="47" spans="1:7" x14ac:dyDescent="0.25">
      <c r="A47" s="13" t="s">
        <v>813</v>
      </c>
      <c r="B47" s="32" t="s">
        <v>814</v>
      </c>
      <c r="C47" s="32" t="s">
        <v>815</v>
      </c>
      <c r="D47" s="14">
        <v>520013</v>
      </c>
      <c r="E47" s="15">
        <v>1473.2</v>
      </c>
      <c r="F47" s="16">
        <v>6.4000000000000003E-3</v>
      </c>
      <c r="G47" s="16"/>
    </row>
    <row r="48" spans="1:7" x14ac:dyDescent="0.25">
      <c r="A48" s="13" t="s">
        <v>816</v>
      </c>
      <c r="B48" s="32" t="s">
        <v>817</v>
      </c>
      <c r="C48" s="32" t="s">
        <v>316</v>
      </c>
      <c r="D48" s="14">
        <v>30651</v>
      </c>
      <c r="E48" s="15">
        <v>1463.16</v>
      </c>
      <c r="F48" s="16">
        <v>6.4000000000000003E-3</v>
      </c>
      <c r="G48" s="16"/>
    </row>
    <row r="49" spans="1:7" x14ac:dyDescent="0.25">
      <c r="A49" s="13" t="s">
        <v>818</v>
      </c>
      <c r="B49" s="32" t="s">
        <v>819</v>
      </c>
      <c r="C49" s="32" t="s">
        <v>345</v>
      </c>
      <c r="D49" s="14">
        <v>286309</v>
      </c>
      <c r="E49" s="15">
        <v>1375.14</v>
      </c>
      <c r="F49" s="16">
        <v>6.0000000000000001E-3</v>
      </c>
      <c r="G49" s="16"/>
    </row>
    <row r="50" spans="1:7" x14ac:dyDescent="0.25">
      <c r="A50" s="13" t="s">
        <v>507</v>
      </c>
      <c r="B50" s="32" t="s">
        <v>508</v>
      </c>
      <c r="C50" s="32" t="s">
        <v>273</v>
      </c>
      <c r="D50" s="14">
        <v>17654</v>
      </c>
      <c r="E50" s="15">
        <v>1370.64</v>
      </c>
      <c r="F50" s="16">
        <v>6.0000000000000001E-3</v>
      </c>
      <c r="G50" s="16"/>
    </row>
    <row r="51" spans="1:7" x14ac:dyDescent="0.25">
      <c r="A51" s="13" t="s">
        <v>785</v>
      </c>
      <c r="B51" s="32" t="s">
        <v>786</v>
      </c>
      <c r="C51" s="32" t="s">
        <v>316</v>
      </c>
      <c r="D51" s="14">
        <v>213964</v>
      </c>
      <c r="E51" s="15">
        <v>1327.97</v>
      </c>
      <c r="F51" s="16">
        <v>5.7999999999999996E-3</v>
      </c>
      <c r="G51" s="16"/>
    </row>
    <row r="52" spans="1:7" x14ac:dyDescent="0.25">
      <c r="A52" s="13" t="s">
        <v>820</v>
      </c>
      <c r="B52" s="32" t="s">
        <v>821</v>
      </c>
      <c r="C52" s="32" t="s">
        <v>332</v>
      </c>
      <c r="D52" s="14">
        <v>323365</v>
      </c>
      <c r="E52" s="15">
        <v>1296.69</v>
      </c>
      <c r="F52" s="16">
        <v>5.7000000000000002E-3</v>
      </c>
      <c r="G52" s="16"/>
    </row>
    <row r="53" spans="1:7" x14ac:dyDescent="0.25">
      <c r="A53" s="13" t="s">
        <v>348</v>
      </c>
      <c r="B53" s="32" t="s">
        <v>349</v>
      </c>
      <c r="C53" s="32" t="s">
        <v>281</v>
      </c>
      <c r="D53" s="14">
        <v>41452</v>
      </c>
      <c r="E53" s="15">
        <v>1222.05</v>
      </c>
      <c r="F53" s="16">
        <v>5.3E-3</v>
      </c>
      <c r="G53" s="16"/>
    </row>
    <row r="54" spans="1:7" x14ac:dyDescent="0.25">
      <c r="A54" s="13" t="s">
        <v>399</v>
      </c>
      <c r="B54" s="32" t="s">
        <v>400</v>
      </c>
      <c r="C54" s="32" t="s">
        <v>281</v>
      </c>
      <c r="D54" s="14">
        <v>83615</v>
      </c>
      <c r="E54" s="15">
        <v>1176.8800000000001</v>
      </c>
      <c r="F54" s="16">
        <v>5.1000000000000004E-3</v>
      </c>
      <c r="G54" s="16"/>
    </row>
    <row r="55" spans="1:7" x14ac:dyDescent="0.25">
      <c r="A55" s="13" t="s">
        <v>330</v>
      </c>
      <c r="B55" s="32" t="s">
        <v>331</v>
      </c>
      <c r="C55" s="32" t="s">
        <v>332</v>
      </c>
      <c r="D55" s="14">
        <v>119357</v>
      </c>
      <c r="E55" s="15">
        <v>1167.43</v>
      </c>
      <c r="F55" s="16">
        <v>5.1000000000000004E-3</v>
      </c>
      <c r="G55" s="16"/>
    </row>
    <row r="56" spans="1:7" x14ac:dyDescent="0.25">
      <c r="A56" s="13" t="s">
        <v>741</v>
      </c>
      <c r="B56" s="32" t="s">
        <v>742</v>
      </c>
      <c r="C56" s="32" t="s">
        <v>332</v>
      </c>
      <c r="D56" s="14">
        <v>190494</v>
      </c>
      <c r="E56" s="15">
        <v>1167.1600000000001</v>
      </c>
      <c r="F56" s="16">
        <v>5.1000000000000004E-3</v>
      </c>
      <c r="G56" s="16"/>
    </row>
    <row r="57" spans="1:7" x14ac:dyDescent="0.25">
      <c r="A57" s="13" t="s">
        <v>304</v>
      </c>
      <c r="B57" s="32" t="s">
        <v>305</v>
      </c>
      <c r="C57" s="32" t="s">
        <v>291</v>
      </c>
      <c r="D57" s="14">
        <v>53147</v>
      </c>
      <c r="E57" s="15">
        <v>1164.05</v>
      </c>
      <c r="F57" s="16">
        <v>5.1000000000000004E-3</v>
      </c>
      <c r="G57" s="16"/>
    </row>
    <row r="58" spans="1:7" x14ac:dyDescent="0.25">
      <c r="A58" s="13" t="s">
        <v>822</v>
      </c>
      <c r="B58" s="32" t="s">
        <v>823</v>
      </c>
      <c r="C58" s="32" t="s">
        <v>815</v>
      </c>
      <c r="D58" s="14">
        <v>91253</v>
      </c>
      <c r="E58" s="15">
        <v>1129.26</v>
      </c>
      <c r="F58" s="16">
        <v>4.8999999999999998E-3</v>
      </c>
      <c r="G58" s="16"/>
    </row>
    <row r="59" spans="1:7" x14ac:dyDescent="0.25">
      <c r="A59" s="13" t="s">
        <v>319</v>
      </c>
      <c r="B59" s="32" t="s">
        <v>320</v>
      </c>
      <c r="C59" s="32" t="s">
        <v>321</v>
      </c>
      <c r="D59" s="14">
        <v>174569</v>
      </c>
      <c r="E59" s="15">
        <v>1107.3800000000001</v>
      </c>
      <c r="F59" s="16">
        <v>4.7999999999999996E-3</v>
      </c>
      <c r="G59" s="16"/>
    </row>
    <row r="60" spans="1:7" x14ac:dyDescent="0.25">
      <c r="A60" s="13" t="s">
        <v>526</v>
      </c>
      <c r="B60" s="32" t="s">
        <v>527</v>
      </c>
      <c r="C60" s="32" t="s">
        <v>370</v>
      </c>
      <c r="D60" s="14">
        <v>51910</v>
      </c>
      <c r="E60" s="15">
        <v>1106.23</v>
      </c>
      <c r="F60" s="16">
        <v>4.7999999999999996E-3</v>
      </c>
      <c r="G60" s="16"/>
    </row>
    <row r="61" spans="1:7" x14ac:dyDescent="0.25">
      <c r="A61" s="13" t="s">
        <v>824</v>
      </c>
      <c r="B61" s="32" t="s">
        <v>825</v>
      </c>
      <c r="C61" s="32" t="s">
        <v>385</v>
      </c>
      <c r="D61" s="14">
        <v>9766</v>
      </c>
      <c r="E61" s="15">
        <v>1102.03</v>
      </c>
      <c r="F61" s="16">
        <v>4.7999999999999996E-3</v>
      </c>
      <c r="G61" s="16"/>
    </row>
    <row r="62" spans="1:7" x14ac:dyDescent="0.25">
      <c r="A62" s="13" t="s">
        <v>826</v>
      </c>
      <c r="B62" s="32" t="s">
        <v>827</v>
      </c>
      <c r="C62" s="32" t="s">
        <v>462</v>
      </c>
      <c r="D62" s="14">
        <v>60641</v>
      </c>
      <c r="E62" s="15">
        <v>1088.3499999999999</v>
      </c>
      <c r="F62" s="16">
        <v>4.7999999999999996E-3</v>
      </c>
      <c r="G62" s="16"/>
    </row>
    <row r="63" spans="1:7" x14ac:dyDescent="0.25">
      <c r="A63" s="13" t="s">
        <v>528</v>
      </c>
      <c r="B63" s="32" t="s">
        <v>529</v>
      </c>
      <c r="C63" s="32" t="s">
        <v>297</v>
      </c>
      <c r="D63" s="14">
        <v>180297</v>
      </c>
      <c r="E63" s="15">
        <v>1061.05</v>
      </c>
      <c r="F63" s="16">
        <v>4.5999999999999999E-3</v>
      </c>
      <c r="G63" s="16"/>
    </row>
    <row r="64" spans="1:7" x14ac:dyDescent="0.25">
      <c r="A64" s="13" t="s">
        <v>828</v>
      </c>
      <c r="B64" s="32" t="s">
        <v>829</v>
      </c>
      <c r="C64" s="32" t="s">
        <v>552</v>
      </c>
      <c r="D64" s="14">
        <v>153184</v>
      </c>
      <c r="E64" s="15">
        <v>1000.6</v>
      </c>
      <c r="F64" s="16">
        <v>4.4000000000000003E-3</v>
      </c>
      <c r="G64" s="16"/>
    </row>
    <row r="65" spans="1:7" x14ac:dyDescent="0.25">
      <c r="A65" s="13" t="s">
        <v>830</v>
      </c>
      <c r="B65" s="32" t="s">
        <v>831</v>
      </c>
      <c r="C65" s="32" t="s">
        <v>303</v>
      </c>
      <c r="D65" s="14">
        <v>388811</v>
      </c>
      <c r="E65" s="15">
        <v>975.33</v>
      </c>
      <c r="F65" s="16">
        <v>4.3E-3</v>
      </c>
      <c r="G65" s="16"/>
    </row>
    <row r="66" spans="1:7" x14ac:dyDescent="0.25">
      <c r="A66" s="13" t="s">
        <v>314</v>
      </c>
      <c r="B66" s="32" t="s">
        <v>315</v>
      </c>
      <c r="C66" s="32" t="s">
        <v>316</v>
      </c>
      <c r="D66" s="14">
        <v>37652</v>
      </c>
      <c r="E66" s="15">
        <v>973.34</v>
      </c>
      <c r="F66" s="16">
        <v>4.3E-3</v>
      </c>
      <c r="G66" s="16"/>
    </row>
    <row r="67" spans="1:7" x14ac:dyDescent="0.25">
      <c r="A67" s="13" t="s">
        <v>737</v>
      </c>
      <c r="B67" s="32" t="s">
        <v>738</v>
      </c>
      <c r="C67" s="32" t="s">
        <v>284</v>
      </c>
      <c r="D67" s="14">
        <v>432638</v>
      </c>
      <c r="E67" s="15">
        <v>960.89</v>
      </c>
      <c r="F67" s="16">
        <v>4.1999999999999997E-3</v>
      </c>
      <c r="G67" s="16"/>
    </row>
    <row r="68" spans="1:7" x14ac:dyDescent="0.25">
      <c r="A68" s="13" t="s">
        <v>368</v>
      </c>
      <c r="B68" s="32" t="s">
        <v>369</v>
      </c>
      <c r="C68" s="32" t="s">
        <v>370</v>
      </c>
      <c r="D68" s="14">
        <v>22536</v>
      </c>
      <c r="E68" s="15">
        <v>933.93</v>
      </c>
      <c r="F68" s="16">
        <v>4.1000000000000003E-3</v>
      </c>
      <c r="G68" s="16"/>
    </row>
    <row r="69" spans="1:7" x14ac:dyDescent="0.25">
      <c r="A69" s="13" t="s">
        <v>832</v>
      </c>
      <c r="B69" s="32" t="s">
        <v>833</v>
      </c>
      <c r="C69" s="32" t="s">
        <v>321</v>
      </c>
      <c r="D69" s="14">
        <v>525381</v>
      </c>
      <c r="E69" s="15">
        <v>933.08</v>
      </c>
      <c r="F69" s="16">
        <v>4.1000000000000003E-3</v>
      </c>
      <c r="G69" s="16"/>
    </row>
    <row r="70" spans="1:7" x14ac:dyDescent="0.25">
      <c r="A70" s="13" t="s">
        <v>834</v>
      </c>
      <c r="B70" s="32" t="s">
        <v>835</v>
      </c>
      <c r="C70" s="32" t="s">
        <v>412</v>
      </c>
      <c r="D70" s="14">
        <v>672713</v>
      </c>
      <c r="E70" s="15">
        <v>922.96</v>
      </c>
      <c r="F70" s="16">
        <v>4.0000000000000001E-3</v>
      </c>
      <c r="G70" s="16"/>
    </row>
    <row r="71" spans="1:7" x14ac:dyDescent="0.25">
      <c r="A71" s="13" t="s">
        <v>836</v>
      </c>
      <c r="B71" s="32" t="s">
        <v>837</v>
      </c>
      <c r="C71" s="32" t="s">
        <v>300</v>
      </c>
      <c r="D71" s="14">
        <v>55467</v>
      </c>
      <c r="E71" s="15">
        <v>910.71</v>
      </c>
      <c r="F71" s="16">
        <v>4.0000000000000001E-3</v>
      </c>
      <c r="G71" s="16"/>
    </row>
    <row r="72" spans="1:7" x14ac:dyDescent="0.25">
      <c r="A72" s="13" t="s">
        <v>375</v>
      </c>
      <c r="B72" s="32" t="s">
        <v>376</v>
      </c>
      <c r="C72" s="32" t="s">
        <v>300</v>
      </c>
      <c r="D72" s="14">
        <v>86298</v>
      </c>
      <c r="E72" s="15">
        <v>879.07</v>
      </c>
      <c r="F72" s="16">
        <v>3.8E-3</v>
      </c>
      <c r="G72" s="16"/>
    </row>
    <row r="73" spans="1:7" x14ac:dyDescent="0.25">
      <c r="A73" s="13" t="s">
        <v>292</v>
      </c>
      <c r="B73" s="32" t="s">
        <v>293</v>
      </c>
      <c r="C73" s="32" t="s">
        <v>294</v>
      </c>
      <c r="D73" s="14">
        <v>8312</v>
      </c>
      <c r="E73" s="15">
        <v>841.88</v>
      </c>
      <c r="F73" s="16">
        <v>3.7000000000000002E-3</v>
      </c>
      <c r="G73" s="16"/>
    </row>
    <row r="74" spans="1:7" x14ac:dyDescent="0.25">
      <c r="A74" s="13" t="s">
        <v>838</v>
      </c>
      <c r="B74" s="32" t="s">
        <v>839</v>
      </c>
      <c r="C74" s="32" t="s">
        <v>345</v>
      </c>
      <c r="D74" s="14">
        <v>782</v>
      </c>
      <c r="E74" s="15">
        <v>824.02</v>
      </c>
      <c r="F74" s="16">
        <v>3.5999999999999999E-3</v>
      </c>
      <c r="G74" s="16"/>
    </row>
    <row r="75" spans="1:7" x14ac:dyDescent="0.25">
      <c r="A75" s="13" t="s">
        <v>840</v>
      </c>
      <c r="B75" s="32" t="s">
        <v>841</v>
      </c>
      <c r="C75" s="32" t="s">
        <v>482</v>
      </c>
      <c r="D75" s="14">
        <v>128584</v>
      </c>
      <c r="E75" s="15">
        <v>746.04</v>
      </c>
      <c r="F75" s="16">
        <v>3.3E-3</v>
      </c>
      <c r="G75" s="16"/>
    </row>
    <row r="76" spans="1:7" x14ac:dyDescent="0.25">
      <c r="A76" s="13" t="s">
        <v>842</v>
      </c>
      <c r="B76" s="32" t="s">
        <v>843</v>
      </c>
      <c r="C76" s="32" t="s">
        <v>403</v>
      </c>
      <c r="D76" s="14">
        <v>214339</v>
      </c>
      <c r="E76" s="15">
        <v>723.61</v>
      </c>
      <c r="F76" s="16">
        <v>3.2000000000000002E-3</v>
      </c>
      <c r="G76" s="16"/>
    </row>
    <row r="77" spans="1:7" x14ac:dyDescent="0.25">
      <c r="A77" s="13" t="s">
        <v>844</v>
      </c>
      <c r="B77" s="32" t="s">
        <v>845</v>
      </c>
      <c r="C77" s="32" t="s">
        <v>345</v>
      </c>
      <c r="D77" s="14">
        <v>15676</v>
      </c>
      <c r="E77" s="15">
        <v>705.71</v>
      </c>
      <c r="F77" s="16">
        <v>3.0999999999999999E-3</v>
      </c>
      <c r="G77" s="16"/>
    </row>
    <row r="78" spans="1:7" x14ac:dyDescent="0.25">
      <c r="A78" s="13" t="s">
        <v>483</v>
      </c>
      <c r="B78" s="32" t="s">
        <v>484</v>
      </c>
      <c r="C78" s="32" t="s">
        <v>470</v>
      </c>
      <c r="D78" s="14">
        <v>52187</v>
      </c>
      <c r="E78" s="15">
        <v>626.69000000000005</v>
      </c>
      <c r="F78" s="16">
        <v>2.7000000000000001E-3</v>
      </c>
      <c r="G78" s="16"/>
    </row>
    <row r="79" spans="1:7" x14ac:dyDescent="0.25">
      <c r="A79" s="13" t="s">
        <v>846</v>
      </c>
      <c r="B79" s="32" t="s">
        <v>847</v>
      </c>
      <c r="C79" s="32" t="s">
        <v>552</v>
      </c>
      <c r="D79" s="14">
        <v>200079</v>
      </c>
      <c r="E79" s="15">
        <v>603.74</v>
      </c>
      <c r="F79" s="16">
        <v>2.5999999999999999E-3</v>
      </c>
      <c r="G79" s="16"/>
    </row>
    <row r="80" spans="1:7" x14ac:dyDescent="0.25">
      <c r="A80" s="13" t="s">
        <v>848</v>
      </c>
      <c r="B80" s="32" t="s">
        <v>849</v>
      </c>
      <c r="C80" s="32" t="s">
        <v>815</v>
      </c>
      <c r="D80" s="14">
        <v>304760</v>
      </c>
      <c r="E80" s="15">
        <v>577.46</v>
      </c>
      <c r="F80" s="16">
        <v>2.5000000000000001E-3</v>
      </c>
      <c r="G80" s="16"/>
    </row>
    <row r="81" spans="1:7" x14ac:dyDescent="0.25">
      <c r="A81" s="13" t="s">
        <v>850</v>
      </c>
      <c r="B81" s="32" t="s">
        <v>851</v>
      </c>
      <c r="C81" s="32" t="s">
        <v>294</v>
      </c>
      <c r="D81" s="14">
        <v>290576</v>
      </c>
      <c r="E81" s="15">
        <v>568.54</v>
      </c>
      <c r="F81" s="16">
        <v>2.5000000000000001E-3</v>
      </c>
      <c r="G81" s="16"/>
    </row>
    <row r="82" spans="1:7" x14ac:dyDescent="0.25">
      <c r="A82" s="13" t="s">
        <v>373</v>
      </c>
      <c r="B82" s="32" t="s">
        <v>374</v>
      </c>
      <c r="C82" s="32" t="s">
        <v>370</v>
      </c>
      <c r="D82" s="14">
        <v>70000</v>
      </c>
      <c r="E82" s="15">
        <v>559.05999999999995</v>
      </c>
      <c r="F82" s="16">
        <v>2.3999999999999998E-3</v>
      </c>
      <c r="G82" s="16"/>
    </row>
    <row r="83" spans="1:7" x14ac:dyDescent="0.25">
      <c r="A83" s="13" t="s">
        <v>852</v>
      </c>
      <c r="B83" s="32" t="s">
        <v>853</v>
      </c>
      <c r="C83" s="32" t="s">
        <v>355</v>
      </c>
      <c r="D83" s="14">
        <v>180038</v>
      </c>
      <c r="E83" s="15">
        <v>528.86</v>
      </c>
      <c r="F83" s="16">
        <v>2.3E-3</v>
      </c>
      <c r="G83" s="16"/>
    </row>
    <row r="84" spans="1:7" x14ac:dyDescent="0.25">
      <c r="A84" s="13" t="s">
        <v>775</v>
      </c>
      <c r="B84" s="32" t="s">
        <v>776</v>
      </c>
      <c r="C84" s="32" t="s">
        <v>284</v>
      </c>
      <c r="D84" s="14">
        <v>154356</v>
      </c>
      <c r="E84" s="15">
        <v>516.54999999999995</v>
      </c>
      <c r="F84" s="16">
        <v>2.3E-3</v>
      </c>
      <c r="G84" s="16"/>
    </row>
    <row r="85" spans="1:7" x14ac:dyDescent="0.25">
      <c r="A85" s="13" t="s">
        <v>854</v>
      </c>
      <c r="B85" s="32" t="s">
        <v>855</v>
      </c>
      <c r="C85" s="32" t="s">
        <v>573</v>
      </c>
      <c r="D85" s="14">
        <v>51065</v>
      </c>
      <c r="E85" s="15">
        <v>303.86</v>
      </c>
      <c r="F85" s="16">
        <v>1.2999999999999999E-3</v>
      </c>
      <c r="G85" s="16"/>
    </row>
    <row r="86" spans="1:7" x14ac:dyDescent="0.25">
      <c r="A86" s="13" t="s">
        <v>856</v>
      </c>
      <c r="B86" s="32" t="s">
        <v>857</v>
      </c>
      <c r="C86" s="32" t="s">
        <v>394</v>
      </c>
      <c r="D86" s="14">
        <v>10400</v>
      </c>
      <c r="E86" s="15">
        <v>31.11</v>
      </c>
      <c r="F86" s="16">
        <v>1E-4</v>
      </c>
      <c r="G86" s="16"/>
    </row>
    <row r="87" spans="1:7" x14ac:dyDescent="0.25">
      <c r="A87" s="17" t="s">
        <v>181</v>
      </c>
      <c r="B87" s="33"/>
      <c r="C87" s="33"/>
      <c r="D87" s="18"/>
      <c r="E87" s="36">
        <v>165722.73000000001</v>
      </c>
      <c r="F87" s="37">
        <v>0.72399999999999998</v>
      </c>
      <c r="G87" s="21"/>
    </row>
    <row r="88" spans="1:7" x14ac:dyDescent="0.25">
      <c r="A88" s="17" t="s">
        <v>473</v>
      </c>
      <c r="B88" s="32"/>
      <c r="C88" s="32"/>
      <c r="D88" s="14"/>
      <c r="E88" s="15"/>
      <c r="F88" s="16"/>
      <c r="G88" s="16"/>
    </row>
    <row r="89" spans="1:7" x14ac:dyDescent="0.25">
      <c r="A89" s="17" t="s">
        <v>181</v>
      </c>
      <c r="B89" s="32"/>
      <c r="C89" s="32"/>
      <c r="D89" s="14"/>
      <c r="E89" s="38" t="s">
        <v>134</v>
      </c>
      <c r="F89" s="39" t="s">
        <v>134</v>
      </c>
      <c r="G89" s="16"/>
    </row>
    <row r="90" spans="1:7" x14ac:dyDescent="0.25">
      <c r="A90" s="24" t="s">
        <v>184</v>
      </c>
      <c r="B90" s="34"/>
      <c r="C90" s="34"/>
      <c r="D90" s="25"/>
      <c r="E90" s="29">
        <v>165722.73000000001</v>
      </c>
      <c r="F90" s="30">
        <v>0.72399999999999998</v>
      </c>
      <c r="G90" s="21"/>
    </row>
    <row r="91" spans="1:7" x14ac:dyDescent="0.25">
      <c r="A91" s="13"/>
      <c r="B91" s="32"/>
      <c r="C91" s="32"/>
      <c r="D91" s="14"/>
      <c r="E91" s="15"/>
      <c r="F91" s="16"/>
      <c r="G91" s="16"/>
    </row>
    <row r="92" spans="1:7" x14ac:dyDescent="0.25">
      <c r="A92" s="17" t="s">
        <v>858</v>
      </c>
      <c r="B92" s="32"/>
      <c r="C92" s="32"/>
      <c r="D92" s="14"/>
      <c r="E92" s="15"/>
      <c r="F92" s="16"/>
      <c r="G92" s="16"/>
    </row>
    <row r="93" spans="1:7" x14ac:dyDescent="0.25">
      <c r="A93" s="17" t="s">
        <v>859</v>
      </c>
      <c r="B93" s="32"/>
      <c r="C93" s="32"/>
      <c r="D93" s="14"/>
      <c r="E93" s="15"/>
      <c r="F93" s="16"/>
      <c r="G93" s="16"/>
    </row>
    <row r="94" spans="1:7" x14ac:dyDescent="0.25">
      <c r="A94" s="13" t="s">
        <v>860</v>
      </c>
      <c r="B94" s="32"/>
      <c r="C94" s="32" t="s">
        <v>815</v>
      </c>
      <c r="D94" s="14">
        <v>357500</v>
      </c>
      <c r="E94" s="15">
        <v>678.71</v>
      </c>
      <c r="F94" s="16">
        <v>2.9640000000000001E-3</v>
      </c>
      <c r="G94" s="16"/>
    </row>
    <row r="95" spans="1:7" x14ac:dyDescent="0.25">
      <c r="A95" s="13" t="s">
        <v>861</v>
      </c>
      <c r="B95" s="32"/>
      <c r="C95" s="32" t="s">
        <v>355</v>
      </c>
      <c r="D95" s="14">
        <v>2900</v>
      </c>
      <c r="E95" s="15">
        <v>399.4</v>
      </c>
      <c r="F95" s="16">
        <v>1.7440000000000001E-3</v>
      </c>
      <c r="G95" s="16"/>
    </row>
    <row r="96" spans="1:7" x14ac:dyDescent="0.25">
      <c r="A96" s="17" t="s">
        <v>181</v>
      </c>
      <c r="B96" s="33"/>
      <c r="C96" s="33"/>
      <c r="D96" s="18"/>
      <c r="E96" s="36">
        <v>1078.1099999999999</v>
      </c>
      <c r="F96" s="37">
        <v>4.7080000000000004E-3</v>
      </c>
      <c r="G96" s="21"/>
    </row>
    <row r="97" spans="1:7" x14ac:dyDescent="0.25">
      <c r="A97" s="13"/>
      <c r="B97" s="32"/>
      <c r="C97" s="32"/>
      <c r="D97" s="14"/>
      <c r="E97" s="15"/>
      <c r="F97" s="16"/>
      <c r="G97" s="16"/>
    </row>
    <row r="98" spans="1:7" x14ac:dyDescent="0.25">
      <c r="A98" s="13"/>
      <c r="B98" s="32"/>
      <c r="C98" s="32"/>
      <c r="D98" s="14"/>
      <c r="E98" s="15"/>
      <c r="F98" s="16"/>
      <c r="G98" s="16"/>
    </row>
    <row r="99" spans="1:7" x14ac:dyDescent="0.25">
      <c r="A99" s="13"/>
      <c r="B99" s="32"/>
      <c r="C99" s="32"/>
      <c r="D99" s="14"/>
      <c r="E99" s="15"/>
      <c r="F99" s="16"/>
      <c r="G99" s="16"/>
    </row>
    <row r="100" spans="1:7" x14ac:dyDescent="0.25">
      <c r="A100" s="24" t="s">
        <v>184</v>
      </c>
      <c r="B100" s="34"/>
      <c r="C100" s="34"/>
      <c r="D100" s="25"/>
      <c r="E100" s="19">
        <v>1078.1099999999999</v>
      </c>
      <c r="F100" s="20">
        <v>4.7080000000000004E-3</v>
      </c>
      <c r="G100" s="21"/>
    </row>
    <row r="101" spans="1:7" x14ac:dyDescent="0.25">
      <c r="A101" s="13"/>
      <c r="B101" s="32"/>
      <c r="C101" s="32"/>
      <c r="D101" s="14"/>
      <c r="E101" s="15"/>
      <c r="F101" s="16"/>
      <c r="G101" s="16"/>
    </row>
    <row r="102" spans="1:7" x14ac:dyDescent="0.25">
      <c r="A102" s="17" t="s">
        <v>135</v>
      </c>
      <c r="B102" s="32"/>
      <c r="C102" s="32"/>
      <c r="D102" s="14"/>
      <c r="E102" s="15"/>
      <c r="F102" s="16"/>
      <c r="G102" s="16"/>
    </row>
    <row r="103" spans="1:7" x14ac:dyDescent="0.25">
      <c r="A103" s="17" t="s">
        <v>136</v>
      </c>
      <c r="B103" s="32"/>
      <c r="C103" s="32"/>
      <c r="D103" s="14"/>
      <c r="E103" s="15"/>
      <c r="F103" s="16"/>
      <c r="G103" s="16"/>
    </row>
    <row r="104" spans="1:7" x14ac:dyDescent="0.25">
      <c r="A104" s="13" t="s">
        <v>862</v>
      </c>
      <c r="B104" s="32" t="s">
        <v>863</v>
      </c>
      <c r="C104" s="32" t="s">
        <v>139</v>
      </c>
      <c r="D104" s="14">
        <v>9000000</v>
      </c>
      <c r="E104" s="15">
        <v>8970.92</v>
      </c>
      <c r="F104" s="16">
        <v>3.9199999999999999E-2</v>
      </c>
      <c r="G104" s="16">
        <v>7.7299999999999994E-2</v>
      </c>
    </row>
    <row r="105" spans="1:7" x14ac:dyDescent="0.25">
      <c r="A105" s="13" t="s">
        <v>864</v>
      </c>
      <c r="B105" s="32" t="s">
        <v>865</v>
      </c>
      <c r="C105" s="32" t="s">
        <v>139</v>
      </c>
      <c r="D105" s="14">
        <v>7500000</v>
      </c>
      <c r="E105" s="15">
        <v>7444.87</v>
      </c>
      <c r="F105" s="16">
        <v>3.2500000000000001E-2</v>
      </c>
      <c r="G105" s="16">
        <v>7.9500000000000001E-2</v>
      </c>
    </row>
    <row r="106" spans="1:7" x14ac:dyDescent="0.25">
      <c r="A106" s="13" t="s">
        <v>866</v>
      </c>
      <c r="B106" s="32" t="s">
        <v>867</v>
      </c>
      <c r="C106" s="32" t="s">
        <v>148</v>
      </c>
      <c r="D106" s="14">
        <v>2500000</v>
      </c>
      <c r="E106" s="15">
        <v>2512.94</v>
      </c>
      <c r="F106" s="16">
        <v>1.0999999999999999E-2</v>
      </c>
      <c r="G106" s="16">
        <v>7.9117999999999994E-2</v>
      </c>
    </row>
    <row r="107" spans="1:7" x14ac:dyDescent="0.25">
      <c r="A107" s="13" t="s">
        <v>868</v>
      </c>
      <c r="B107" s="32" t="s">
        <v>869</v>
      </c>
      <c r="C107" s="32" t="s">
        <v>148</v>
      </c>
      <c r="D107" s="14">
        <v>2500000</v>
      </c>
      <c r="E107" s="15">
        <v>2494.6</v>
      </c>
      <c r="F107" s="16">
        <v>1.09E-2</v>
      </c>
      <c r="G107" s="16">
        <v>7.775E-2</v>
      </c>
    </row>
    <row r="108" spans="1:7" x14ac:dyDescent="0.25">
      <c r="A108" s="13" t="s">
        <v>870</v>
      </c>
      <c r="B108" s="32" t="s">
        <v>871</v>
      </c>
      <c r="C108" s="32" t="s">
        <v>139</v>
      </c>
      <c r="D108" s="14">
        <v>2000000</v>
      </c>
      <c r="E108" s="15">
        <v>1996.35</v>
      </c>
      <c r="F108" s="16">
        <v>8.6999999999999994E-3</v>
      </c>
      <c r="G108" s="16">
        <v>7.7400999999999998E-2</v>
      </c>
    </row>
    <row r="109" spans="1:7" x14ac:dyDescent="0.25">
      <c r="A109" s="17" t="s">
        <v>181</v>
      </c>
      <c r="B109" s="33"/>
      <c r="C109" s="33"/>
      <c r="D109" s="18"/>
      <c r="E109" s="36">
        <v>23419.68</v>
      </c>
      <c r="F109" s="37">
        <v>0.1023</v>
      </c>
      <c r="G109" s="21"/>
    </row>
    <row r="110" spans="1:7" x14ac:dyDescent="0.25">
      <c r="A110" s="13"/>
      <c r="B110" s="32"/>
      <c r="C110" s="32"/>
      <c r="D110" s="14"/>
      <c r="E110" s="15"/>
      <c r="F110" s="16"/>
      <c r="G110" s="16"/>
    </row>
    <row r="111" spans="1:7" x14ac:dyDescent="0.25">
      <c r="A111" s="17" t="s">
        <v>236</v>
      </c>
      <c r="B111" s="32"/>
      <c r="C111" s="32"/>
      <c r="D111" s="14"/>
      <c r="E111" s="15"/>
      <c r="F111" s="16"/>
      <c r="G111" s="16"/>
    </row>
    <row r="112" spans="1:7" x14ac:dyDescent="0.25">
      <c r="A112" s="13" t="s">
        <v>872</v>
      </c>
      <c r="B112" s="32" t="s">
        <v>873</v>
      </c>
      <c r="C112" s="32" t="s">
        <v>239</v>
      </c>
      <c r="D112" s="14">
        <v>7500000</v>
      </c>
      <c r="E112" s="15">
        <v>7413.96</v>
      </c>
      <c r="F112" s="16">
        <v>3.2399999999999998E-2</v>
      </c>
      <c r="G112" s="16">
        <v>6.8633E-2</v>
      </c>
    </row>
    <row r="113" spans="1:7" x14ac:dyDescent="0.25">
      <c r="A113" s="13" t="s">
        <v>732</v>
      </c>
      <c r="B113" s="32" t="s">
        <v>733</v>
      </c>
      <c r="C113" s="32" t="s">
        <v>239</v>
      </c>
      <c r="D113" s="14">
        <v>3500000</v>
      </c>
      <c r="E113" s="15">
        <v>3558.39</v>
      </c>
      <c r="F113" s="16">
        <v>1.55E-2</v>
      </c>
      <c r="G113" s="16">
        <v>6.7382999999999998E-2</v>
      </c>
    </row>
    <row r="114" spans="1:7" x14ac:dyDescent="0.25">
      <c r="A114" s="17" t="s">
        <v>181</v>
      </c>
      <c r="B114" s="33"/>
      <c r="C114" s="33"/>
      <c r="D114" s="18"/>
      <c r="E114" s="36">
        <v>10972.35</v>
      </c>
      <c r="F114" s="37">
        <v>4.7899999999999998E-2</v>
      </c>
      <c r="G114" s="21"/>
    </row>
    <row r="115" spans="1:7" x14ac:dyDescent="0.25">
      <c r="A115" s="13"/>
      <c r="B115" s="32"/>
      <c r="C115" s="32"/>
      <c r="D115" s="14"/>
      <c r="E115" s="15"/>
      <c r="F115" s="16"/>
      <c r="G115" s="16"/>
    </row>
    <row r="116" spans="1:7" x14ac:dyDescent="0.25">
      <c r="A116" s="17" t="s">
        <v>182</v>
      </c>
      <c r="B116" s="32"/>
      <c r="C116" s="32"/>
      <c r="D116" s="14"/>
      <c r="E116" s="15"/>
      <c r="F116" s="16"/>
      <c r="G116" s="16"/>
    </row>
    <row r="117" spans="1:7" x14ac:dyDescent="0.25">
      <c r="A117" s="17" t="s">
        <v>181</v>
      </c>
      <c r="B117" s="32"/>
      <c r="C117" s="32"/>
      <c r="D117" s="14"/>
      <c r="E117" s="38" t="s">
        <v>134</v>
      </c>
      <c r="F117" s="39" t="s">
        <v>134</v>
      </c>
      <c r="G117" s="16"/>
    </row>
    <row r="118" spans="1:7" x14ac:dyDescent="0.25">
      <c r="A118" s="13"/>
      <c r="B118" s="32"/>
      <c r="C118" s="32"/>
      <c r="D118" s="14"/>
      <c r="E118" s="15"/>
      <c r="F118" s="16"/>
      <c r="G118" s="16"/>
    </row>
    <row r="119" spans="1:7" x14ac:dyDescent="0.25">
      <c r="A119" s="17" t="s">
        <v>183</v>
      </c>
      <c r="B119" s="32"/>
      <c r="C119" s="32"/>
      <c r="D119" s="14"/>
      <c r="E119" s="15"/>
      <c r="F119" s="16"/>
      <c r="G119" s="16"/>
    </row>
    <row r="120" spans="1:7" x14ac:dyDescent="0.25">
      <c r="A120" s="17" t="s">
        <v>181</v>
      </c>
      <c r="B120" s="32"/>
      <c r="C120" s="32"/>
      <c r="D120" s="14"/>
      <c r="E120" s="38" t="s">
        <v>134</v>
      </c>
      <c r="F120" s="39" t="s">
        <v>134</v>
      </c>
      <c r="G120" s="16"/>
    </row>
    <row r="121" spans="1:7" x14ac:dyDescent="0.25">
      <c r="A121" s="13"/>
      <c r="B121" s="32"/>
      <c r="C121" s="32"/>
      <c r="D121" s="14"/>
      <c r="E121" s="15"/>
      <c r="F121" s="16"/>
      <c r="G121" s="16"/>
    </row>
    <row r="122" spans="1:7" x14ac:dyDescent="0.25">
      <c r="A122" s="24" t="s">
        <v>184</v>
      </c>
      <c r="B122" s="34"/>
      <c r="C122" s="34"/>
      <c r="D122" s="25"/>
      <c r="E122" s="19">
        <v>34392.03</v>
      </c>
      <c r="F122" s="20">
        <v>0.1502</v>
      </c>
      <c r="G122" s="21"/>
    </row>
    <row r="123" spans="1:7" x14ac:dyDescent="0.25">
      <c r="A123" s="13"/>
      <c r="B123" s="32"/>
      <c r="C123" s="32"/>
      <c r="D123" s="14"/>
      <c r="E123" s="15"/>
      <c r="F123" s="16"/>
      <c r="G123" s="16"/>
    </row>
    <row r="124" spans="1:7" x14ac:dyDescent="0.25">
      <c r="A124" s="17" t="s">
        <v>185</v>
      </c>
      <c r="B124" s="32"/>
      <c r="C124" s="32"/>
      <c r="D124" s="14"/>
      <c r="E124" s="15"/>
      <c r="F124" s="16"/>
      <c r="G124" s="16"/>
    </row>
    <row r="125" spans="1:7" x14ac:dyDescent="0.25">
      <c r="A125" s="17" t="s">
        <v>186</v>
      </c>
      <c r="B125" s="32"/>
      <c r="C125" s="32"/>
      <c r="D125" s="14"/>
      <c r="E125" s="15"/>
      <c r="F125" s="16"/>
      <c r="G125" s="16"/>
    </row>
    <row r="126" spans="1:7" x14ac:dyDescent="0.25">
      <c r="A126" s="13" t="s">
        <v>874</v>
      </c>
      <c r="B126" s="32" t="s">
        <v>875</v>
      </c>
      <c r="C126" s="32" t="s">
        <v>189</v>
      </c>
      <c r="D126" s="14">
        <v>15000000</v>
      </c>
      <c r="E126" s="15">
        <v>14946.02</v>
      </c>
      <c r="F126" s="16">
        <v>6.5299999999999997E-2</v>
      </c>
      <c r="G126" s="16">
        <v>6.9398000000000001E-2</v>
      </c>
    </row>
    <row r="127" spans="1:7" x14ac:dyDescent="0.25">
      <c r="A127" s="17" t="s">
        <v>181</v>
      </c>
      <c r="B127" s="33"/>
      <c r="C127" s="33"/>
      <c r="D127" s="18"/>
      <c r="E127" s="36">
        <v>14946.02</v>
      </c>
      <c r="F127" s="37">
        <v>6.5299999999999997E-2</v>
      </c>
      <c r="G127" s="21"/>
    </row>
    <row r="128" spans="1:7" x14ac:dyDescent="0.25">
      <c r="A128" s="13"/>
      <c r="B128" s="32"/>
      <c r="C128" s="32"/>
      <c r="D128" s="14"/>
      <c r="E128" s="15"/>
      <c r="F128" s="16"/>
      <c r="G128" s="16"/>
    </row>
    <row r="129" spans="1:7" x14ac:dyDescent="0.25">
      <c r="A129" s="24" t="s">
        <v>184</v>
      </c>
      <c r="B129" s="34"/>
      <c r="C129" s="34"/>
      <c r="D129" s="25"/>
      <c r="E129" s="19">
        <v>14946.02</v>
      </c>
      <c r="F129" s="20">
        <v>6.5299999999999997E-2</v>
      </c>
      <c r="G129" s="21"/>
    </row>
    <row r="130" spans="1:7" x14ac:dyDescent="0.25">
      <c r="A130" s="13"/>
      <c r="B130" s="32"/>
      <c r="C130" s="32"/>
      <c r="D130" s="14"/>
      <c r="E130" s="15"/>
      <c r="F130" s="16"/>
      <c r="G130" s="16"/>
    </row>
    <row r="131" spans="1:7" x14ac:dyDescent="0.25">
      <c r="A131" s="13"/>
      <c r="B131" s="32"/>
      <c r="C131" s="32"/>
      <c r="D131" s="14"/>
      <c r="E131" s="15"/>
      <c r="F131" s="16"/>
      <c r="G131" s="16"/>
    </row>
    <row r="132" spans="1:7" x14ac:dyDescent="0.25">
      <c r="A132" s="17" t="s">
        <v>876</v>
      </c>
      <c r="B132" s="32"/>
      <c r="C132" s="32"/>
      <c r="D132" s="14"/>
      <c r="E132" s="15"/>
      <c r="F132" s="16"/>
      <c r="G132" s="16"/>
    </row>
    <row r="133" spans="1:7" x14ac:dyDescent="0.25">
      <c r="A133" s="13" t="s">
        <v>877</v>
      </c>
      <c r="B133" s="32" t="s">
        <v>878</v>
      </c>
      <c r="C133" s="32"/>
      <c r="D133" s="14">
        <v>14999250.037</v>
      </c>
      <c r="E133" s="15">
        <v>1528.72</v>
      </c>
      <c r="F133" s="16">
        <v>6.7000000000000002E-3</v>
      </c>
      <c r="G133" s="16"/>
    </row>
    <row r="134" spans="1:7" x14ac:dyDescent="0.25">
      <c r="A134" s="13" t="s">
        <v>879</v>
      </c>
      <c r="B134" s="32" t="s">
        <v>880</v>
      </c>
      <c r="C134" s="32"/>
      <c r="D134" s="14">
        <v>1634279.088</v>
      </c>
      <c r="E134" s="15">
        <v>210.77</v>
      </c>
      <c r="F134" s="16">
        <v>8.9999999999999998E-4</v>
      </c>
      <c r="G134" s="16"/>
    </row>
    <row r="135" spans="1:7" x14ac:dyDescent="0.25">
      <c r="A135" s="13" t="s">
        <v>881</v>
      </c>
      <c r="B135" s="32" t="s">
        <v>882</v>
      </c>
      <c r="C135" s="32"/>
      <c r="D135" s="14">
        <v>3.5000000000000001E-3</v>
      </c>
      <c r="E135" s="15">
        <v>0</v>
      </c>
      <c r="F135" s="16">
        <v>0</v>
      </c>
      <c r="G135" s="16"/>
    </row>
    <row r="136" spans="1:7" x14ac:dyDescent="0.25">
      <c r="A136" s="13"/>
      <c r="B136" s="32"/>
      <c r="C136" s="32"/>
      <c r="D136" s="14"/>
      <c r="E136" s="15"/>
      <c r="F136" s="16"/>
      <c r="G136" s="16"/>
    </row>
    <row r="137" spans="1:7" x14ac:dyDescent="0.25">
      <c r="A137" s="24" t="s">
        <v>184</v>
      </c>
      <c r="B137" s="34"/>
      <c r="C137" s="34"/>
      <c r="D137" s="25"/>
      <c r="E137" s="19">
        <v>1739.49</v>
      </c>
      <c r="F137" s="20">
        <v>7.6E-3</v>
      </c>
      <c r="G137" s="21"/>
    </row>
    <row r="138" spans="1:7" x14ac:dyDescent="0.25">
      <c r="A138" s="13"/>
      <c r="B138" s="32"/>
      <c r="C138" s="32"/>
      <c r="D138" s="14"/>
      <c r="E138" s="15"/>
      <c r="F138" s="16"/>
      <c r="G138" s="16"/>
    </row>
    <row r="139" spans="1:7" x14ac:dyDescent="0.25">
      <c r="A139" s="17" t="s">
        <v>199</v>
      </c>
      <c r="B139" s="32"/>
      <c r="C139" s="32"/>
      <c r="D139" s="14"/>
      <c r="E139" s="15"/>
      <c r="F139" s="16"/>
      <c r="G139" s="16"/>
    </row>
    <row r="140" spans="1:7" x14ac:dyDescent="0.25">
      <c r="A140" s="13" t="s">
        <v>200</v>
      </c>
      <c r="B140" s="32"/>
      <c r="C140" s="32"/>
      <c r="D140" s="14"/>
      <c r="E140" s="15">
        <v>11868.89</v>
      </c>
      <c r="F140" s="16">
        <v>5.1799999999999999E-2</v>
      </c>
      <c r="G140" s="16">
        <v>6.2650999999999998E-2</v>
      </c>
    </row>
    <row r="141" spans="1:7" x14ac:dyDescent="0.25">
      <c r="A141" s="17" t="s">
        <v>181</v>
      </c>
      <c r="B141" s="33"/>
      <c r="C141" s="33"/>
      <c r="D141" s="18"/>
      <c r="E141" s="36">
        <v>11868.89</v>
      </c>
      <c r="F141" s="37">
        <v>5.1799999999999999E-2</v>
      </c>
      <c r="G141" s="21"/>
    </row>
    <row r="142" spans="1:7" x14ac:dyDescent="0.25">
      <c r="A142" s="13"/>
      <c r="B142" s="32"/>
      <c r="C142" s="32"/>
      <c r="D142" s="14"/>
      <c r="E142" s="15"/>
      <c r="F142" s="16"/>
      <c r="G142" s="16"/>
    </row>
    <row r="143" spans="1:7" x14ac:dyDescent="0.25">
      <c r="A143" s="24" t="s">
        <v>184</v>
      </c>
      <c r="B143" s="34"/>
      <c r="C143" s="34"/>
      <c r="D143" s="25"/>
      <c r="E143" s="19">
        <v>11868.89</v>
      </c>
      <c r="F143" s="20">
        <v>5.1799999999999999E-2</v>
      </c>
      <c r="G143" s="21"/>
    </row>
    <row r="144" spans="1:7" x14ac:dyDescent="0.25">
      <c r="A144" s="13" t="s">
        <v>201</v>
      </c>
      <c r="B144" s="32"/>
      <c r="C144" s="32"/>
      <c r="D144" s="14"/>
      <c r="E144" s="15">
        <v>758.93441759999996</v>
      </c>
      <c r="F144" s="16">
        <v>3.3140000000000001E-3</v>
      </c>
      <c r="G144" s="16"/>
    </row>
    <row r="145" spans="1:7" x14ac:dyDescent="0.25">
      <c r="A145" s="13" t="s">
        <v>202</v>
      </c>
      <c r="B145" s="32"/>
      <c r="C145" s="32"/>
      <c r="D145" s="14"/>
      <c r="E145" s="40">
        <v>-442.58441759999999</v>
      </c>
      <c r="F145" s="26">
        <v>-2.2139999999999998E-3</v>
      </c>
      <c r="G145" s="16">
        <v>6.2649999999999997E-2</v>
      </c>
    </row>
    <row r="146" spans="1:7" x14ac:dyDescent="0.25">
      <c r="A146" s="27" t="s">
        <v>203</v>
      </c>
      <c r="B146" s="35"/>
      <c r="C146" s="35"/>
      <c r="D146" s="28"/>
      <c r="E146" s="29">
        <v>228985.51</v>
      </c>
      <c r="F146" s="30">
        <v>1</v>
      </c>
      <c r="G146" s="30"/>
    </row>
    <row r="148" spans="1:7" x14ac:dyDescent="0.25">
      <c r="A148" s="1" t="s">
        <v>883</v>
      </c>
    </row>
    <row r="149" spans="1:7" x14ac:dyDescent="0.25">
      <c r="A149" s="1" t="s">
        <v>204</v>
      </c>
    </row>
    <row r="150" spans="1:7" x14ac:dyDescent="0.25">
      <c r="A150" s="1" t="s">
        <v>205</v>
      </c>
    </row>
    <row r="151" spans="1:7" x14ac:dyDescent="0.25">
      <c r="A151" s="1" t="s">
        <v>206</v>
      </c>
    </row>
    <row r="152" spans="1:7" x14ac:dyDescent="0.25">
      <c r="A152" s="47" t="s">
        <v>207</v>
      </c>
      <c r="B152" s="3" t="s">
        <v>134</v>
      </c>
    </row>
    <row r="153" spans="1:7" x14ac:dyDescent="0.25">
      <c r="A153" t="s">
        <v>208</v>
      </c>
    </row>
    <row r="154" spans="1:7" x14ac:dyDescent="0.25">
      <c r="A154" t="s">
        <v>249</v>
      </c>
      <c r="B154" t="s">
        <v>210</v>
      </c>
      <c r="C154" t="s">
        <v>210</v>
      </c>
    </row>
    <row r="155" spans="1:7" x14ac:dyDescent="0.25">
      <c r="B155" s="48">
        <v>45688</v>
      </c>
      <c r="C155" s="48">
        <v>45716</v>
      </c>
    </row>
    <row r="156" spans="1:7" x14ac:dyDescent="0.25">
      <c r="A156" t="s">
        <v>474</v>
      </c>
      <c r="B156">
        <v>67.900000000000006</v>
      </c>
      <c r="C156">
        <v>64.48</v>
      </c>
    </row>
    <row r="157" spans="1:7" x14ac:dyDescent="0.25">
      <c r="A157" t="s">
        <v>251</v>
      </c>
      <c r="B157">
        <v>32.700000000000003</v>
      </c>
      <c r="C157">
        <v>30.86</v>
      </c>
    </row>
    <row r="158" spans="1:7" x14ac:dyDescent="0.25">
      <c r="A158" t="s">
        <v>884</v>
      </c>
      <c r="B158">
        <v>58.75</v>
      </c>
      <c r="C158">
        <v>55.72</v>
      </c>
    </row>
    <row r="159" spans="1:7" x14ac:dyDescent="0.25">
      <c r="A159" t="s">
        <v>885</v>
      </c>
      <c r="B159">
        <v>59.88</v>
      </c>
      <c r="C159">
        <v>56.79</v>
      </c>
    </row>
    <row r="160" spans="1:7" x14ac:dyDescent="0.25">
      <c r="A160" t="s">
        <v>475</v>
      </c>
      <c r="B160">
        <v>59.38</v>
      </c>
      <c r="C160">
        <v>56.32</v>
      </c>
    </row>
    <row r="161" spans="1:4" x14ac:dyDescent="0.25">
      <c r="A161" t="s">
        <v>253</v>
      </c>
      <c r="B161">
        <v>27.04</v>
      </c>
      <c r="C161">
        <v>25.45</v>
      </c>
    </row>
    <row r="163" spans="1:4" x14ac:dyDescent="0.25">
      <c r="A163" t="s">
        <v>886</v>
      </c>
    </row>
    <row r="165" spans="1:4" x14ac:dyDescent="0.25">
      <c r="A165" s="50" t="s">
        <v>887</v>
      </c>
      <c r="B165" s="50" t="s">
        <v>888</v>
      </c>
      <c r="C165" s="50" t="s">
        <v>889</v>
      </c>
      <c r="D165" s="50" t="s">
        <v>890</v>
      </c>
    </row>
    <row r="166" spans="1:4" x14ac:dyDescent="0.25">
      <c r="A166" s="50" t="s">
        <v>891</v>
      </c>
      <c r="B166" s="50"/>
      <c r="C166" s="50">
        <v>0.2</v>
      </c>
      <c r="D166" s="50">
        <v>0.2</v>
      </c>
    </row>
    <row r="167" spans="1:4" x14ac:dyDescent="0.25">
      <c r="A167" s="50" t="s">
        <v>892</v>
      </c>
      <c r="B167" s="50"/>
      <c r="C167" s="50">
        <v>0.2</v>
      </c>
      <c r="D167" s="50">
        <v>0.2</v>
      </c>
    </row>
    <row r="169" spans="1:4" x14ac:dyDescent="0.25">
      <c r="A169" t="s">
        <v>213</v>
      </c>
      <c r="B169" s="3" t="s">
        <v>134</v>
      </c>
    </row>
    <row r="170" spans="1:4" ht="29.1" customHeight="1" x14ac:dyDescent="0.25">
      <c r="A170" s="47" t="s">
        <v>214</v>
      </c>
      <c r="B170" s="3" t="s">
        <v>134</v>
      </c>
    </row>
    <row r="171" spans="1:4" ht="29.1" customHeight="1" x14ac:dyDescent="0.25">
      <c r="A171" s="47" t="s">
        <v>215</v>
      </c>
      <c r="B171" s="3" t="s">
        <v>134</v>
      </c>
    </row>
    <row r="172" spans="1:4" x14ac:dyDescent="0.25">
      <c r="A172" t="s">
        <v>476</v>
      </c>
      <c r="B172" s="49">
        <v>1.2977000000000001</v>
      </c>
    </row>
    <row r="173" spans="1:4" ht="43.5" customHeight="1" x14ac:dyDescent="0.25">
      <c r="A173" s="47" t="s">
        <v>217</v>
      </c>
      <c r="B173" s="3">
        <v>1078.11625</v>
      </c>
    </row>
    <row r="174" spans="1:4" x14ac:dyDescent="0.25">
      <c r="B174" s="3"/>
    </row>
    <row r="175" spans="1:4" ht="29.1" customHeight="1" x14ac:dyDescent="0.25">
      <c r="A175" s="47" t="s">
        <v>218</v>
      </c>
      <c r="B175" s="3" t="s">
        <v>134</v>
      </c>
    </row>
    <row r="176" spans="1:4" ht="29.1" customHeight="1" x14ac:dyDescent="0.25">
      <c r="A176" s="47" t="s">
        <v>219</v>
      </c>
      <c r="B176" t="s">
        <v>134</v>
      </c>
    </row>
    <row r="177" spans="1:4" ht="29.1" customHeight="1" x14ac:dyDescent="0.25">
      <c r="A177" s="47" t="s">
        <v>220</v>
      </c>
      <c r="B177" s="3" t="s">
        <v>134</v>
      </c>
    </row>
    <row r="178" spans="1:4" ht="29.1" customHeight="1" x14ac:dyDescent="0.25">
      <c r="A178" s="47" t="s">
        <v>221</v>
      </c>
      <c r="B178" s="3" t="s">
        <v>134</v>
      </c>
    </row>
    <row r="180" spans="1:4" ht="69.95" customHeight="1" x14ac:dyDescent="0.25">
      <c r="A180" s="65" t="s">
        <v>231</v>
      </c>
      <c r="B180" s="65" t="s">
        <v>232</v>
      </c>
      <c r="C180" s="65" t="s">
        <v>4</v>
      </c>
      <c r="D180" s="65" t="s">
        <v>5</v>
      </c>
    </row>
    <row r="181" spans="1:4" ht="69.95" customHeight="1" x14ac:dyDescent="0.25">
      <c r="A181" s="65" t="s">
        <v>893</v>
      </c>
      <c r="B181" s="65"/>
      <c r="C181" s="65" t="s">
        <v>23</v>
      </c>
      <c r="D181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4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894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895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268</v>
      </c>
      <c r="B8" s="32" t="s">
        <v>269</v>
      </c>
      <c r="C8" s="32" t="s">
        <v>270</v>
      </c>
      <c r="D8" s="14">
        <v>378155</v>
      </c>
      <c r="E8" s="15">
        <v>5937.79</v>
      </c>
      <c r="F8" s="16">
        <v>9.5699999999999993E-2</v>
      </c>
      <c r="G8" s="16"/>
    </row>
    <row r="9" spans="1:7" x14ac:dyDescent="0.25">
      <c r="A9" s="13" t="s">
        <v>271</v>
      </c>
      <c r="B9" s="32" t="s">
        <v>272</v>
      </c>
      <c r="C9" s="32" t="s">
        <v>273</v>
      </c>
      <c r="D9" s="14">
        <v>322922</v>
      </c>
      <c r="E9" s="15">
        <v>5449.95</v>
      </c>
      <c r="F9" s="16">
        <v>8.7900000000000006E-2</v>
      </c>
      <c r="G9" s="16"/>
    </row>
    <row r="10" spans="1:7" x14ac:dyDescent="0.25">
      <c r="A10" s="13" t="s">
        <v>309</v>
      </c>
      <c r="B10" s="32" t="s">
        <v>310</v>
      </c>
      <c r="C10" s="32" t="s">
        <v>273</v>
      </c>
      <c r="D10" s="14">
        <v>241363</v>
      </c>
      <c r="E10" s="15">
        <v>3591.12</v>
      </c>
      <c r="F10" s="16">
        <v>5.79E-2</v>
      </c>
      <c r="G10" s="16"/>
    </row>
    <row r="11" spans="1:7" x14ac:dyDescent="0.25">
      <c r="A11" s="13" t="s">
        <v>346</v>
      </c>
      <c r="B11" s="32" t="s">
        <v>347</v>
      </c>
      <c r="C11" s="32" t="s">
        <v>273</v>
      </c>
      <c r="D11" s="14">
        <v>224418</v>
      </c>
      <c r="E11" s="15">
        <v>3534.7</v>
      </c>
      <c r="F11" s="16">
        <v>5.7000000000000002E-2</v>
      </c>
      <c r="G11" s="16"/>
    </row>
    <row r="12" spans="1:7" x14ac:dyDescent="0.25">
      <c r="A12" s="13" t="s">
        <v>381</v>
      </c>
      <c r="B12" s="32" t="s">
        <v>382</v>
      </c>
      <c r="C12" s="32" t="s">
        <v>273</v>
      </c>
      <c r="D12" s="14">
        <v>43323</v>
      </c>
      <c r="E12" s="15">
        <v>2297.81</v>
      </c>
      <c r="F12" s="16">
        <v>3.6999999999999998E-2</v>
      </c>
      <c r="G12" s="16"/>
    </row>
    <row r="13" spans="1:7" x14ac:dyDescent="0.25">
      <c r="A13" s="13" t="s">
        <v>287</v>
      </c>
      <c r="B13" s="32" t="s">
        <v>288</v>
      </c>
      <c r="C13" s="32" t="s">
        <v>273</v>
      </c>
      <c r="D13" s="14">
        <v>50605</v>
      </c>
      <c r="E13" s="15">
        <v>1762.7</v>
      </c>
      <c r="F13" s="16">
        <v>2.8400000000000002E-2</v>
      </c>
      <c r="G13" s="16"/>
    </row>
    <row r="14" spans="1:7" x14ac:dyDescent="0.25">
      <c r="A14" s="13" t="s">
        <v>737</v>
      </c>
      <c r="B14" s="32" t="s">
        <v>738</v>
      </c>
      <c r="C14" s="32" t="s">
        <v>284</v>
      </c>
      <c r="D14" s="14">
        <v>755103</v>
      </c>
      <c r="E14" s="15">
        <v>1677.08</v>
      </c>
      <c r="F14" s="16">
        <v>2.7E-2</v>
      </c>
      <c r="G14" s="16"/>
    </row>
    <row r="15" spans="1:7" x14ac:dyDescent="0.25">
      <c r="A15" s="13" t="s">
        <v>501</v>
      </c>
      <c r="B15" s="32" t="s">
        <v>502</v>
      </c>
      <c r="C15" s="32" t="s">
        <v>273</v>
      </c>
      <c r="D15" s="14">
        <v>34653</v>
      </c>
      <c r="E15" s="15">
        <v>1616.89</v>
      </c>
      <c r="F15" s="16">
        <v>2.6100000000000002E-2</v>
      </c>
      <c r="G15" s="16"/>
    </row>
    <row r="16" spans="1:7" x14ac:dyDescent="0.25">
      <c r="A16" s="13" t="s">
        <v>333</v>
      </c>
      <c r="B16" s="32" t="s">
        <v>334</v>
      </c>
      <c r="C16" s="32" t="s">
        <v>335</v>
      </c>
      <c r="D16" s="14">
        <v>108297</v>
      </c>
      <c r="E16" s="15">
        <v>1585.03</v>
      </c>
      <c r="F16" s="16">
        <v>2.5600000000000001E-2</v>
      </c>
      <c r="G16" s="16"/>
    </row>
    <row r="17" spans="1:7" x14ac:dyDescent="0.25">
      <c r="A17" s="13" t="s">
        <v>339</v>
      </c>
      <c r="B17" s="32" t="s">
        <v>340</v>
      </c>
      <c r="C17" s="32" t="s">
        <v>273</v>
      </c>
      <c r="D17" s="14">
        <v>196893</v>
      </c>
      <c r="E17" s="15">
        <v>1453.96</v>
      </c>
      <c r="F17" s="16">
        <v>2.3400000000000001E-2</v>
      </c>
      <c r="G17" s="16"/>
    </row>
    <row r="18" spans="1:7" x14ac:dyDescent="0.25">
      <c r="A18" s="13" t="s">
        <v>362</v>
      </c>
      <c r="B18" s="32" t="s">
        <v>363</v>
      </c>
      <c r="C18" s="32" t="s">
        <v>273</v>
      </c>
      <c r="D18" s="14">
        <v>64341</v>
      </c>
      <c r="E18" s="15">
        <v>1445.9</v>
      </c>
      <c r="F18" s="16">
        <v>2.3300000000000001E-2</v>
      </c>
      <c r="G18" s="16"/>
    </row>
    <row r="19" spans="1:7" x14ac:dyDescent="0.25">
      <c r="A19" s="13" t="s">
        <v>341</v>
      </c>
      <c r="B19" s="32" t="s">
        <v>342</v>
      </c>
      <c r="C19" s="32" t="s">
        <v>273</v>
      </c>
      <c r="D19" s="14">
        <v>19434</v>
      </c>
      <c r="E19" s="15">
        <v>1430.76</v>
      </c>
      <c r="F19" s="16">
        <v>2.3099999999999999E-2</v>
      </c>
      <c r="G19" s="16"/>
    </row>
    <row r="20" spans="1:7" x14ac:dyDescent="0.25">
      <c r="A20" s="13" t="s">
        <v>448</v>
      </c>
      <c r="B20" s="32" t="s">
        <v>449</v>
      </c>
      <c r="C20" s="32" t="s">
        <v>355</v>
      </c>
      <c r="D20" s="14">
        <v>7087</v>
      </c>
      <c r="E20" s="15">
        <v>987.63</v>
      </c>
      <c r="F20" s="16">
        <v>1.5900000000000001E-2</v>
      </c>
      <c r="G20" s="16"/>
    </row>
    <row r="21" spans="1:7" x14ac:dyDescent="0.25">
      <c r="A21" s="13" t="s">
        <v>896</v>
      </c>
      <c r="B21" s="32" t="s">
        <v>897</v>
      </c>
      <c r="C21" s="32" t="s">
        <v>462</v>
      </c>
      <c r="D21" s="14">
        <v>71684</v>
      </c>
      <c r="E21" s="15">
        <v>908.34</v>
      </c>
      <c r="F21" s="16">
        <v>1.46E-2</v>
      </c>
      <c r="G21" s="16"/>
    </row>
    <row r="22" spans="1:7" x14ac:dyDescent="0.25">
      <c r="A22" s="13" t="s">
        <v>898</v>
      </c>
      <c r="B22" s="32" t="s">
        <v>899</v>
      </c>
      <c r="C22" s="32" t="s">
        <v>552</v>
      </c>
      <c r="D22" s="14">
        <v>46319</v>
      </c>
      <c r="E22" s="15">
        <v>902.76</v>
      </c>
      <c r="F22" s="16">
        <v>1.46E-2</v>
      </c>
      <c r="G22" s="16"/>
    </row>
    <row r="23" spans="1:7" x14ac:dyDescent="0.25">
      <c r="A23" s="13" t="s">
        <v>375</v>
      </c>
      <c r="B23" s="32" t="s">
        <v>376</v>
      </c>
      <c r="C23" s="32" t="s">
        <v>300</v>
      </c>
      <c r="D23" s="14">
        <v>82768</v>
      </c>
      <c r="E23" s="15">
        <v>843.12</v>
      </c>
      <c r="F23" s="16">
        <v>1.3599999999999999E-2</v>
      </c>
      <c r="G23" s="16"/>
    </row>
    <row r="24" spans="1:7" x14ac:dyDescent="0.25">
      <c r="A24" s="13" t="s">
        <v>749</v>
      </c>
      <c r="B24" s="32" t="s">
        <v>750</v>
      </c>
      <c r="C24" s="32" t="s">
        <v>273</v>
      </c>
      <c r="D24" s="14">
        <v>193424</v>
      </c>
      <c r="E24" s="15">
        <v>820.21</v>
      </c>
      <c r="F24" s="16">
        <v>1.32E-2</v>
      </c>
      <c r="G24" s="16"/>
    </row>
    <row r="25" spans="1:7" x14ac:dyDescent="0.25">
      <c r="A25" s="13" t="s">
        <v>458</v>
      </c>
      <c r="B25" s="32" t="s">
        <v>459</v>
      </c>
      <c r="C25" s="32" t="s">
        <v>303</v>
      </c>
      <c r="D25" s="14">
        <v>156049</v>
      </c>
      <c r="E25" s="15">
        <v>724.22</v>
      </c>
      <c r="F25" s="16">
        <v>1.17E-2</v>
      </c>
      <c r="G25" s="16"/>
    </row>
    <row r="26" spans="1:7" x14ac:dyDescent="0.25">
      <c r="A26" s="13" t="s">
        <v>274</v>
      </c>
      <c r="B26" s="32" t="s">
        <v>275</v>
      </c>
      <c r="C26" s="32" t="s">
        <v>276</v>
      </c>
      <c r="D26" s="14">
        <v>22624</v>
      </c>
      <c r="E26" s="15">
        <v>715.79</v>
      </c>
      <c r="F26" s="16">
        <v>1.15E-2</v>
      </c>
      <c r="G26" s="16"/>
    </row>
    <row r="27" spans="1:7" x14ac:dyDescent="0.25">
      <c r="A27" s="13" t="s">
        <v>779</v>
      </c>
      <c r="B27" s="32" t="s">
        <v>780</v>
      </c>
      <c r="C27" s="32" t="s">
        <v>345</v>
      </c>
      <c r="D27" s="14">
        <v>129707</v>
      </c>
      <c r="E27" s="15">
        <v>640.62</v>
      </c>
      <c r="F27" s="16">
        <v>1.03E-2</v>
      </c>
      <c r="G27" s="16"/>
    </row>
    <row r="28" spans="1:7" x14ac:dyDescent="0.25">
      <c r="A28" s="13" t="s">
        <v>507</v>
      </c>
      <c r="B28" s="32" t="s">
        <v>508</v>
      </c>
      <c r="C28" s="32" t="s">
        <v>273</v>
      </c>
      <c r="D28" s="14">
        <v>6757</v>
      </c>
      <c r="E28" s="15">
        <v>524.61</v>
      </c>
      <c r="F28" s="16">
        <v>8.5000000000000006E-3</v>
      </c>
      <c r="G28" s="16"/>
    </row>
    <row r="29" spans="1:7" x14ac:dyDescent="0.25">
      <c r="A29" s="13" t="s">
        <v>900</v>
      </c>
      <c r="B29" s="32" t="s">
        <v>901</v>
      </c>
      <c r="C29" s="32" t="s">
        <v>273</v>
      </c>
      <c r="D29" s="14">
        <v>101527</v>
      </c>
      <c r="E29" s="15">
        <v>497.48</v>
      </c>
      <c r="F29" s="16">
        <v>8.0000000000000002E-3</v>
      </c>
      <c r="G29" s="16"/>
    </row>
    <row r="30" spans="1:7" x14ac:dyDescent="0.25">
      <c r="A30" s="13" t="s">
        <v>785</v>
      </c>
      <c r="B30" s="32" t="s">
        <v>786</v>
      </c>
      <c r="C30" s="32" t="s">
        <v>316</v>
      </c>
      <c r="D30" s="14">
        <v>74746</v>
      </c>
      <c r="E30" s="15">
        <v>463.91</v>
      </c>
      <c r="F30" s="16">
        <v>7.4999999999999997E-3</v>
      </c>
      <c r="G30" s="16"/>
    </row>
    <row r="31" spans="1:7" x14ac:dyDescent="0.25">
      <c r="A31" s="13" t="s">
        <v>902</v>
      </c>
      <c r="B31" s="32" t="s">
        <v>903</v>
      </c>
      <c r="C31" s="32" t="s">
        <v>273</v>
      </c>
      <c r="D31" s="14">
        <v>38638</v>
      </c>
      <c r="E31" s="15">
        <v>462.65</v>
      </c>
      <c r="F31" s="16">
        <v>7.4999999999999997E-3</v>
      </c>
      <c r="G31" s="16"/>
    </row>
    <row r="32" spans="1:7" x14ac:dyDescent="0.25">
      <c r="A32" s="13" t="s">
        <v>904</v>
      </c>
      <c r="B32" s="32" t="s">
        <v>905</v>
      </c>
      <c r="C32" s="32" t="s">
        <v>906</v>
      </c>
      <c r="D32" s="14">
        <v>58830</v>
      </c>
      <c r="E32" s="15">
        <v>418.1</v>
      </c>
      <c r="F32" s="16">
        <v>6.7000000000000002E-3</v>
      </c>
      <c r="G32" s="16"/>
    </row>
    <row r="33" spans="1:7" x14ac:dyDescent="0.25">
      <c r="A33" s="13" t="s">
        <v>483</v>
      </c>
      <c r="B33" s="32" t="s">
        <v>484</v>
      </c>
      <c r="C33" s="32" t="s">
        <v>470</v>
      </c>
      <c r="D33" s="14">
        <v>33244</v>
      </c>
      <c r="E33" s="15">
        <v>399.21</v>
      </c>
      <c r="F33" s="16">
        <v>6.4000000000000003E-3</v>
      </c>
      <c r="G33" s="16"/>
    </row>
    <row r="34" spans="1:7" x14ac:dyDescent="0.25">
      <c r="A34" s="13" t="s">
        <v>907</v>
      </c>
      <c r="B34" s="32" t="s">
        <v>908</v>
      </c>
      <c r="C34" s="32" t="s">
        <v>370</v>
      </c>
      <c r="D34" s="14">
        <v>94573</v>
      </c>
      <c r="E34" s="15">
        <v>380.99</v>
      </c>
      <c r="F34" s="16">
        <v>6.1000000000000004E-3</v>
      </c>
      <c r="G34" s="16"/>
    </row>
    <row r="35" spans="1:7" x14ac:dyDescent="0.25">
      <c r="A35" s="13" t="s">
        <v>909</v>
      </c>
      <c r="B35" s="32" t="s">
        <v>910</v>
      </c>
      <c r="C35" s="32" t="s">
        <v>308</v>
      </c>
      <c r="D35" s="14">
        <v>26423</v>
      </c>
      <c r="E35" s="15">
        <v>379.9</v>
      </c>
      <c r="F35" s="16">
        <v>6.1000000000000004E-3</v>
      </c>
      <c r="G35" s="16"/>
    </row>
    <row r="36" spans="1:7" x14ac:dyDescent="0.25">
      <c r="A36" s="13" t="s">
        <v>422</v>
      </c>
      <c r="B36" s="32" t="s">
        <v>423</v>
      </c>
      <c r="C36" s="32" t="s">
        <v>385</v>
      </c>
      <c r="D36" s="14">
        <v>6750</v>
      </c>
      <c r="E36" s="15">
        <v>333.14</v>
      </c>
      <c r="F36" s="16">
        <v>5.4000000000000003E-3</v>
      </c>
      <c r="G36" s="16"/>
    </row>
    <row r="37" spans="1:7" x14ac:dyDescent="0.25">
      <c r="A37" s="13" t="s">
        <v>460</v>
      </c>
      <c r="B37" s="32" t="s">
        <v>461</v>
      </c>
      <c r="C37" s="32" t="s">
        <v>462</v>
      </c>
      <c r="D37" s="14">
        <v>11817</v>
      </c>
      <c r="E37" s="15">
        <v>171.81</v>
      </c>
      <c r="F37" s="16">
        <v>2.8E-3</v>
      </c>
      <c r="G37" s="16"/>
    </row>
    <row r="38" spans="1:7" x14ac:dyDescent="0.25">
      <c r="A38" s="13" t="s">
        <v>911</v>
      </c>
      <c r="B38" s="32" t="s">
        <v>912</v>
      </c>
      <c r="C38" s="32" t="s">
        <v>270</v>
      </c>
      <c r="D38" s="14">
        <v>1</v>
      </c>
      <c r="E38" s="15">
        <v>0.01</v>
      </c>
      <c r="F38" s="16">
        <v>0</v>
      </c>
      <c r="G38" s="16"/>
    </row>
    <row r="39" spans="1:7" x14ac:dyDescent="0.25">
      <c r="A39" s="17" t="s">
        <v>181</v>
      </c>
      <c r="B39" s="33"/>
      <c r="C39" s="33"/>
      <c r="D39" s="18"/>
      <c r="E39" s="19">
        <v>42358.19</v>
      </c>
      <c r="F39" s="20">
        <v>0.68279999999999996</v>
      </c>
      <c r="G39" s="21"/>
    </row>
    <row r="40" spans="1:7" x14ac:dyDescent="0.25">
      <c r="A40" s="17" t="s">
        <v>473</v>
      </c>
      <c r="B40" s="32"/>
      <c r="C40" s="32"/>
      <c r="D40" s="14"/>
      <c r="E40" s="15"/>
      <c r="F40" s="16"/>
      <c r="G40" s="16"/>
    </row>
    <row r="41" spans="1:7" x14ac:dyDescent="0.25">
      <c r="A41" s="17" t="s">
        <v>181</v>
      </c>
      <c r="B41" s="32"/>
      <c r="C41" s="32"/>
      <c r="D41" s="14"/>
      <c r="E41" s="22" t="s">
        <v>134</v>
      </c>
      <c r="F41" s="23" t="s">
        <v>134</v>
      </c>
      <c r="G41" s="16"/>
    </row>
    <row r="42" spans="1:7" x14ac:dyDescent="0.25">
      <c r="A42" s="13"/>
      <c r="B42" s="32"/>
      <c r="C42" s="32"/>
      <c r="D42" s="14"/>
      <c r="E42" s="15"/>
      <c r="F42" s="16"/>
      <c r="G42" s="16"/>
    </row>
    <row r="43" spans="1:7" x14ac:dyDescent="0.25">
      <c r="A43" s="17" t="s">
        <v>913</v>
      </c>
      <c r="B43" s="32"/>
      <c r="C43" s="32"/>
      <c r="D43" s="14"/>
      <c r="E43" s="15"/>
      <c r="F43" s="16"/>
      <c r="G43" s="16"/>
    </row>
    <row r="44" spans="1:7" x14ac:dyDescent="0.25">
      <c r="A44" s="13" t="s">
        <v>914</v>
      </c>
      <c r="B44" s="32" t="s">
        <v>915</v>
      </c>
      <c r="C44" s="32" t="s">
        <v>916</v>
      </c>
      <c r="D44" s="14">
        <v>20597</v>
      </c>
      <c r="E44" s="15">
        <v>4353.58</v>
      </c>
      <c r="F44" s="16">
        <v>7.0199999999999999E-2</v>
      </c>
      <c r="G44" s="16"/>
    </row>
    <row r="45" spans="1:7" x14ac:dyDescent="0.25">
      <c r="A45" s="13" t="s">
        <v>917</v>
      </c>
      <c r="B45" s="32" t="s">
        <v>918</v>
      </c>
      <c r="C45" s="32" t="s">
        <v>919</v>
      </c>
      <c r="D45" s="14">
        <v>10450</v>
      </c>
      <c r="E45" s="15">
        <v>3625.85</v>
      </c>
      <c r="F45" s="16">
        <v>5.8400000000000001E-2</v>
      </c>
      <c r="G45" s="16"/>
    </row>
    <row r="46" spans="1:7" x14ac:dyDescent="0.25">
      <c r="A46" s="13" t="s">
        <v>920</v>
      </c>
      <c r="B46" s="32" t="s">
        <v>921</v>
      </c>
      <c r="C46" s="32" t="s">
        <v>919</v>
      </c>
      <c r="D46" s="14">
        <v>33140</v>
      </c>
      <c r="E46" s="15">
        <v>3618.25</v>
      </c>
      <c r="F46" s="16">
        <v>5.8299999999999998E-2</v>
      </c>
      <c r="G46" s="16"/>
    </row>
    <row r="47" spans="1:7" x14ac:dyDescent="0.25">
      <c r="A47" s="13" t="s">
        <v>922</v>
      </c>
      <c r="B47" s="32" t="s">
        <v>923</v>
      </c>
      <c r="C47" s="32" t="s">
        <v>906</v>
      </c>
      <c r="D47" s="14">
        <v>6438</v>
      </c>
      <c r="E47" s="15">
        <v>1122.1600000000001</v>
      </c>
      <c r="F47" s="16">
        <v>1.8100000000000002E-2</v>
      </c>
      <c r="G47" s="16"/>
    </row>
    <row r="48" spans="1:7" x14ac:dyDescent="0.25">
      <c r="A48" s="13" t="s">
        <v>924</v>
      </c>
      <c r="B48" s="32" t="s">
        <v>925</v>
      </c>
      <c r="C48" s="32" t="s">
        <v>919</v>
      </c>
      <c r="D48" s="14">
        <v>1289</v>
      </c>
      <c r="E48" s="15">
        <v>335.56</v>
      </c>
      <c r="F48" s="16">
        <v>5.4000000000000003E-3</v>
      </c>
      <c r="G48" s="16"/>
    </row>
    <row r="49" spans="1:7" x14ac:dyDescent="0.25">
      <c r="A49" s="13" t="s">
        <v>926</v>
      </c>
      <c r="B49" s="32" t="s">
        <v>927</v>
      </c>
      <c r="C49" s="32" t="s">
        <v>919</v>
      </c>
      <c r="D49" s="14">
        <v>2276</v>
      </c>
      <c r="E49" s="15">
        <v>330.33</v>
      </c>
      <c r="F49" s="16">
        <v>5.3E-3</v>
      </c>
      <c r="G49" s="16"/>
    </row>
    <row r="50" spans="1:7" x14ac:dyDescent="0.25">
      <c r="A50" s="13" t="s">
        <v>928</v>
      </c>
      <c r="B50" s="32" t="s">
        <v>929</v>
      </c>
      <c r="C50" s="32" t="s">
        <v>906</v>
      </c>
      <c r="D50" s="14">
        <v>5115</v>
      </c>
      <c r="E50" s="15">
        <v>286.61</v>
      </c>
      <c r="F50" s="16">
        <v>4.5999999999999999E-3</v>
      </c>
      <c r="G50" s="16"/>
    </row>
    <row r="51" spans="1:7" x14ac:dyDescent="0.25">
      <c r="A51" s="13" t="s">
        <v>930</v>
      </c>
      <c r="B51" s="32" t="s">
        <v>931</v>
      </c>
      <c r="C51" s="32" t="s">
        <v>932</v>
      </c>
      <c r="D51" s="14">
        <v>1286</v>
      </c>
      <c r="E51" s="15">
        <v>283.74</v>
      </c>
      <c r="F51" s="16">
        <v>4.5999999999999999E-3</v>
      </c>
      <c r="G51" s="16"/>
    </row>
    <row r="52" spans="1:7" x14ac:dyDescent="0.25">
      <c r="A52" s="13" t="s">
        <v>933</v>
      </c>
      <c r="B52" s="32" t="s">
        <v>934</v>
      </c>
      <c r="C52" s="32" t="s">
        <v>916</v>
      </c>
      <c r="D52" s="14">
        <v>881</v>
      </c>
      <c r="E52" s="15">
        <v>268.33999999999997</v>
      </c>
      <c r="F52" s="16">
        <v>4.3E-3</v>
      </c>
      <c r="G52" s="16"/>
    </row>
    <row r="53" spans="1:7" x14ac:dyDescent="0.25">
      <c r="A53" s="13" t="s">
        <v>935</v>
      </c>
      <c r="B53" s="32" t="s">
        <v>936</v>
      </c>
      <c r="C53" s="32" t="s">
        <v>916</v>
      </c>
      <c r="D53" s="14">
        <v>618</v>
      </c>
      <c r="E53" s="15">
        <v>236.88</v>
      </c>
      <c r="F53" s="16">
        <v>3.8E-3</v>
      </c>
      <c r="G53" s="16"/>
    </row>
    <row r="54" spans="1:7" x14ac:dyDescent="0.25">
      <c r="A54" s="13" t="s">
        <v>937</v>
      </c>
      <c r="B54" s="32" t="s">
        <v>938</v>
      </c>
      <c r="C54" s="32" t="s">
        <v>932</v>
      </c>
      <c r="D54" s="14">
        <v>289</v>
      </c>
      <c r="E54" s="15">
        <v>234.85</v>
      </c>
      <c r="F54" s="16">
        <v>3.8E-3</v>
      </c>
      <c r="G54" s="16"/>
    </row>
    <row r="55" spans="1:7" x14ac:dyDescent="0.25">
      <c r="A55" s="13" t="s">
        <v>939</v>
      </c>
      <c r="B55" s="32" t="s">
        <v>940</v>
      </c>
      <c r="C55" s="32" t="s">
        <v>919</v>
      </c>
      <c r="D55" s="14">
        <v>3001</v>
      </c>
      <c r="E55" s="15">
        <v>222.74</v>
      </c>
      <c r="F55" s="16">
        <v>3.5999999999999999E-3</v>
      </c>
      <c r="G55" s="16"/>
    </row>
    <row r="56" spans="1:7" x14ac:dyDescent="0.25">
      <c r="A56" s="13" t="s">
        <v>941</v>
      </c>
      <c r="B56" s="32" t="s">
        <v>942</v>
      </c>
      <c r="C56" s="32" t="s">
        <v>919</v>
      </c>
      <c r="D56" s="14">
        <v>1282</v>
      </c>
      <c r="E56" s="15">
        <v>219.6</v>
      </c>
      <c r="F56" s="16">
        <v>3.5000000000000001E-3</v>
      </c>
      <c r="G56" s="16"/>
    </row>
    <row r="57" spans="1:7" x14ac:dyDescent="0.25">
      <c r="A57" s="13" t="s">
        <v>943</v>
      </c>
      <c r="B57" s="32" t="s">
        <v>944</v>
      </c>
      <c r="C57" s="32" t="s">
        <v>919</v>
      </c>
      <c r="D57" s="14">
        <v>1565</v>
      </c>
      <c r="E57" s="15">
        <v>214.98</v>
      </c>
      <c r="F57" s="16">
        <v>3.5000000000000001E-3</v>
      </c>
      <c r="G57" s="16"/>
    </row>
    <row r="58" spans="1:7" x14ac:dyDescent="0.25">
      <c r="A58" s="13" t="s">
        <v>945</v>
      </c>
      <c r="B58" s="32" t="s">
        <v>946</v>
      </c>
      <c r="C58" s="32" t="s">
        <v>932</v>
      </c>
      <c r="D58" s="14">
        <v>384</v>
      </c>
      <c r="E58" s="15">
        <v>206.02</v>
      </c>
      <c r="F58" s="16">
        <v>3.3E-3</v>
      </c>
      <c r="G58" s="16"/>
    </row>
    <row r="59" spans="1:7" x14ac:dyDescent="0.25">
      <c r="A59" s="13" t="s">
        <v>947</v>
      </c>
      <c r="B59" s="32" t="s">
        <v>948</v>
      </c>
      <c r="C59" s="32" t="s">
        <v>916</v>
      </c>
      <c r="D59" s="14">
        <v>2263</v>
      </c>
      <c r="E59" s="15">
        <v>197.51</v>
      </c>
      <c r="F59" s="16">
        <v>3.2000000000000002E-3</v>
      </c>
      <c r="G59" s="16"/>
    </row>
    <row r="60" spans="1:7" x14ac:dyDescent="0.25">
      <c r="A60" s="13" t="s">
        <v>949</v>
      </c>
      <c r="B60" s="32" t="s">
        <v>950</v>
      </c>
      <c r="C60" s="32" t="s">
        <v>916</v>
      </c>
      <c r="D60" s="14">
        <v>1155</v>
      </c>
      <c r="E60" s="15">
        <v>159.57</v>
      </c>
      <c r="F60" s="16">
        <v>2.5999999999999999E-3</v>
      </c>
      <c r="G60" s="16"/>
    </row>
    <row r="61" spans="1:7" x14ac:dyDescent="0.25">
      <c r="A61" s="13" t="s">
        <v>951</v>
      </c>
      <c r="B61" s="32" t="s">
        <v>952</v>
      </c>
      <c r="C61" s="32" t="s">
        <v>919</v>
      </c>
      <c r="D61" s="14">
        <v>906</v>
      </c>
      <c r="E61" s="15">
        <v>150.79</v>
      </c>
      <c r="F61" s="16">
        <v>2.3999999999999998E-3</v>
      </c>
      <c r="G61" s="16"/>
    </row>
    <row r="62" spans="1:7" x14ac:dyDescent="0.25">
      <c r="A62" s="13" t="s">
        <v>953</v>
      </c>
      <c r="B62" s="32" t="s">
        <v>954</v>
      </c>
      <c r="C62" s="32" t="s">
        <v>916</v>
      </c>
      <c r="D62" s="14">
        <v>695</v>
      </c>
      <c r="E62" s="15">
        <v>139.75</v>
      </c>
      <c r="F62" s="16">
        <v>2.3E-3</v>
      </c>
      <c r="G62" s="16"/>
    </row>
    <row r="63" spans="1:7" x14ac:dyDescent="0.25">
      <c r="A63" s="13" t="s">
        <v>955</v>
      </c>
      <c r="B63" s="32" t="s">
        <v>956</v>
      </c>
      <c r="C63" s="32" t="s">
        <v>919</v>
      </c>
      <c r="D63" s="14">
        <v>1555</v>
      </c>
      <c r="E63" s="15">
        <v>127.25</v>
      </c>
      <c r="F63" s="16">
        <v>2.0999999999999999E-3</v>
      </c>
      <c r="G63" s="16"/>
    </row>
    <row r="64" spans="1:7" x14ac:dyDescent="0.25">
      <c r="A64" s="13" t="s">
        <v>957</v>
      </c>
      <c r="B64" s="32" t="s">
        <v>958</v>
      </c>
      <c r="C64" s="32" t="s">
        <v>932</v>
      </c>
      <c r="D64" s="14">
        <v>6011</v>
      </c>
      <c r="E64" s="15">
        <v>124.67</v>
      </c>
      <c r="F64" s="16">
        <v>2E-3</v>
      </c>
      <c r="G64" s="16"/>
    </row>
    <row r="65" spans="1:7" x14ac:dyDescent="0.25">
      <c r="A65" s="13" t="s">
        <v>959</v>
      </c>
      <c r="B65" s="32" t="s">
        <v>960</v>
      </c>
      <c r="C65" s="32" t="s">
        <v>919</v>
      </c>
      <c r="D65" s="14">
        <v>1817</v>
      </c>
      <c r="E65" s="15">
        <v>121.87</v>
      </c>
      <c r="F65" s="16">
        <v>2E-3</v>
      </c>
      <c r="G65" s="16"/>
    </row>
    <row r="66" spans="1:7" x14ac:dyDescent="0.25">
      <c r="A66" s="13" t="s">
        <v>961</v>
      </c>
      <c r="B66" s="32" t="s">
        <v>962</v>
      </c>
      <c r="C66" s="32" t="s">
        <v>919</v>
      </c>
      <c r="D66" s="14">
        <v>188</v>
      </c>
      <c r="E66" s="15">
        <v>116.47</v>
      </c>
      <c r="F66" s="16">
        <v>1.9E-3</v>
      </c>
      <c r="G66" s="16"/>
    </row>
    <row r="67" spans="1:7" x14ac:dyDescent="0.25">
      <c r="A67" s="13" t="s">
        <v>963</v>
      </c>
      <c r="B67" s="32" t="s">
        <v>964</v>
      </c>
      <c r="C67" s="32" t="s">
        <v>919</v>
      </c>
      <c r="D67" s="14">
        <v>339</v>
      </c>
      <c r="E67" s="15">
        <v>115.45</v>
      </c>
      <c r="F67" s="16">
        <v>1.9E-3</v>
      </c>
      <c r="G67" s="16"/>
    </row>
    <row r="68" spans="1:7" x14ac:dyDescent="0.25">
      <c r="A68" s="13" t="s">
        <v>965</v>
      </c>
      <c r="B68" s="32" t="s">
        <v>966</v>
      </c>
      <c r="C68" s="32" t="s">
        <v>916</v>
      </c>
      <c r="D68" s="14">
        <v>1380</v>
      </c>
      <c r="E68" s="15">
        <v>112.23</v>
      </c>
      <c r="F68" s="16">
        <v>1.8E-3</v>
      </c>
      <c r="G68" s="16"/>
    </row>
    <row r="69" spans="1:7" x14ac:dyDescent="0.25">
      <c r="A69" s="13" t="s">
        <v>967</v>
      </c>
      <c r="B69" s="32" t="s">
        <v>968</v>
      </c>
      <c r="C69" s="32" t="s">
        <v>916</v>
      </c>
      <c r="D69" s="14">
        <v>1684</v>
      </c>
      <c r="E69" s="15">
        <v>98.02</v>
      </c>
      <c r="F69" s="16">
        <v>1.6000000000000001E-3</v>
      </c>
      <c r="G69" s="16"/>
    </row>
    <row r="70" spans="1:7" x14ac:dyDescent="0.25">
      <c r="A70" s="13" t="s">
        <v>969</v>
      </c>
      <c r="B70" s="32" t="s">
        <v>970</v>
      </c>
      <c r="C70" s="32" t="s">
        <v>919</v>
      </c>
      <c r="D70" s="14">
        <v>234</v>
      </c>
      <c r="E70" s="15">
        <v>90.03</v>
      </c>
      <c r="F70" s="16">
        <v>1.5E-3</v>
      </c>
      <c r="G70" s="16"/>
    </row>
    <row r="71" spans="1:7" x14ac:dyDescent="0.25">
      <c r="A71" s="13" t="s">
        <v>971</v>
      </c>
      <c r="B71" s="32" t="s">
        <v>972</v>
      </c>
      <c r="C71" s="32" t="s">
        <v>932</v>
      </c>
      <c r="D71" s="14">
        <v>215</v>
      </c>
      <c r="E71" s="15">
        <v>85.93</v>
      </c>
      <c r="F71" s="16">
        <v>1.4E-3</v>
      </c>
      <c r="G71" s="16"/>
    </row>
    <row r="72" spans="1:7" x14ac:dyDescent="0.25">
      <c r="A72" s="13" t="s">
        <v>973</v>
      </c>
      <c r="B72" s="32" t="s">
        <v>974</v>
      </c>
      <c r="C72" s="32" t="s">
        <v>919</v>
      </c>
      <c r="D72" s="14">
        <v>887</v>
      </c>
      <c r="E72" s="15">
        <v>83.73</v>
      </c>
      <c r="F72" s="16">
        <v>1.2999999999999999E-3</v>
      </c>
      <c r="G72" s="16"/>
    </row>
    <row r="73" spans="1:7" x14ac:dyDescent="0.25">
      <c r="A73" s="13" t="s">
        <v>975</v>
      </c>
      <c r="B73" s="32" t="s">
        <v>976</v>
      </c>
      <c r="C73" s="32" t="s">
        <v>906</v>
      </c>
      <c r="D73" s="14">
        <v>382</v>
      </c>
      <c r="E73" s="15">
        <v>83.63</v>
      </c>
      <c r="F73" s="16">
        <v>1.2999999999999999E-3</v>
      </c>
      <c r="G73" s="16"/>
    </row>
    <row r="74" spans="1:7" x14ac:dyDescent="0.25">
      <c r="A74" s="13" t="s">
        <v>977</v>
      </c>
      <c r="B74" s="32" t="s">
        <v>978</v>
      </c>
      <c r="C74" s="32" t="s">
        <v>916</v>
      </c>
      <c r="D74" s="14">
        <v>920</v>
      </c>
      <c r="E74" s="15">
        <v>82.63</v>
      </c>
      <c r="F74" s="16">
        <v>1.2999999999999999E-3</v>
      </c>
      <c r="G74" s="16"/>
    </row>
    <row r="75" spans="1:7" x14ac:dyDescent="0.25">
      <c r="A75" s="13" t="s">
        <v>979</v>
      </c>
      <c r="B75" s="32" t="s">
        <v>980</v>
      </c>
      <c r="C75" s="32" t="s">
        <v>919</v>
      </c>
      <c r="D75" s="14">
        <v>150</v>
      </c>
      <c r="E75" s="15">
        <v>76.63</v>
      </c>
      <c r="F75" s="16">
        <v>1.1999999999999999E-3</v>
      </c>
      <c r="G75" s="16"/>
    </row>
    <row r="76" spans="1:7" x14ac:dyDescent="0.25">
      <c r="A76" s="13" t="s">
        <v>981</v>
      </c>
      <c r="B76" s="32" t="s">
        <v>982</v>
      </c>
      <c r="C76" s="32" t="s">
        <v>916</v>
      </c>
      <c r="D76" s="14">
        <v>302</v>
      </c>
      <c r="E76" s="15">
        <v>72.38</v>
      </c>
      <c r="F76" s="16">
        <v>1.1999999999999999E-3</v>
      </c>
      <c r="G76" s="16"/>
    </row>
    <row r="77" spans="1:7" x14ac:dyDescent="0.25">
      <c r="A77" s="13" t="s">
        <v>983</v>
      </c>
      <c r="B77" s="32" t="s">
        <v>984</v>
      </c>
      <c r="C77" s="32" t="s">
        <v>919</v>
      </c>
      <c r="D77" s="14">
        <v>343</v>
      </c>
      <c r="E77" s="15">
        <v>64.63</v>
      </c>
      <c r="F77" s="16">
        <v>1E-3</v>
      </c>
      <c r="G77" s="16"/>
    </row>
    <row r="78" spans="1:7" x14ac:dyDescent="0.25">
      <c r="A78" s="13" t="s">
        <v>985</v>
      </c>
      <c r="B78" s="32" t="s">
        <v>986</v>
      </c>
      <c r="C78" s="32" t="s">
        <v>932</v>
      </c>
      <c r="D78" s="14">
        <v>426</v>
      </c>
      <c r="E78" s="15">
        <v>57.35</v>
      </c>
      <c r="F78" s="16">
        <v>8.9999999999999998E-4</v>
      </c>
      <c r="G78" s="16"/>
    </row>
    <row r="79" spans="1:7" x14ac:dyDescent="0.25">
      <c r="A79" s="13" t="s">
        <v>987</v>
      </c>
      <c r="B79" s="32" t="s">
        <v>988</v>
      </c>
      <c r="C79" s="32" t="s">
        <v>919</v>
      </c>
      <c r="D79" s="14">
        <v>34</v>
      </c>
      <c r="E79" s="15">
        <v>56.06</v>
      </c>
      <c r="F79" s="16">
        <v>8.9999999999999998E-4</v>
      </c>
      <c r="G79" s="16"/>
    </row>
    <row r="80" spans="1:7" x14ac:dyDescent="0.25">
      <c r="A80" s="13" t="s">
        <v>989</v>
      </c>
      <c r="B80" s="32" t="s">
        <v>990</v>
      </c>
      <c r="C80" s="32" t="s">
        <v>906</v>
      </c>
      <c r="D80" s="14">
        <v>694</v>
      </c>
      <c r="E80" s="15">
        <v>50.54</v>
      </c>
      <c r="F80" s="16">
        <v>8.0000000000000004E-4</v>
      </c>
      <c r="G80" s="16"/>
    </row>
    <row r="81" spans="1:7" x14ac:dyDescent="0.25">
      <c r="A81" s="13" t="s">
        <v>991</v>
      </c>
      <c r="B81" s="32" t="s">
        <v>992</v>
      </c>
      <c r="C81" s="32" t="s">
        <v>919</v>
      </c>
      <c r="D81" s="14">
        <v>1091</v>
      </c>
      <c r="E81" s="15">
        <v>47.82</v>
      </c>
      <c r="F81" s="16">
        <v>8.0000000000000004E-4</v>
      </c>
      <c r="G81" s="16"/>
    </row>
    <row r="82" spans="1:7" x14ac:dyDescent="0.25">
      <c r="A82" s="13" t="s">
        <v>993</v>
      </c>
      <c r="B82" s="32" t="s">
        <v>994</v>
      </c>
      <c r="C82" s="32" t="s">
        <v>919</v>
      </c>
      <c r="D82" s="14">
        <v>105</v>
      </c>
      <c r="E82" s="15">
        <v>45.73</v>
      </c>
      <c r="F82" s="16">
        <v>6.9999999999999999E-4</v>
      </c>
      <c r="G82" s="16"/>
    </row>
    <row r="83" spans="1:7" x14ac:dyDescent="0.25">
      <c r="A83" s="13" t="s">
        <v>995</v>
      </c>
      <c r="B83" s="32" t="s">
        <v>996</v>
      </c>
      <c r="C83" s="32" t="s">
        <v>919</v>
      </c>
      <c r="D83" s="14">
        <v>739</v>
      </c>
      <c r="E83" s="15">
        <v>38.020000000000003</v>
      </c>
      <c r="F83" s="16">
        <v>5.9999999999999995E-4</v>
      </c>
      <c r="G83" s="16"/>
    </row>
    <row r="84" spans="1:7" x14ac:dyDescent="0.25">
      <c r="A84" s="13" t="s">
        <v>997</v>
      </c>
      <c r="B84" s="32" t="s">
        <v>998</v>
      </c>
      <c r="C84" s="32" t="s">
        <v>932</v>
      </c>
      <c r="D84" s="14">
        <v>1335</v>
      </c>
      <c r="E84" s="15">
        <v>36.020000000000003</v>
      </c>
      <c r="F84" s="16">
        <v>5.9999999999999995E-4</v>
      </c>
      <c r="G84" s="16"/>
    </row>
    <row r="85" spans="1:7" x14ac:dyDescent="0.25">
      <c r="A85" s="13" t="s">
        <v>999</v>
      </c>
      <c r="B85" s="32" t="s">
        <v>1000</v>
      </c>
      <c r="C85" s="32" t="s">
        <v>916</v>
      </c>
      <c r="D85" s="14">
        <v>122</v>
      </c>
      <c r="E85" s="15">
        <v>35.53</v>
      </c>
      <c r="F85" s="16">
        <v>5.9999999999999995E-4</v>
      </c>
      <c r="G85" s="16"/>
    </row>
    <row r="86" spans="1:7" x14ac:dyDescent="0.25">
      <c r="A86" s="13" t="s">
        <v>1001</v>
      </c>
      <c r="B86" s="32" t="s">
        <v>1002</v>
      </c>
      <c r="C86" s="32" t="s">
        <v>919</v>
      </c>
      <c r="D86" s="14">
        <v>66</v>
      </c>
      <c r="E86" s="15">
        <v>35.25</v>
      </c>
      <c r="F86" s="16">
        <v>5.9999999999999995E-4</v>
      </c>
      <c r="G86" s="16"/>
    </row>
    <row r="87" spans="1:7" x14ac:dyDescent="0.25">
      <c r="A87" s="13" t="s">
        <v>1003</v>
      </c>
      <c r="B87" s="32" t="s">
        <v>1004</v>
      </c>
      <c r="C87" s="32" t="s">
        <v>919</v>
      </c>
      <c r="D87" s="14">
        <v>242</v>
      </c>
      <c r="E87" s="15">
        <v>33.74</v>
      </c>
      <c r="F87" s="16">
        <v>5.0000000000000001E-4</v>
      </c>
      <c r="G87" s="16"/>
    </row>
    <row r="88" spans="1:7" x14ac:dyDescent="0.25">
      <c r="A88" s="13" t="s">
        <v>1005</v>
      </c>
      <c r="B88" s="32" t="s">
        <v>1006</v>
      </c>
      <c r="C88" s="32" t="s">
        <v>919</v>
      </c>
      <c r="D88" s="14">
        <v>60</v>
      </c>
      <c r="E88" s="15">
        <v>31.91</v>
      </c>
      <c r="F88" s="16">
        <v>5.0000000000000001E-4</v>
      </c>
      <c r="G88" s="16"/>
    </row>
    <row r="89" spans="1:7" x14ac:dyDescent="0.25">
      <c r="A89" s="13" t="s">
        <v>1007</v>
      </c>
      <c r="B89" s="32" t="s">
        <v>1008</v>
      </c>
      <c r="C89" s="32" t="s">
        <v>1009</v>
      </c>
      <c r="D89" s="14">
        <v>1816</v>
      </c>
      <c r="E89" s="15">
        <v>31.44</v>
      </c>
      <c r="F89" s="16">
        <v>5.0000000000000001E-4</v>
      </c>
      <c r="G89" s="16"/>
    </row>
    <row r="90" spans="1:7" x14ac:dyDescent="0.25">
      <c r="A90" s="13" t="s">
        <v>1010</v>
      </c>
      <c r="B90" s="32" t="s">
        <v>1011</v>
      </c>
      <c r="C90" s="32" t="s">
        <v>906</v>
      </c>
      <c r="D90" s="14">
        <v>187</v>
      </c>
      <c r="E90" s="15">
        <v>29.12</v>
      </c>
      <c r="F90" s="16">
        <v>5.0000000000000001E-4</v>
      </c>
      <c r="G90" s="16"/>
    </row>
    <row r="91" spans="1:7" x14ac:dyDescent="0.25">
      <c r="A91" s="13" t="s">
        <v>1012</v>
      </c>
      <c r="B91" s="32" t="s">
        <v>1013</v>
      </c>
      <c r="C91" s="32" t="s">
        <v>919</v>
      </c>
      <c r="D91" s="14">
        <v>287</v>
      </c>
      <c r="E91" s="15">
        <v>25.04</v>
      </c>
      <c r="F91" s="16">
        <v>4.0000000000000002E-4</v>
      </c>
      <c r="G91" s="16"/>
    </row>
    <row r="92" spans="1:7" x14ac:dyDescent="0.25">
      <c r="A92" s="13" t="s">
        <v>1014</v>
      </c>
      <c r="B92" s="32" t="s">
        <v>1015</v>
      </c>
      <c r="C92" s="32" t="s">
        <v>919</v>
      </c>
      <c r="D92" s="14">
        <v>599</v>
      </c>
      <c r="E92" s="15">
        <v>24.63</v>
      </c>
      <c r="F92" s="16">
        <v>4.0000000000000002E-4</v>
      </c>
      <c r="G92" s="16"/>
    </row>
    <row r="93" spans="1:7" x14ac:dyDescent="0.25">
      <c r="A93" s="13" t="s">
        <v>1016</v>
      </c>
      <c r="B93" s="32" t="s">
        <v>1017</v>
      </c>
      <c r="C93" s="32" t="s">
        <v>919</v>
      </c>
      <c r="D93" s="14">
        <v>142</v>
      </c>
      <c r="E93" s="15">
        <v>16.899999999999999</v>
      </c>
      <c r="F93" s="16">
        <v>2.9999999999999997E-4</v>
      </c>
      <c r="G93" s="16"/>
    </row>
    <row r="94" spans="1:7" x14ac:dyDescent="0.25">
      <c r="A94" s="17" t="s">
        <v>181</v>
      </c>
      <c r="B94" s="33"/>
      <c r="C94" s="33"/>
      <c r="D94" s="18"/>
      <c r="E94" s="19">
        <v>18257.759999999998</v>
      </c>
      <c r="F94" s="20">
        <v>0.29430000000000001</v>
      </c>
      <c r="G94" s="21"/>
    </row>
    <row r="95" spans="1:7" x14ac:dyDescent="0.25">
      <c r="A95" s="13"/>
      <c r="B95" s="32"/>
      <c r="C95" s="32"/>
      <c r="D95" s="14"/>
      <c r="E95" s="15"/>
      <c r="F95" s="16"/>
      <c r="G95" s="16"/>
    </row>
    <row r="96" spans="1:7" x14ac:dyDescent="0.25">
      <c r="A96" s="24" t="s">
        <v>184</v>
      </c>
      <c r="B96" s="34"/>
      <c r="C96" s="34"/>
      <c r="D96" s="25"/>
      <c r="E96" s="19">
        <v>60615.95</v>
      </c>
      <c r="F96" s="20">
        <v>0.97709999999999997</v>
      </c>
      <c r="G96" s="21"/>
    </row>
    <row r="97" spans="1:7" x14ac:dyDescent="0.25">
      <c r="A97" s="13"/>
      <c r="B97" s="32"/>
      <c r="C97" s="32"/>
      <c r="D97" s="14"/>
      <c r="E97" s="15"/>
      <c r="F97" s="16"/>
      <c r="G97" s="16"/>
    </row>
    <row r="98" spans="1:7" x14ac:dyDescent="0.25">
      <c r="A98" s="13"/>
      <c r="B98" s="32"/>
      <c r="C98" s="32"/>
      <c r="D98" s="14"/>
      <c r="E98" s="15"/>
      <c r="F98" s="16"/>
      <c r="G98" s="16"/>
    </row>
    <row r="99" spans="1:7" x14ac:dyDescent="0.25">
      <c r="A99" s="17" t="s">
        <v>199</v>
      </c>
      <c r="B99" s="32"/>
      <c r="C99" s="32"/>
      <c r="D99" s="14"/>
      <c r="E99" s="15"/>
      <c r="F99" s="16"/>
      <c r="G99" s="16"/>
    </row>
    <row r="100" spans="1:7" x14ac:dyDescent="0.25">
      <c r="A100" s="13" t="s">
        <v>200</v>
      </c>
      <c r="B100" s="32"/>
      <c r="C100" s="32"/>
      <c r="D100" s="14"/>
      <c r="E100" s="15">
        <v>1368.3</v>
      </c>
      <c r="F100" s="16">
        <v>2.2100000000000002E-2</v>
      </c>
      <c r="G100" s="16">
        <v>6.2650999999999998E-2</v>
      </c>
    </row>
    <row r="101" spans="1:7" x14ac:dyDescent="0.25">
      <c r="A101" s="17" t="s">
        <v>181</v>
      </c>
      <c r="B101" s="33"/>
      <c r="C101" s="33"/>
      <c r="D101" s="18"/>
      <c r="E101" s="19">
        <v>1368.3</v>
      </c>
      <c r="F101" s="20">
        <v>2.2100000000000002E-2</v>
      </c>
      <c r="G101" s="21"/>
    </row>
    <row r="102" spans="1:7" x14ac:dyDescent="0.25">
      <c r="A102" s="13"/>
      <c r="B102" s="32"/>
      <c r="C102" s="32"/>
      <c r="D102" s="14"/>
      <c r="E102" s="15"/>
      <c r="F102" s="16"/>
      <c r="G102" s="16"/>
    </row>
    <row r="103" spans="1:7" x14ac:dyDescent="0.25">
      <c r="A103" s="24" t="s">
        <v>184</v>
      </c>
      <c r="B103" s="34"/>
      <c r="C103" s="34"/>
      <c r="D103" s="25"/>
      <c r="E103" s="19">
        <v>1368.3</v>
      </c>
      <c r="F103" s="20">
        <v>2.2100000000000002E-2</v>
      </c>
      <c r="G103" s="21"/>
    </row>
    <row r="104" spans="1:7" x14ac:dyDescent="0.25">
      <c r="A104" s="13" t="s">
        <v>201</v>
      </c>
      <c r="B104" s="32"/>
      <c r="C104" s="32"/>
      <c r="D104" s="14"/>
      <c r="E104" s="15">
        <v>0.23486319999999999</v>
      </c>
      <c r="F104" s="16">
        <v>3.0000000000000001E-6</v>
      </c>
      <c r="G104" s="16"/>
    </row>
    <row r="105" spans="1:7" x14ac:dyDescent="0.25">
      <c r="A105" s="13" t="s">
        <v>202</v>
      </c>
      <c r="B105" s="32"/>
      <c r="C105" s="32"/>
      <c r="D105" s="14"/>
      <c r="E105" s="15">
        <v>50.135136799999998</v>
      </c>
      <c r="F105" s="16">
        <v>7.9699999999999997E-4</v>
      </c>
      <c r="G105" s="16">
        <v>6.2649999999999997E-2</v>
      </c>
    </row>
    <row r="106" spans="1:7" x14ac:dyDescent="0.25">
      <c r="A106" s="27" t="s">
        <v>203</v>
      </c>
      <c r="B106" s="35"/>
      <c r="C106" s="35"/>
      <c r="D106" s="28"/>
      <c r="E106" s="29">
        <v>62034.62</v>
      </c>
      <c r="F106" s="30">
        <v>1</v>
      </c>
      <c r="G106" s="30"/>
    </row>
    <row r="111" spans="1:7" x14ac:dyDescent="0.25">
      <c r="A111" s="1" t="s">
        <v>206</v>
      </c>
    </row>
    <row r="112" spans="1:7" x14ac:dyDescent="0.25">
      <c r="A112" s="47" t="s">
        <v>207</v>
      </c>
      <c r="B112" s="3" t="s">
        <v>134</v>
      </c>
    </row>
    <row r="113" spans="1:3" x14ac:dyDescent="0.25">
      <c r="A113" t="s">
        <v>208</v>
      </c>
    </row>
    <row r="114" spans="1:3" x14ac:dyDescent="0.25">
      <c r="A114" t="s">
        <v>249</v>
      </c>
      <c r="B114" t="s">
        <v>210</v>
      </c>
      <c r="C114" t="s">
        <v>210</v>
      </c>
    </row>
    <row r="115" spans="1:3" x14ac:dyDescent="0.25">
      <c r="B115" s="48">
        <v>45688</v>
      </c>
      <c r="C115" s="48">
        <v>45716</v>
      </c>
    </row>
    <row r="116" spans="1:3" x14ac:dyDescent="0.25">
      <c r="A116" t="s">
        <v>250</v>
      </c>
      <c r="B116">
        <v>11.7692</v>
      </c>
      <c r="C116">
        <v>10.763199999999999</v>
      </c>
    </row>
    <row r="117" spans="1:3" x14ac:dyDescent="0.25">
      <c r="A117" t="s">
        <v>251</v>
      </c>
      <c r="B117">
        <v>11.7692</v>
      </c>
      <c r="C117">
        <v>10.763199999999999</v>
      </c>
    </row>
    <row r="118" spans="1:3" x14ac:dyDescent="0.25">
      <c r="A118" t="s">
        <v>252</v>
      </c>
      <c r="B118">
        <v>11.5822</v>
      </c>
      <c r="C118">
        <v>10.578200000000001</v>
      </c>
    </row>
    <row r="119" spans="1:3" x14ac:dyDescent="0.25">
      <c r="A119" t="s">
        <v>253</v>
      </c>
      <c r="B119">
        <v>11.5822</v>
      </c>
      <c r="C119">
        <v>10.578200000000001</v>
      </c>
    </row>
    <row r="121" spans="1:3" x14ac:dyDescent="0.25">
      <c r="A121" t="s">
        <v>212</v>
      </c>
      <c r="B121" s="3" t="s">
        <v>134</v>
      </c>
    </row>
    <row r="122" spans="1:3" x14ac:dyDescent="0.25">
      <c r="A122" t="s">
        <v>213</v>
      </c>
      <c r="B122" s="3" t="s">
        <v>134</v>
      </c>
    </row>
    <row r="123" spans="1:3" ht="29.1" customHeight="1" x14ac:dyDescent="0.25">
      <c r="A123" s="47" t="s">
        <v>214</v>
      </c>
      <c r="B123" s="3" t="s">
        <v>134</v>
      </c>
    </row>
    <row r="124" spans="1:3" ht="29.1" customHeight="1" x14ac:dyDescent="0.25">
      <c r="A124" s="47" t="s">
        <v>215</v>
      </c>
      <c r="B124" s="49">
        <v>18257.763709700001</v>
      </c>
    </row>
    <row r="125" spans="1:3" x14ac:dyDescent="0.25">
      <c r="A125" t="s">
        <v>476</v>
      </c>
      <c r="B125" s="49">
        <v>6.3299999999999995E-2</v>
      </c>
    </row>
    <row r="126" spans="1:3" ht="43.5" customHeight="1" x14ac:dyDescent="0.25">
      <c r="A126" s="47" t="s">
        <v>583</v>
      </c>
      <c r="B126" s="3" t="s">
        <v>134</v>
      </c>
    </row>
    <row r="127" spans="1:3" x14ac:dyDescent="0.25">
      <c r="B127" s="3"/>
    </row>
    <row r="128" spans="1:3" ht="29.1" customHeight="1" x14ac:dyDescent="0.25">
      <c r="A128" s="47" t="s">
        <v>584</v>
      </c>
      <c r="B128" s="3" t="s">
        <v>134</v>
      </c>
    </row>
    <row r="129" spans="1:4" ht="29.1" customHeight="1" x14ac:dyDescent="0.25">
      <c r="A129" s="47" t="s">
        <v>585</v>
      </c>
      <c r="B129" t="s">
        <v>134</v>
      </c>
    </row>
    <row r="130" spans="1:4" ht="29.1" customHeight="1" x14ac:dyDescent="0.25">
      <c r="A130" s="47" t="s">
        <v>586</v>
      </c>
      <c r="B130" s="3" t="s">
        <v>134</v>
      </c>
    </row>
    <row r="131" spans="1:4" ht="29.1" customHeight="1" x14ac:dyDescent="0.25">
      <c r="A131" s="47" t="s">
        <v>587</v>
      </c>
      <c r="B131" s="3" t="s">
        <v>134</v>
      </c>
    </row>
    <row r="133" spans="1:4" ht="69.95" customHeight="1" x14ac:dyDescent="0.25">
      <c r="A133" s="65" t="s">
        <v>231</v>
      </c>
      <c r="B133" s="65" t="s">
        <v>232</v>
      </c>
      <c r="C133" s="65" t="s">
        <v>4</v>
      </c>
      <c r="D133" s="65" t="s">
        <v>5</v>
      </c>
    </row>
    <row r="134" spans="1:4" ht="69.95" customHeight="1" x14ac:dyDescent="0.25">
      <c r="A134" s="65" t="s">
        <v>1018</v>
      </c>
      <c r="B134" s="65"/>
      <c r="C134" s="65" t="s">
        <v>25</v>
      </c>
      <c r="D134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1019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1020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579</v>
      </c>
      <c r="B7" s="32"/>
      <c r="C7" s="32"/>
      <c r="D7" s="14"/>
      <c r="E7" s="15"/>
      <c r="F7" s="16"/>
      <c r="G7" s="16"/>
    </row>
    <row r="8" spans="1:7" x14ac:dyDescent="0.25">
      <c r="A8" s="17" t="s">
        <v>580</v>
      </c>
      <c r="B8" s="33"/>
      <c r="C8" s="33"/>
      <c r="D8" s="18"/>
      <c r="E8" s="41"/>
      <c r="F8" s="21"/>
      <c r="G8" s="21"/>
    </row>
    <row r="9" spans="1:7" x14ac:dyDescent="0.25">
      <c r="A9" s="13" t="s">
        <v>1021</v>
      </c>
      <c r="B9" s="32" t="s">
        <v>1022</v>
      </c>
      <c r="C9" s="32"/>
      <c r="D9" s="14">
        <v>226282.84400000001</v>
      </c>
      <c r="E9" s="15">
        <v>10646.98</v>
      </c>
      <c r="F9" s="16">
        <v>0.99419999999999997</v>
      </c>
      <c r="G9" s="16"/>
    </row>
    <row r="10" spans="1:7" x14ac:dyDescent="0.25">
      <c r="A10" s="17" t="s">
        <v>181</v>
      </c>
      <c r="B10" s="33"/>
      <c r="C10" s="33"/>
      <c r="D10" s="18"/>
      <c r="E10" s="19">
        <v>10646.98</v>
      </c>
      <c r="F10" s="20">
        <v>0.99419999999999997</v>
      </c>
      <c r="G10" s="21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24" t="s">
        <v>184</v>
      </c>
      <c r="B12" s="34"/>
      <c r="C12" s="34"/>
      <c r="D12" s="25"/>
      <c r="E12" s="19">
        <v>10646.98</v>
      </c>
      <c r="F12" s="20">
        <v>0.99419999999999997</v>
      </c>
      <c r="G12" s="21"/>
    </row>
    <row r="13" spans="1:7" x14ac:dyDescent="0.25">
      <c r="A13" s="13"/>
      <c r="B13" s="32"/>
      <c r="C13" s="32"/>
      <c r="D13" s="14"/>
      <c r="E13" s="15"/>
      <c r="F13" s="16"/>
      <c r="G13" s="16"/>
    </row>
    <row r="14" spans="1:7" x14ac:dyDescent="0.25">
      <c r="A14" s="17" t="s">
        <v>199</v>
      </c>
      <c r="B14" s="32"/>
      <c r="C14" s="32"/>
      <c r="D14" s="14"/>
      <c r="E14" s="15"/>
      <c r="F14" s="16"/>
      <c r="G14" s="16"/>
    </row>
    <row r="15" spans="1:7" x14ac:dyDescent="0.25">
      <c r="A15" s="13" t="s">
        <v>200</v>
      </c>
      <c r="B15" s="32"/>
      <c r="C15" s="32"/>
      <c r="D15" s="14"/>
      <c r="E15" s="15">
        <v>64.97</v>
      </c>
      <c r="F15" s="16">
        <v>6.1000000000000004E-3</v>
      </c>
      <c r="G15" s="16">
        <v>6.2650999999999998E-2</v>
      </c>
    </row>
    <row r="16" spans="1:7" x14ac:dyDescent="0.25">
      <c r="A16" s="17" t="s">
        <v>181</v>
      </c>
      <c r="B16" s="33"/>
      <c r="C16" s="33"/>
      <c r="D16" s="18"/>
      <c r="E16" s="19">
        <v>64.97</v>
      </c>
      <c r="F16" s="20">
        <v>6.1000000000000004E-3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4" t="s">
        <v>184</v>
      </c>
      <c r="B18" s="34"/>
      <c r="C18" s="34"/>
      <c r="D18" s="25"/>
      <c r="E18" s="19">
        <v>64.97</v>
      </c>
      <c r="F18" s="20">
        <v>6.1000000000000004E-3</v>
      </c>
      <c r="G18" s="21"/>
    </row>
    <row r="19" spans="1:7" x14ac:dyDescent="0.25">
      <c r="A19" s="13" t="s">
        <v>201</v>
      </c>
      <c r="B19" s="32"/>
      <c r="C19" s="32"/>
      <c r="D19" s="14"/>
      <c r="E19" s="15">
        <v>1.1151299999999999E-2</v>
      </c>
      <c r="F19" s="16">
        <v>9.9999999999999995E-7</v>
      </c>
      <c r="G19" s="16"/>
    </row>
    <row r="20" spans="1:7" x14ac:dyDescent="0.25">
      <c r="A20" s="13" t="s">
        <v>202</v>
      </c>
      <c r="B20" s="32"/>
      <c r="C20" s="32"/>
      <c r="D20" s="14"/>
      <c r="E20" s="40">
        <v>-3.0211513000000001</v>
      </c>
      <c r="F20" s="26">
        <v>-3.01E-4</v>
      </c>
      <c r="G20" s="16">
        <v>6.2649999999999997E-2</v>
      </c>
    </row>
    <row r="21" spans="1:7" x14ac:dyDescent="0.25">
      <c r="A21" s="27" t="s">
        <v>203</v>
      </c>
      <c r="B21" s="35"/>
      <c r="C21" s="35"/>
      <c r="D21" s="28"/>
      <c r="E21" s="29">
        <v>10708.94</v>
      </c>
      <c r="F21" s="30">
        <v>1</v>
      </c>
      <c r="G21" s="30"/>
    </row>
    <row r="26" spans="1:7" x14ac:dyDescent="0.25">
      <c r="A26" s="1" t="s">
        <v>206</v>
      </c>
    </row>
    <row r="27" spans="1:7" x14ac:dyDescent="0.25">
      <c r="A27" s="47" t="s">
        <v>207</v>
      </c>
      <c r="B27" s="3" t="s">
        <v>134</v>
      </c>
    </row>
    <row r="28" spans="1:7" x14ac:dyDescent="0.25">
      <c r="A28" t="s">
        <v>208</v>
      </c>
    </row>
    <row r="29" spans="1:7" x14ac:dyDescent="0.25">
      <c r="A29" t="s">
        <v>249</v>
      </c>
      <c r="B29" t="s">
        <v>210</v>
      </c>
      <c r="C29" t="s">
        <v>210</v>
      </c>
    </row>
    <row r="30" spans="1:7" x14ac:dyDescent="0.25">
      <c r="B30" s="48">
        <v>45688</v>
      </c>
      <c r="C30" s="48">
        <v>45716</v>
      </c>
    </row>
    <row r="31" spans="1:7" x14ac:dyDescent="0.25">
      <c r="A31" t="s">
        <v>474</v>
      </c>
      <c r="B31">
        <v>21.7852</v>
      </c>
      <c r="C31">
        <v>22.973700000000001</v>
      </c>
    </row>
    <row r="32" spans="1:7" x14ac:dyDescent="0.25">
      <c r="A32" t="s">
        <v>475</v>
      </c>
      <c r="B32">
        <v>19.822299999999998</v>
      </c>
      <c r="C32">
        <v>20.8902</v>
      </c>
    </row>
    <row r="34" spans="1:4" x14ac:dyDescent="0.25">
      <c r="A34" t="s">
        <v>212</v>
      </c>
      <c r="B34" s="3" t="s">
        <v>134</v>
      </c>
    </row>
    <row r="35" spans="1:4" x14ac:dyDescent="0.25">
      <c r="A35" t="s">
        <v>213</v>
      </c>
      <c r="B35" s="3" t="s">
        <v>134</v>
      </c>
    </row>
    <row r="36" spans="1:4" ht="29.1" customHeight="1" x14ac:dyDescent="0.25">
      <c r="A36" s="47" t="s">
        <v>214</v>
      </c>
      <c r="B36" s="3" t="s">
        <v>134</v>
      </c>
    </row>
    <row r="37" spans="1:4" ht="29.1" customHeight="1" x14ac:dyDescent="0.25">
      <c r="A37" s="47" t="s">
        <v>215</v>
      </c>
      <c r="B37" s="49">
        <v>10646.9816701</v>
      </c>
    </row>
    <row r="38" spans="1:4" ht="43.5" customHeight="1" x14ac:dyDescent="0.25">
      <c r="A38" s="47" t="s">
        <v>583</v>
      </c>
      <c r="B38" s="3" t="s">
        <v>134</v>
      </c>
    </row>
    <row r="39" spans="1:4" x14ac:dyDescent="0.25">
      <c r="B39" s="3"/>
    </row>
    <row r="40" spans="1:4" ht="29.1" customHeight="1" x14ac:dyDescent="0.25">
      <c r="A40" s="47" t="s">
        <v>584</v>
      </c>
      <c r="B40" s="3" t="s">
        <v>134</v>
      </c>
    </row>
    <row r="41" spans="1:4" ht="29.1" customHeight="1" x14ac:dyDescent="0.25">
      <c r="A41" s="47" t="s">
        <v>585</v>
      </c>
      <c r="B41" t="s">
        <v>134</v>
      </c>
    </row>
    <row r="42" spans="1:4" ht="29.1" customHeight="1" x14ac:dyDescent="0.25">
      <c r="A42" s="47" t="s">
        <v>586</v>
      </c>
      <c r="B42" s="3" t="s">
        <v>134</v>
      </c>
    </row>
    <row r="43" spans="1:4" ht="29.1" customHeight="1" x14ac:dyDescent="0.25">
      <c r="A43" s="47" t="s">
        <v>587</v>
      </c>
      <c r="B43" s="3" t="s">
        <v>134</v>
      </c>
    </row>
    <row r="45" spans="1:4" ht="69.95" customHeight="1" x14ac:dyDescent="0.25">
      <c r="A45" s="65" t="s">
        <v>231</v>
      </c>
      <c r="B45" s="65" t="s">
        <v>232</v>
      </c>
      <c r="C45" s="65" t="s">
        <v>4</v>
      </c>
      <c r="D45" s="65" t="s">
        <v>5</v>
      </c>
    </row>
    <row r="46" spans="1:4" ht="69.95" customHeight="1" x14ac:dyDescent="0.25">
      <c r="A46" s="65" t="s">
        <v>1023</v>
      </c>
      <c r="B46" s="65"/>
      <c r="C46" s="65" t="s">
        <v>27</v>
      </c>
      <c r="D46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5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1024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1025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135</v>
      </c>
      <c r="B9" s="32"/>
      <c r="C9" s="32"/>
      <c r="D9" s="14"/>
      <c r="E9" s="15"/>
      <c r="F9" s="16"/>
      <c r="G9" s="16"/>
    </row>
    <row r="10" spans="1:7" x14ac:dyDescent="0.25">
      <c r="A10" s="17" t="s">
        <v>136</v>
      </c>
      <c r="B10" s="32"/>
      <c r="C10" s="32"/>
      <c r="D10" s="14"/>
      <c r="E10" s="15"/>
      <c r="F10" s="16"/>
      <c r="G10" s="16"/>
    </row>
    <row r="11" spans="1:7" x14ac:dyDescent="0.25">
      <c r="A11" s="13" t="s">
        <v>1026</v>
      </c>
      <c r="B11" s="32" t="s">
        <v>1027</v>
      </c>
      <c r="C11" s="32" t="s">
        <v>148</v>
      </c>
      <c r="D11" s="14">
        <v>2000000</v>
      </c>
      <c r="E11" s="15">
        <v>2077.7600000000002</v>
      </c>
      <c r="F11" s="16">
        <v>7.8799999999999995E-2</v>
      </c>
      <c r="G11" s="16">
        <v>7.4213000000000001E-2</v>
      </c>
    </row>
    <row r="12" spans="1:7" x14ac:dyDescent="0.25">
      <c r="A12" s="13" t="s">
        <v>628</v>
      </c>
      <c r="B12" s="32" t="s">
        <v>629</v>
      </c>
      <c r="C12" s="32" t="s">
        <v>139</v>
      </c>
      <c r="D12" s="14">
        <v>2000000</v>
      </c>
      <c r="E12" s="15">
        <v>2008.6</v>
      </c>
      <c r="F12" s="16">
        <v>7.6200000000000004E-2</v>
      </c>
      <c r="G12" s="16">
        <v>7.3669999999999999E-2</v>
      </c>
    </row>
    <row r="13" spans="1:7" x14ac:dyDescent="0.25">
      <c r="A13" s="13" t="s">
        <v>613</v>
      </c>
      <c r="B13" s="32" t="s">
        <v>614</v>
      </c>
      <c r="C13" s="32" t="s">
        <v>615</v>
      </c>
      <c r="D13" s="14">
        <v>2000000</v>
      </c>
      <c r="E13" s="15">
        <v>2006.45</v>
      </c>
      <c r="F13" s="16">
        <v>7.6100000000000001E-2</v>
      </c>
      <c r="G13" s="16">
        <v>7.3099999999999998E-2</v>
      </c>
    </row>
    <row r="14" spans="1:7" x14ac:dyDescent="0.25">
      <c r="A14" s="13" t="s">
        <v>595</v>
      </c>
      <c r="B14" s="32" t="s">
        <v>596</v>
      </c>
      <c r="C14" s="32" t="s">
        <v>139</v>
      </c>
      <c r="D14" s="14">
        <v>1990000</v>
      </c>
      <c r="E14" s="15">
        <v>1972.48</v>
      </c>
      <c r="F14" s="16">
        <v>7.4800000000000005E-2</v>
      </c>
      <c r="G14" s="16">
        <v>7.2450000000000001E-2</v>
      </c>
    </row>
    <row r="15" spans="1:7" x14ac:dyDescent="0.25">
      <c r="A15" s="13" t="s">
        <v>649</v>
      </c>
      <c r="B15" s="32" t="s">
        <v>650</v>
      </c>
      <c r="C15" s="32" t="s">
        <v>651</v>
      </c>
      <c r="D15" s="14">
        <v>1900000</v>
      </c>
      <c r="E15" s="15">
        <v>1917.14</v>
      </c>
      <c r="F15" s="16">
        <v>7.2700000000000001E-2</v>
      </c>
      <c r="G15" s="16">
        <v>7.3974999999999999E-2</v>
      </c>
    </row>
    <row r="16" spans="1:7" x14ac:dyDescent="0.25">
      <c r="A16" s="13" t="s">
        <v>643</v>
      </c>
      <c r="B16" s="32" t="s">
        <v>644</v>
      </c>
      <c r="C16" s="32" t="s">
        <v>139</v>
      </c>
      <c r="D16" s="14">
        <v>1500000</v>
      </c>
      <c r="E16" s="15">
        <v>1571.14</v>
      </c>
      <c r="F16" s="16">
        <v>5.96E-2</v>
      </c>
      <c r="G16" s="16">
        <v>7.4621999999999994E-2</v>
      </c>
    </row>
    <row r="17" spans="1:7" x14ac:dyDescent="0.25">
      <c r="A17" s="13" t="s">
        <v>620</v>
      </c>
      <c r="B17" s="32" t="s">
        <v>621</v>
      </c>
      <c r="C17" s="32" t="s">
        <v>139</v>
      </c>
      <c r="D17" s="14">
        <v>1300000</v>
      </c>
      <c r="E17" s="15">
        <v>1307.5</v>
      </c>
      <c r="F17" s="16">
        <v>4.9599999999999998E-2</v>
      </c>
      <c r="G17" s="16">
        <v>7.3150000000000007E-2</v>
      </c>
    </row>
    <row r="18" spans="1:7" x14ac:dyDescent="0.25">
      <c r="A18" s="13" t="s">
        <v>730</v>
      </c>
      <c r="B18" s="32" t="s">
        <v>731</v>
      </c>
      <c r="C18" s="32" t="s">
        <v>139</v>
      </c>
      <c r="D18" s="14">
        <v>1000000</v>
      </c>
      <c r="E18" s="15">
        <v>1057.3599999999999</v>
      </c>
      <c r="F18" s="16">
        <v>4.0099999999999997E-2</v>
      </c>
      <c r="G18" s="16">
        <v>7.3200000000000001E-2</v>
      </c>
    </row>
    <row r="19" spans="1:7" x14ac:dyDescent="0.25">
      <c r="A19" s="13" t="s">
        <v>630</v>
      </c>
      <c r="B19" s="32" t="s">
        <v>631</v>
      </c>
      <c r="C19" s="32" t="s">
        <v>632</v>
      </c>
      <c r="D19" s="14">
        <v>1000000</v>
      </c>
      <c r="E19" s="15">
        <v>1032.48</v>
      </c>
      <c r="F19" s="16">
        <v>3.9199999999999999E-2</v>
      </c>
      <c r="G19" s="16">
        <v>7.3185E-2</v>
      </c>
    </row>
    <row r="20" spans="1:7" x14ac:dyDescent="0.25">
      <c r="A20" s="13" t="s">
        <v>1028</v>
      </c>
      <c r="B20" s="32" t="s">
        <v>1029</v>
      </c>
      <c r="C20" s="32" t="s">
        <v>139</v>
      </c>
      <c r="D20" s="14">
        <v>1000000</v>
      </c>
      <c r="E20" s="15">
        <v>1032.06</v>
      </c>
      <c r="F20" s="16">
        <v>3.9100000000000003E-2</v>
      </c>
      <c r="G20" s="16">
        <v>7.3352000000000001E-2</v>
      </c>
    </row>
    <row r="21" spans="1:7" x14ac:dyDescent="0.25">
      <c r="A21" s="13" t="s">
        <v>672</v>
      </c>
      <c r="B21" s="32" t="s">
        <v>673</v>
      </c>
      <c r="C21" s="32" t="s">
        <v>139</v>
      </c>
      <c r="D21" s="14">
        <v>1000000</v>
      </c>
      <c r="E21" s="15">
        <v>1031.56</v>
      </c>
      <c r="F21" s="16">
        <v>3.9100000000000003E-2</v>
      </c>
      <c r="G21" s="16">
        <v>7.3400000000000007E-2</v>
      </c>
    </row>
    <row r="22" spans="1:7" x14ac:dyDescent="0.25">
      <c r="A22" s="13" t="s">
        <v>662</v>
      </c>
      <c r="B22" s="32" t="s">
        <v>663</v>
      </c>
      <c r="C22" s="32" t="s">
        <v>148</v>
      </c>
      <c r="D22" s="14">
        <v>1000000</v>
      </c>
      <c r="E22" s="15">
        <v>1025.28</v>
      </c>
      <c r="F22" s="16">
        <v>3.8899999999999997E-2</v>
      </c>
      <c r="G22" s="16">
        <v>7.3599999999999999E-2</v>
      </c>
    </row>
    <row r="23" spans="1:7" x14ac:dyDescent="0.25">
      <c r="A23" s="13" t="s">
        <v>698</v>
      </c>
      <c r="B23" s="32" t="s">
        <v>699</v>
      </c>
      <c r="C23" s="32" t="s">
        <v>139</v>
      </c>
      <c r="D23" s="14">
        <v>1000000</v>
      </c>
      <c r="E23" s="15">
        <v>1000.86</v>
      </c>
      <c r="F23" s="16">
        <v>3.7999999999999999E-2</v>
      </c>
      <c r="G23" s="16">
        <v>7.2999999999999995E-2</v>
      </c>
    </row>
    <row r="24" spans="1:7" x14ac:dyDescent="0.25">
      <c r="A24" s="13" t="s">
        <v>597</v>
      </c>
      <c r="B24" s="32" t="s">
        <v>598</v>
      </c>
      <c r="C24" s="32" t="s">
        <v>139</v>
      </c>
      <c r="D24" s="14">
        <v>1000000</v>
      </c>
      <c r="E24" s="15">
        <v>998.76</v>
      </c>
      <c r="F24" s="16">
        <v>3.7900000000000003E-2</v>
      </c>
      <c r="G24" s="16">
        <v>7.4399999999999994E-2</v>
      </c>
    </row>
    <row r="25" spans="1:7" x14ac:dyDescent="0.25">
      <c r="A25" s="13" t="s">
        <v>616</v>
      </c>
      <c r="B25" s="32" t="s">
        <v>617</v>
      </c>
      <c r="C25" s="32" t="s">
        <v>139</v>
      </c>
      <c r="D25" s="14">
        <v>800000</v>
      </c>
      <c r="E25" s="15">
        <v>803.24</v>
      </c>
      <c r="F25" s="16">
        <v>3.0499999999999999E-2</v>
      </c>
      <c r="G25" s="16">
        <v>7.3999999999999996E-2</v>
      </c>
    </row>
    <row r="26" spans="1:7" x14ac:dyDescent="0.25">
      <c r="A26" s="13" t="s">
        <v>718</v>
      </c>
      <c r="B26" s="32" t="s">
        <v>719</v>
      </c>
      <c r="C26" s="32" t="s">
        <v>139</v>
      </c>
      <c r="D26" s="14">
        <v>500000</v>
      </c>
      <c r="E26" s="15">
        <v>524.05999999999995</v>
      </c>
      <c r="F26" s="16">
        <v>1.9900000000000001E-2</v>
      </c>
      <c r="G26" s="16">
        <v>7.3099999999999998E-2</v>
      </c>
    </row>
    <row r="27" spans="1:7" x14ac:dyDescent="0.25">
      <c r="A27" s="13" t="s">
        <v>1030</v>
      </c>
      <c r="B27" s="32" t="s">
        <v>1031</v>
      </c>
      <c r="C27" s="32" t="s">
        <v>139</v>
      </c>
      <c r="D27" s="14">
        <v>500000</v>
      </c>
      <c r="E27" s="15">
        <v>514.91</v>
      </c>
      <c r="F27" s="16">
        <v>1.95E-2</v>
      </c>
      <c r="G27" s="16">
        <v>7.5186000000000003E-2</v>
      </c>
    </row>
    <row r="28" spans="1:7" x14ac:dyDescent="0.25">
      <c r="A28" s="13" t="s">
        <v>1032</v>
      </c>
      <c r="B28" s="32" t="s">
        <v>1033</v>
      </c>
      <c r="C28" s="32" t="s">
        <v>139</v>
      </c>
      <c r="D28" s="14">
        <v>120000</v>
      </c>
      <c r="E28" s="15">
        <v>128</v>
      </c>
      <c r="F28" s="16">
        <v>4.8999999999999998E-3</v>
      </c>
      <c r="G28" s="16">
        <v>7.3529999999999998E-2</v>
      </c>
    </row>
    <row r="29" spans="1:7" x14ac:dyDescent="0.25">
      <c r="A29" s="13" t="s">
        <v>1034</v>
      </c>
      <c r="B29" s="32" t="s">
        <v>1035</v>
      </c>
      <c r="C29" s="32" t="s">
        <v>139</v>
      </c>
      <c r="D29" s="14">
        <v>10000</v>
      </c>
      <c r="E29" s="15">
        <v>10.34</v>
      </c>
      <c r="F29" s="16">
        <v>4.0000000000000002E-4</v>
      </c>
      <c r="G29" s="16">
        <v>7.6749999999999999E-2</v>
      </c>
    </row>
    <row r="30" spans="1:7" x14ac:dyDescent="0.25">
      <c r="A30" s="17" t="s">
        <v>181</v>
      </c>
      <c r="B30" s="33"/>
      <c r="C30" s="33"/>
      <c r="D30" s="18"/>
      <c r="E30" s="19">
        <v>22019.98</v>
      </c>
      <c r="F30" s="20">
        <v>0.83530000000000004</v>
      </c>
      <c r="G30" s="21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17" t="s">
        <v>236</v>
      </c>
      <c r="B32" s="32"/>
      <c r="C32" s="32"/>
      <c r="D32" s="14"/>
      <c r="E32" s="15"/>
      <c r="F32" s="16"/>
      <c r="G32" s="16"/>
    </row>
    <row r="33" spans="1:7" x14ac:dyDescent="0.25">
      <c r="A33" s="13" t="s">
        <v>1036</v>
      </c>
      <c r="B33" s="32" t="s">
        <v>1037</v>
      </c>
      <c r="C33" s="32" t="s">
        <v>239</v>
      </c>
      <c r="D33" s="14">
        <v>2500000</v>
      </c>
      <c r="E33" s="15">
        <v>2561.4499999999998</v>
      </c>
      <c r="F33" s="16">
        <v>9.7199999999999995E-2</v>
      </c>
      <c r="G33" s="16">
        <v>6.9074999999999998E-2</v>
      </c>
    </row>
    <row r="34" spans="1:7" x14ac:dyDescent="0.25">
      <c r="A34" s="13" t="s">
        <v>1038</v>
      </c>
      <c r="B34" s="32" t="s">
        <v>1039</v>
      </c>
      <c r="C34" s="32" t="s">
        <v>239</v>
      </c>
      <c r="D34" s="14">
        <v>500000</v>
      </c>
      <c r="E34" s="15">
        <v>507.41</v>
      </c>
      <c r="F34" s="16">
        <v>1.9199999999999998E-2</v>
      </c>
      <c r="G34" s="16">
        <v>6.7406999999999995E-2</v>
      </c>
    </row>
    <row r="35" spans="1:7" x14ac:dyDescent="0.25">
      <c r="A35" s="17" t="s">
        <v>181</v>
      </c>
      <c r="B35" s="33"/>
      <c r="C35" s="33"/>
      <c r="D35" s="18"/>
      <c r="E35" s="19">
        <v>3068.86</v>
      </c>
      <c r="F35" s="20">
        <v>0.1164</v>
      </c>
      <c r="G35" s="21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17" t="s">
        <v>182</v>
      </c>
      <c r="B37" s="32"/>
      <c r="C37" s="32"/>
      <c r="D37" s="14"/>
      <c r="E37" s="15"/>
      <c r="F37" s="16"/>
      <c r="G37" s="16"/>
    </row>
    <row r="38" spans="1:7" x14ac:dyDescent="0.25">
      <c r="A38" s="17" t="s">
        <v>181</v>
      </c>
      <c r="B38" s="32"/>
      <c r="C38" s="32"/>
      <c r="D38" s="14"/>
      <c r="E38" s="22" t="s">
        <v>134</v>
      </c>
      <c r="F38" s="23" t="s">
        <v>134</v>
      </c>
      <c r="G38" s="16"/>
    </row>
    <row r="39" spans="1:7" x14ac:dyDescent="0.25">
      <c r="A39" s="13"/>
      <c r="B39" s="32"/>
      <c r="C39" s="32"/>
      <c r="D39" s="14"/>
      <c r="E39" s="15"/>
      <c r="F39" s="16"/>
      <c r="G39" s="16"/>
    </row>
    <row r="40" spans="1:7" x14ac:dyDescent="0.25">
      <c r="A40" s="17" t="s">
        <v>183</v>
      </c>
      <c r="B40" s="32"/>
      <c r="C40" s="32"/>
      <c r="D40" s="14"/>
      <c r="E40" s="15"/>
      <c r="F40" s="16"/>
      <c r="G40" s="16"/>
    </row>
    <row r="41" spans="1:7" x14ac:dyDescent="0.25">
      <c r="A41" s="17" t="s">
        <v>181</v>
      </c>
      <c r="B41" s="32"/>
      <c r="C41" s="32"/>
      <c r="D41" s="14"/>
      <c r="E41" s="22" t="s">
        <v>134</v>
      </c>
      <c r="F41" s="23" t="s">
        <v>134</v>
      </c>
      <c r="G41" s="16"/>
    </row>
    <row r="42" spans="1:7" x14ac:dyDescent="0.25">
      <c r="A42" s="13"/>
      <c r="B42" s="32"/>
      <c r="C42" s="32"/>
      <c r="D42" s="14"/>
      <c r="E42" s="15"/>
      <c r="F42" s="16"/>
      <c r="G42" s="16"/>
    </row>
    <row r="43" spans="1:7" x14ac:dyDescent="0.25">
      <c r="A43" s="24" t="s">
        <v>184</v>
      </c>
      <c r="B43" s="34"/>
      <c r="C43" s="34"/>
      <c r="D43" s="25"/>
      <c r="E43" s="19">
        <v>25088.84</v>
      </c>
      <c r="F43" s="20">
        <v>0.95169999999999999</v>
      </c>
      <c r="G43" s="21"/>
    </row>
    <row r="44" spans="1:7" x14ac:dyDescent="0.25">
      <c r="A44" s="13"/>
      <c r="B44" s="32"/>
      <c r="C44" s="32"/>
      <c r="D44" s="14"/>
      <c r="E44" s="15"/>
      <c r="F44" s="16"/>
      <c r="G44" s="16"/>
    </row>
    <row r="45" spans="1:7" x14ac:dyDescent="0.25">
      <c r="A45" s="13"/>
      <c r="B45" s="32"/>
      <c r="C45" s="32"/>
      <c r="D45" s="14"/>
      <c r="E45" s="15"/>
      <c r="F45" s="16"/>
      <c r="G45" s="16"/>
    </row>
    <row r="46" spans="1:7" x14ac:dyDescent="0.25">
      <c r="A46" s="17" t="s">
        <v>1040</v>
      </c>
      <c r="B46" s="32"/>
      <c r="C46" s="32"/>
      <c r="D46" s="14"/>
      <c r="E46" s="15"/>
      <c r="F46" s="16"/>
      <c r="G46" s="16"/>
    </row>
    <row r="47" spans="1:7" x14ac:dyDescent="0.25">
      <c r="A47" s="13" t="s">
        <v>1041</v>
      </c>
      <c r="B47" s="32" t="s">
        <v>1042</v>
      </c>
      <c r="C47" s="32"/>
      <c r="D47" s="14">
        <v>888.45600000000002</v>
      </c>
      <c r="E47" s="15">
        <v>97.46</v>
      </c>
      <c r="F47" s="16">
        <v>3.7000000000000002E-3</v>
      </c>
      <c r="G47" s="16"/>
    </row>
    <row r="48" spans="1:7" x14ac:dyDescent="0.25">
      <c r="A48" s="13"/>
      <c r="B48" s="32"/>
      <c r="C48" s="32"/>
      <c r="D48" s="14"/>
      <c r="E48" s="15"/>
      <c r="F48" s="16"/>
      <c r="G48" s="16"/>
    </row>
    <row r="49" spans="1:7" x14ac:dyDescent="0.25">
      <c r="A49" s="24" t="s">
        <v>184</v>
      </c>
      <c r="B49" s="34"/>
      <c r="C49" s="34"/>
      <c r="D49" s="25"/>
      <c r="E49" s="19">
        <v>97.46</v>
      </c>
      <c r="F49" s="20">
        <v>3.7000000000000002E-3</v>
      </c>
      <c r="G49" s="21"/>
    </row>
    <row r="50" spans="1:7" x14ac:dyDescent="0.25">
      <c r="A50" s="13"/>
      <c r="B50" s="32"/>
      <c r="C50" s="32"/>
      <c r="D50" s="14"/>
      <c r="E50" s="15"/>
      <c r="F50" s="16"/>
      <c r="G50" s="16"/>
    </row>
    <row r="51" spans="1:7" x14ac:dyDescent="0.25">
      <c r="A51" s="17" t="s">
        <v>199</v>
      </c>
      <c r="B51" s="32"/>
      <c r="C51" s="32"/>
      <c r="D51" s="14"/>
      <c r="E51" s="15"/>
      <c r="F51" s="16"/>
      <c r="G51" s="16"/>
    </row>
    <row r="52" spans="1:7" x14ac:dyDescent="0.25">
      <c r="A52" s="13" t="s">
        <v>200</v>
      </c>
      <c r="B52" s="32"/>
      <c r="C52" s="32"/>
      <c r="D52" s="14"/>
      <c r="E52" s="15">
        <v>287.85000000000002</v>
      </c>
      <c r="F52" s="16">
        <v>1.09E-2</v>
      </c>
      <c r="G52" s="16">
        <v>6.2650999999999998E-2</v>
      </c>
    </row>
    <row r="53" spans="1:7" x14ac:dyDescent="0.25">
      <c r="A53" s="17" t="s">
        <v>181</v>
      </c>
      <c r="B53" s="33"/>
      <c r="C53" s="33"/>
      <c r="D53" s="18"/>
      <c r="E53" s="19">
        <v>287.85000000000002</v>
      </c>
      <c r="F53" s="20">
        <v>1.09E-2</v>
      </c>
      <c r="G53" s="21"/>
    </row>
    <row r="54" spans="1:7" x14ac:dyDescent="0.25">
      <c r="A54" s="13"/>
      <c r="B54" s="32"/>
      <c r="C54" s="32"/>
      <c r="D54" s="14"/>
      <c r="E54" s="15"/>
      <c r="F54" s="16"/>
      <c r="G54" s="16"/>
    </row>
    <row r="55" spans="1:7" x14ac:dyDescent="0.25">
      <c r="A55" s="24" t="s">
        <v>184</v>
      </c>
      <c r="B55" s="34"/>
      <c r="C55" s="34"/>
      <c r="D55" s="25"/>
      <c r="E55" s="19">
        <v>287.85000000000002</v>
      </c>
      <c r="F55" s="20">
        <v>1.09E-2</v>
      </c>
      <c r="G55" s="21"/>
    </row>
    <row r="56" spans="1:7" x14ac:dyDescent="0.25">
      <c r="A56" s="13" t="s">
        <v>201</v>
      </c>
      <c r="B56" s="32"/>
      <c r="C56" s="32"/>
      <c r="D56" s="14"/>
      <c r="E56" s="15">
        <v>936.07297089999997</v>
      </c>
      <c r="F56" s="16">
        <v>3.5507999999999998E-2</v>
      </c>
      <c r="G56" s="16"/>
    </row>
    <row r="57" spans="1:7" x14ac:dyDescent="0.25">
      <c r="A57" s="13" t="s">
        <v>202</v>
      </c>
      <c r="B57" s="32"/>
      <c r="C57" s="32"/>
      <c r="D57" s="14"/>
      <c r="E57" s="40">
        <v>-48.282970900000002</v>
      </c>
      <c r="F57" s="26">
        <v>-1.8079999999999999E-3</v>
      </c>
      <c r="G57" s="16">
        <v>6.2649999999999997E-2</v>
      </c>
    </row>
    <row r="58" spans="1:7" x14ac:dyDescent="0.25">
      <c r="A58" s="27" t="s">
        <v>203</v>
      </c>
      <c r="B58" s="35"/>
      <c r="C58" s="35"/>
      <c r="D58" s="28"/>
      <c r="E58" s="29">
        <v>26361.94</v>
      </c>
      <c r="F58" s="30">
        <v>1</v>
      </c>
      <c r="G58" s="30"/>
    </row>
    <row r="60" spans="1:7" x14ac:dyDescent="0.25">
      <c r="A60" s="1" t="s">
        <v>205</v>
      </c>
    </row>
    <row r="63" spans="1:7" x14ac:dyDescent="0.25">
      <c r="A63" s="1" t="s">
        <v>206</v>
      </c>
    </row>
    <row r="64" spans="1:7" x14ac:dyDescent="0.25">
      <c r="A64" s="47" t="s">
        <v>207</v>
      </c>
      <c r="B64" s="3" t="s">
        <v>134</v>
      </c>
    </row>
    <row r="65" spans="1:3" x14ac:dyDescent="0.25">
      <c r="A65" t="s">
        <v>208</v>
      </c>
    </row>
    <row r="66" spans="1:3" x14ac:dyDescent="0.25">
      <c r="A66" t="s">
        <v>249</v>
      </c>
      <c r="B66" t="s">
        <v>210</v>
      </c>
      <c r="C66" t="s">
        <v>210</v>
      </c>
    </row>
    <row r="67" spans="1:3" x14ac:dyDescent="0.25">
      <c r="B67" s="48">
        <v>45688</v>
      </c>
      <c r="C67" s="48">
        <v>45716</v>
      </c>
    </row>
    <row r="68" spans="1:3" x14ac:dyDescent="0.25">
      <c r="A68" t="s">
        <v>1043</v>
      </c>
      <c r="B68" t="s">
        <v>1044</v>
      </c>
      <c r="C68" t="s">
        <v>1045</v>
      </c>
    </row>
    <row r="69" spans="1:3" x14ac:dyDescent="0.25">
      <c r="A69" t="s">
        <v>1046</v>
      </c>
      <c r="B69">
        <v>14.558999999999999</v>
      </c>
      <c r="C69">
        <v>14.537000000000001</v>
      </c>
    </row>
    <row r="70" spans="1:3" x14ac:dyDescent="0.25">
      <c r="A70" t="s">
        <v>474</v>
      </c>
      <c r="B70">
        <v>24.546199999999999</v>
      </c>
      <c r="C70">
        <v>24.584099999999999</v>
      </c>
    </row>
    <row r="71" spans="1:3" x14ac:dyDescent="0.25">
      <c r="A71" t="s">
        <v>251</v>
      </c>
      <c r="B71">
        <v>18.415500000000002</v>
      </c>
      <c r="C71">
        <v>18.443899999999999</v>
      </c>
    </row>
    <row r="72" spans="1:3" x14ac:dyDescent="0.25">
      <c r="A72" t="s">
        <v>1047</v>
      </c>
      <c r="B72">
        <v>10.917899999999999</v>
      </c>
      <c r="C72">
        <v>10.8939</v>
      </c>
    </row>
    <row r="73" spans="1:3" x14ac:dyDescent="0.25">
      <c r="A73" t="s">
        <v>1048</v>
      </c>
      <c r="B73">
        <v>10.5594</v>
      </c>
      <c r="C73">
        <v>10.535399999999999</v>
      </c>
    </row>
    <row r="74" spans="1:3" x14ac:dyDescent="0.25">
      <c r="A74" t="s">
        <v>1049</v>
      </c>
      <c r="B74" t="s">
        <v>1044</v>
      </c>
      <c r="C74" t="s">
        <v>1045</v>
      </c>
    </row>
    <row r="75" spans="1:3" x14ac:dyDescent="0.25">
      <c r="A75" t="s">
        <v>1050</v>
      </c>
      <c r="B75">
        <v>14.095499999999999</v>
      </c>
      <c r="C75">
        <v>14.0732</v>
      </c>
    </row>
    <row r="76" spans="1:3" x14ac:dyDescent="0.25">
      <c r="A76" t="s">
        <v>475</v>
      </c>
      <c r="B76">
        <v>23.718299999999999</v>
      </c>
      <c r="C76">
        <v>23.749300000000002</v>
      </c>
    </row>
    <row r="77" spans="1:3" x14ac:dyDescent="0.25">
      <c r="A77" t="s">
        <v>253</v>
      </c>
      <c r="B77">
        <v>17.630600000000001</v>
      </c>
      <c r="C77">
        <v>17.653700000000001</v>
      </c>
    </row>
    <row r="78" spans="1:3" x14ac:dyDescent="0.25">
      <c r="A78" t="s">
        <v>1051</v>
      </c>
      <c r="B78">
        <v>11.1622</v>
      </c>
      <c r="C78">
        <v>11.1379</v>
      </c>
    </row>
    <row r="79" spans="1:3" x14ac:dyDescent="0.25">
      <c r="A79" t="s">
        <v>1052</v>
      </c>
      <c r="B79">
        <v>10.1541</v>
      </c>
      <c r="C79">
        <v>10.1305</v>
      </c>
    </row>
    <row r="80" spans="1:3" x14ac:dyDescent="0.25">
      <c r="A80" t="s">
        <v>1053</v>
      </c>
    </row>
    <row r="82" spans="1:4" x14ac:dyDescent="0.25">
      <c r="A82" t="s">
        <v>886</v>
      </c>
    </row>
    <row r="84" spans="1:4" x14ac:dyDescent="0.25">
      <c r="A84" s="50" t="s">
        <v>887</v>
      </c>
      <c r="B84" s="50" t="s">
        <v>888</v>
      </c>
      <c r="C84" s="50" t="s">
        <v>889</v>
      </c>
      <c r="D84" s="50" t="s">
        <v>890</v>
      </c>
    </row>
    <row r="85" spans="1:4" x14ac:dyDescent="0.25">
      <c r="A85" s="50" t="s">
        <v>1054</v>
      </c>
      <c r="B85" s="50"/>
      <c r="C85" s="50">
        <v>4.4529899999999997E-2</v>
      </c>
      <c r="D85" s="50">
        <v>4.4529899999999997E-2</v>
      </c>
    </row>
    <row r="86" spans="1:4" x14ac:dyDescent="0.25">
      <c r="A86" s="50" t="s">
        <v>1055</v>
      </c>
      <c r="B86" s="50"/>
      <c r="C86" s="50">
        <v>4.0831199999999998E-2</v>
      </c>
      <c r="D86" s="50">
        <v>4.0831199999999998E-2</v>
      </c>
    </row>
    <row r="87" spans="1:4" x14ac:dyDescent="0.25">
      <c r="A87" s="50" t="s">
        <v>1056</v>
      </c>
      <c r="B87" s="50"/>
      <c r="C87" s="50">
        <v>4.0318300000000001E-2</v>
      </c>
      <c r="D87" s="50">
        <v>4.0318300000000001E-2</v>
      </c>
    </row>
    <row r="88" spans="1:4" x14ac:dyDescent="0.25">
      <c r="A88" s="50" t="s">
        <v>1057</v>
      </c>
      <c r="B88" s="50"/>
      <c r="C88" s="50">
        <v>4.0771799999999997E-2</v>
      </c>
      <c r="D88" s="50">
        <v>4.0771799999999997E-2</v>
      </c>
    </row>
    <row r="89" spans="1:4" x14ac:dyDescent="0.25">
      <c r="A89" s="50" t="s">
        <v>1058</v>
      </c>
      <c r="B89" s="50"/>
      <c r="C89" s="50">
        <v>3.8894100000000001E-2</v>
      </c>
      <c r="D89" s="50">
        <v>3.8894100000000001E-2</v>
      </c>
    </row>
    <row r="90" spans="1:4" x14ac:dyDescent="0.25">
      <c r="A90" s="50" t="s">
        <v>1059</v>
      </c>
      <c r="B90" s="50"/>
      <c r="C90" s="50">
        <v>3.68572E-2</v>
      </c>
      <c r="D90" s="50">
        <v>3.68572E-2</v>
      </c>
    </row>
    <row r="92" spans="1:4" x14ac:dyDescent="0.25">
      <c r="A92" t="s">
        <v>213</v>
      </c>
      <c r="B92" s="3" t="s">
        <v>134</v>
      </c>
    </row>
    <row r="93" spans="1:4" ht="29.1" customHeight="1" x14ac:dyDescent="0.25">
      <c r="A93" s="47" t="s">
        <v>214</v>
      </c>
      <c r="B93" s="3" t="s">
        <v>134</v>
      </c>
    </row>
    <row r="94" spans="1:4" ht="29.1" customHeight="1" x14ac:dyDescent="0.25">
      <c r="A94" s="47" t="s">
        <v>215</v>
      </c>
      <c r="B94" s="3" t="s">
        <v>134</v>
      </c>
    </row>
    <row r="95" spans="1:4" x14ac:dyDescent="0.25">
      <c r="A95" t="s">
        <v>216</v>
      </c>
      <c r="B95" s="49">
        <f>+B110</f>
        <v>4.8270804759647126</v>
      </c>
    </row>
    <row r="96" spans="1:4" ht="43.5" customHeight="1" x14ac:dyDescent="0.25">
      <c r="A96" s="47" t="s">
        <v>217</v>
      </c>
      <c r="B96" s="3" t="s">
        <v>134</v>
      </c>
    </row>
    <row r="97" spans="1:2" x14ac:dyDescent="0.25">
      <c r="B97" s="3"/>
    </row>
    <row r="98" spans="1:2" ht="29.1" customHeight="1" x14ac:dyDescent="0.25">
      <c r="A98" s="47" t="s">
        <v>218</v>
      </c>
      <c r="B98" s="3" t="s">
        <v>134</v>
      </c>
    </row>
    <row r="99" spans="1:2" ht="29.1" customHeight="1" x14ac:dyDescent="0.25">
      <c r="A99" s="47" t="s">
        <v>219</v>
      </c>
      <c r="B99" t="s">
        <v>134</v>
      </c>
    </row>
    <row r="100" spans="1:2" ht="29.1" customHeight="1" x14ac:dyDescent="0.25">
      <c r="A100" s="47" t="s">
        <v>220</v>
      </c>
      <c r="B100" s="3" t="s">
        <v>134</v>
      </c>
    </row>
    <row r="101" spans="1:2" ht="29.1" customHeight="1" x14ac:dyDescent="0.25">
      <c r="A101" s="47" t="s">
        <v>221</v>
      </c>
      <c r="B101" s="3" t="s">
        <v>134</v>
      </c>
    </row>
    <row r="103" spans="1:2" x14ac:dyDescent="0.25">
      <c r="A103" t="s">
        <v>222</v>
      </c>
    </row>
    <row r="104" spans="1:2" ht="43.5" customHeight="1" x14ac:dyDescent="0.25">
      <c r="A104" s="51" t="s">
        <v>223</v>
      </c>
      <c r="B104" s="55" t="s">
        <v>1060</v>
      </c>
    </row>
    <row r="105" spans="1:2" ht="29.1" customHeight="1" x14ac:dyDescent="0.25">
      <c r="A105" s="51" t="s">
        <v>225</v>
      </c>
      <c r="B105" s="55" t="s">
        <v>1061</v>
      </c>
    </row>
    <row r="106" spans="1:2" x14ac:dyDescent="0.25">
      <c r="A106" s="51"/>
      <c r="B106" s="51"/>
    </row>
    <row r="107" spans="1:2" x14ac:dyDescent="0.25">
      <c r="A107" s="51" t="s">
        <v>227</v>
      </c>
      <c r="B107" s="52">
        <v>7.2690089868123344</v>
      </c>
    </row>
    <row r="108" spans="1:2" x14ac:dyDescent="0.25">
      <c r="A108" s="51"/>
      <c r="B108" s="51"/>
    </row>
    <row r="109" spans="1:2" x14ac:dyDescent="0.25">
      <c r="A109" s="51" t="s">
        <v>228</v>
      </c>
      <c r="B109" s="53">
        <v>4.0088999999999997</v>
      </c>
    </row>
    <row r="110" spans="1:2" x14ac:dyDescent="0.25">
      <c r="A110" s="51" t="s">
        <v>229</v>
      </c>
      <c r="B110" s="53">
        <v>4.8270804759647126</v>
      </c>
    </row>
    <row r="111" spans="1:2" x14ac:dyDescent="0.25">
      <c r="A111" s="51"/>
      <c r="B111" s="51"/>
    </row>
    <row r="112" spans="1:2" x14ac:dyDescent="0.25">
      <c r="A112" s="51" t="s">
        <v>230</v>
      </c>
      <c r="B112" s="54">
        <v>45716</v>
      </c>
    </row>
    <row r="114" spans="1:6" ht="69.95" customHeight="1" x14ac:dyDescent="0.25">
      <c r="A114" s="65" t="s">
        <v>231</v>
      </c>
      <c r="B114" s="65" t="s">
        <v>232</v>
      </c>
      <c r="C114" s="65" t="s">
        <v>4</v>
      </c>
      <c r="D114" s="65" t="s">
        <v>5</v>
      </c>
      <c r="E114" s="65" t="s">
        <v>4</v>
      </c>
      <c r="F114" s="65" t="s">
        <v>5</v>
      </c>
    </row>
    <row r="115" spans="1:6" ht="69.95" customHeight="1" x14ac:dyDescent="0.25">
      <c r="A115" s="65" t="s">
        <v>1062</v>
      </c>
      <c r="B115" s="65"/>
      <c r="C115" s="65" t="s">
        <v>29</v>
      </c>
      <c r="D115" s="65"/>
      <c r="E115" s="65" t="s">
        <v>30</v>
      </c>
      <c r="F115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3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1063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1064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135</v>
      </c>
      <c r="B9" s="32"/>
      <c r="C9" s="32"/>
      <c r="D9" s="14"/>
      <c r="E9" s="15"/>
      <c r="F9" s="16"/>
      <c r="G9" s="16"/>
    </row>
    <row r="10" spans="1:7" x14ac:dyDescent="0.25">
      <c r="A10" s="17" t="s">
        <v>136</v>
      </c>
      <c r="B10" s="32"/>
      <c r="C10" s="32"/>
      <c r="D10" s="14"/>
      <c r="E10" s="15"/>
      <c r="F10" s="16"/>
      <c r="G10" s="16"/>
    </row>
    <row r="11" spans="1:7" x14ac:dyDescent="0.25">
      <c r="A11" s="13" t="s">
        <v>1065</v>
      </c>
      <c r="B11" s="32" t="s">
        <v>1066</v>
      </c>
      <c r="C11" s="32" t="s">
        <v>148</v>
      </c>
      <c r="D11" s="14">
        <v>1000000</v>
      </c>
      <c r="E11" s="15">
        <v>1008.77</v>
      </c>
      <c r="F11" s="16">
        <v>0.1221</v>
      </c>
      <c r="G11" s="16">
        <v>7.8950000000000006E-2</v>
      </c>
    </row>
    <row r="12" spans="1:7" x14ac:dyDescent="0.25">
      <c r="A12" s="13" t="s">
        <v>1067</v>
      </c>
      <c r="B12" s="32" t="s">
        <v>1068</v>
      </c>
      <c r="C12" s="32" t="s">
        <v>139</v>
      </c>
      <c r="D12" s="14">
        <v>800000</v>
      </c>
      <c r="E12" s="15">
        <v>800</v>
      </c>
      <c r="F12" s="16">
        <v>9.6799999999999997E-2</v>
      </c>
      <c r="G12" s="16">
        <v>7.9236000000000001E-2</v>
      </c>
    </row>
    <row r="13" spans="1:7" x14ac:dyDescent="0.25">
      <c r="A13" s="13" t="s">
        <v>1069</v>
      </c>
      <c r="B13" s="32" t="s">
        <v>1070</v>
      </c>
      <c r="C13" s="32" t="s">
        <v>139</v>
      </c>
      <c r="D13" s="14">
        <v>500000</v>
      </c>
      <c r="E13" s="15">
        <v>505.55</v>
      </c>
      <c r="F13" s="16">
        <v>6.1199999999999997E-2</v>
      </c>
      <c r="G13" s="16">
        <v>7.8E-2</v>
      </c>
    </row>
    <row r="14" spans="1:7" x14ac:dyDescent="0.25">
      <c r="A14" s="13" t="s">
        <v>1071</v>
      </c>
      <c r="B14" s="32" t="s">
        <v>1072</v>
      </c>
      <c r="C14" s="32" t="s">
        <v>139</v>
      </c>
      <c r="D14" s="14">
        <v>500000</v>
      </c>
      <c r="E14" s="15">
        <v>504.38</v>
      </c>
      <c r="F14" s="16">
        <v>6.0999999999999999E-2</v>
      </c>
      <c r="G14" s="16">
        <v>7.8100000000000003E-2</v>
      </c>
    </row>
    <row r="15" spans="1:7" x14ac:dyDescent="0.25">
      <c r="A15" s="13" t="s">
        <v>1073</v>
      </c>
      <c r="B15" s="32" t="s">
        <v>1074</v>
      </c>
      <c r="C15" s="32" t="s">
        <v>632</v>
      </c>
      <c r="D15" s="14">
        <v>500000</v>
      </c>
      <c r="E15" s="15">
        <v>504.22</v>
      </c>
      <c r="F15" s="16">
        <v>6.0999999999999999E-2</v>
      </c>
      <c r="G15" s="16">
        <v>7.9299999999999995E-2</v>
      </c>
    </row>
    <row r="16" spans="1:7" x14ac:dyDescent="0.25">
      <c r="A16" s="13" t="s">
        <v>1075</v>
      </c>
      <c r="B16" s="32" t="s">
        <v>1076</v>
      </c>
      <c r="C16" s="32" t="s">
        <v>148</v>
      </c>
      <c r="D16" s="14">
        <v>500000</v>
      </c>
      <c r="E16" s="15">
        <v>504.13</v>
      </c>
      <c r="F16" s="16">
        <v>6.0999999999999999E-2</v>
      </c>
      <c r="G16" s="16">
        <v>7.8511999999999998E-2</v>
      </c>
    </row>
    <row r="17" spans="1:7" x14ac:dyDescent="0.25">
      <c r="A17" s="13" t="s">
        <v>1077</v>
      </c>
      <c r="B17" s="32" t="s">
        <v>1078</v>
      </c>
      <c r="C17" s="32" t="s">
        <v>148</v>
      </c>
      <c r="D17" s="14">
        <v>500000</v>
      </c>
      <c r="E17" s="15">
        <v>503.17</v>
      </c>
      <c r="F17" s="16">
        <v>6.0900000000000003E-2</v>
      </c>
      <c r="G17" s="16">
        <v>7.9649999999999999E-2</v>
      </c>
    </row>
    <row r="18" spans="1:7" x14ac:dyDescent="0.25">
      <c r="A18" s="13" t="s">
        <v>1079</v>
      </c>
      <c r="B18" s="32" t="s">
        <v>1080</v>
      </c>
      <c r="C18" s="32" t="s">
        <v>139</v>
      </c>
      <c r="D18" s="14">
        <v>500000</v>
      </c>
      <c r="E18" s="15">
        <v>503.14</v>
      </c>
      <c r="F18" s="16">
        <v>6.0900000000000003E-2</v>
      </c>
      <c r="G18" s="16">
        <v>7.7799999999999994E-2</v>
      </c>
    </row>
    <row r="19" spans="1:7" x14ac:dyDescent="0.25">
      <c r="A19" s="13" t="s">
        <v>1081</v>
      </c>
      <c r="B19" s="32" t="s">
        <v>1082</v>
      </c>
      <c r="C19" s="32" t="s">
        <v>139</v>
      </c>
      <c r="D19" s="14">
        <v>500000</v>
      </c>
      <c r="E19" s="15">
        <v>503.13</v>
      </c>
      <c r="F19" s="16">
        <v>6.0900000000000003E-2</v>
      </c>
      <c r="G19" s="16">
        <v>7.9149999999999998E-2</v>
      </c>
    </row>
    <row r="20" spans="1:7" x14ac:dyDescent="0.25">
      <c r="A20" s="13" t="s">
        <v>1083</v>
      </c>
      <c r="B20" s="32" t="s">
        <v>1084</v>
      </c>
      <c r="C20" s="32" t="s">
        <v>139</v>
      </c>
      <c r="D20" s="14">
        <v>500000</v>
      </c>
      <c r="E20" s="15">
        <v>502.45</v>
      </c>
      <c r="F20" s="16">
        <v>6.08E-2</v>
      </c>
      <c r="G20" s="16">
        <v>7.9600000000000004E-2</v>
      </c>
    </row>
    <row r="21" spans="1:7" x14ac:dyDescent="0.25">
      <c r="A21" s="13" t="s">
        <v>1085</v>
      </c>
      <c r="B21" s="32" t="s">
        <v>1086</v>
      </c>
      <c r="C21" s="32" t="s">
        <v>139</v>
      </c>
      <c r="D21" s="14">
        <v>500000</v>
      </c>
      <c r="E21" s="15">
        <v>501.32</v>
      </c>
      <c r="F21" s="16">
        <v>6.0699999999999997E-2</v>
      </c>
      <c r="G21" s="16">
        <v>7.7399999999999997E-2</v>
      </c>
    </row>
    <row r="22" spans="1:7" x14ac:dyDescent="0.25">
      <c r="A22" s="13" t="s">
        <v>1087</v>
      </c>
      <c r="B22" s="32" t="s">
        <v>1088</v>
      </c>
      <c r="C22" s="32" t="s">
        <v>139</v>
      </c>
      <c r="D22" s="14">
        <v>500000</v>
      </c>
      <c r="E22" s="15">
        <v>499.83</v>
      </c>
      <c r="F22" s="16">
        <v>6.0499999999999998E-2</v>
      </c>
      <c r="G22" s="16">
        <v>7.7429999999999999E-2</v>
      </c>
    </row>
    <row r="23" spans="1:7" x14ac:dyDescent="0.25">
      <c r="A23" s="13" t="s">
        <v>1089</v>
      </c>
      <c r="B23" s="32" t="s">
        <v>1090</v>
      </c>
      <c r="C23" s="32" t="s">
        <v>139</v>
      </c>
      <c r="D23" s="14">
        <v>500000</v>
      </c>
      <c r="E23" s="15">
        <v>499.67</v>
      </c>
      <c r="F23" s="16">
        <v>6.0499999999999998E-2</v>
      </c>
      <c r="G23" s="16">
        <v>7.7087000000000003E-2</v>
      </c>
    </row>
    <row r="24" spans="1:7" x14ac:dyDescent="0.25">
      <c r="A24" s="13" t="s">
        <v>1091</v>
      </c>
      <c r="B24" s="32" t="s">
        <v>1092</v>
      </c>
      <c r="C24" s="32" t="s">
        <v>139</v>
      </c>
      <c r="D24" s="14">
        <v>500000</v>
      </c>
      <c r="E24" s="15">
        <v>498.51</v>
      </c>
      <c r="F24" s="16">
        <v>6.0299999999999999E-2</v>
      </c>
      <c r="G24" s="16">
        <v>7.8200000000000006E-2</v>
      </c>
    </row>
    <row r="25" spans="1:7" x14ac:dyDescent="0.25">
      <c r="A25" s="17" t="s">
        <v>181</v>
      </c>
      <c r="B25" s="33"/>
      <c r="C25" s="33"/>
      <c r="D25" s="18"/>
      <c r="E25" s="19">
        <v>7838.27</v>
      </c>
      <c r="F25" s="20">
        <v>0.9486</v>
      </c>
      <c r="G25" s="21"/>
    </row>
    <row r="26" spans="1:7" x14ac:dyDescent="0.25">
      <c r="A26" s="13"/>
      <c r="B26" s="32"/>
      <c r="C26" s="32"/>
      <c r="D26" s="14"/>
      <c r="E26" s="15"/>
      <c r="F26" s="16"/>
      <c r="G26" s="16"/>
    </row>
    <row r="27" spans="1:7" x14ac:dyDescent="0.25">
      <c r="A27" s="17" t="s">
        <v>182</v>
      </c>
      <c r="B27" s="32"/>
      <c r="C27" s="32"/>
      <c r="D27" s="14"/>
      <c r="E27" s="15"/>
      <c r="F27" s="16"/>
      <c r="G27" s="16"/>
    </row>
    <row r="28" spans="1:7" x14ac:dyDescent="0.25">
      <c r="A28" s="17" t="s">
        <v>181</v>
      </c>
      <c r="B28" s="32"/>
      <c r="C28" s="32"/>
      <c r="D28" s="14"/>
      <c r="E28" s="22" t="s">
        <v>134</v>
      </c>
      <c r="F28" s="23" t="s">
        <v>134</v>
      </c>
      <c r="G28" s="16"/>
    </row>
    <row r="29" spans="1:7" x14ac:dyDescent="0.25">
      <c r="A29" s="13"/>
      <c r="B29" s="32"/>
      <c r="C29" s="32"/>
      <c r="D29" s="14"/>
      <c r="E29" s="15"/>
      <c r="F29" s="16"/>
      <c r="G29" s="16"/>
    </row>
    <row r="30" spans="1:7" x14ac:dyDescent="0.25">
      <c r="A30" s="17" t="s">
        <v>183</v>
      </c>
      <c r="B30" s="32"/>
      <c r="C30" s="32"/>
      <c r="D30" s="14"/>
      <c r="E30" s="15"/>
      <c r="F30" s="16"/>
      <c r="G30" s="16"/>
    </row>
    <row r="31" spans="1:7" x14ac:dyDescent="0.25">
      <c r="A31" s="17" t="s">
        <v>181</v>
      </c>
      <c r="B31" s="32"/>
      <c r="C31" s="32"/>
      <c r="D31" s="14"/>
      <c r="E31" s="22" t="s">
        <v>134</v>
      </c>
      <c r="F31" s="23" t="s">
        <v>134</v>
      </c>
      <c r="G31" s="16"/>
    </row>
    <row r="32" spans="1:7" x14ac:dyDescent="0.25">
      <c r="A32" s="13"/>
      <c r="B32" s="32"/>
      <c r="C32" s="32"/>
      <c r="D32" s="14"/>
      <c r="E32" s="15"/>
      <c r="F32" s="16"/>
      <c r="G32" s="16"/>
    </row>
    <row r="33" spans="1:7" x14ac:dyDescent="0.25">
      <c r="A33" s="24" t="s">
        <v>184</v>
      </c>
      <c r="B33" s="34"/>
      <c r="C33" s="34"/>
      <c r="D33" s="25"/>
      <c r="E33" s="19">
        <v>7838.27</v>
      </c>
      <c r="F33" s="20">
        <v>0.9486</v>
      </c>
      <c r="G33" s="21"/>
    </row>
    <row r="34" spans="1:7" x14ac:dyDescent="0.25">
      <c r="A34" s="13"/>
      <c r="B34" s="32"/>
      <c r="C34" s="32"/>
      <c r="D34" s="14"/>
      <c r="E34" s="15"/>
      <c r="F34" s="16"/>
      <c r="G34" s="16"/>
    </row>
    <row r="35" spans="1:7" x14ac:dyDescent="0.25">
      <c r="A35" s="13"/>
      <c r="B35" s="32"/>
      <c r="C35" s="32"/>
      <c r="D35" s="14"/>
      <c r="E35" s="15"/>
      <c r="F35" s="16"/>
      <c r="G35" s="16"/>
    </row>
    <row r="36" spans="1:7" x14ac:dyDescent="0.25">
      <c r="A36" s="17" t="s">
        <v>199</v>
      </c>
      <c r="B36" s="32"/>
      <c r="C36" s="32"/>
      <c r="D36" s="14"/>
      <c r="E36" s="15"/>
      <c r="F36" s="16"/>
      <c r="G36" s="16"/>
    </row>
    <row r="37" spans="1:7" x14ac:dyDescent="0.25">
      <c r="A37" s="13" t="s">
        <v>200</v>
      </c>
      <c r="B37" s="32"/>
      <c r="C37" s="32"/>
      <c r="D37" s="14"/>
      <c r="E37" s="15">
        <v>32.979999999999997</v>
      </c>
      <c r="F37" s="16">
        <v>4.0000000000000001E-3</v>
      </c>
      <c r="G37" s="16">
        <v>6.2650999999999998E-2</v>
      </c>
    </row>
    <row r="38" spans="1:7" x14ac:dyDescent="0.25">
      <c r="A38" s="17" t="s">
        <v>181</v>
      </c>
      <c r="B38" s="33"/>
      <c r="C38" s="33"/>
      <c r="D38" s="18"/>
      <c r="E38" s="19">
        <v>32.979999999999997</v>
      </c>
      <c r="F38" s="20">
        <v>4.0000000000000001E-3</v>
      </c>
      <c r="G38" s="21"/>
    </row>
    <row r="39" spans="1:7" x14ac:dyDescent="0.25">
      <c r="A39" s="13"/>
      <c r="B39" s="32"/>
      <c r="C39" s="32"/>
      <c r="D39" s="14"/>
      <c r="E39" s="15"/>
      <c r="F39" s="16"/>
      <c r="G39" s="16"/>
    </row>
    <row r="40" spans="1:7" x14ac:dyDescent="0.25">
      <c r="A40" s="24" t="s">
        <v>184</v>
      </c>
      <c r="B40" s="34"/>
      <c r="C40" s="34"/>
      <c r="D40" s="25"/>
      <c r="E40" s="19">
        <v>32.979999999999997</v>
      </c>
      <c r="F40" s="20">
        <v>4.0000000000000001E-3</v>
      </c>
      <c r="G40" s="21"/>
    </row>
    <row r="41" spans="1:7" x14ac:dyDescent="0.25">
      <c r="A41" s="13" t="s">
        <v>201</v>
      </c>
      <c r="B41" s="32"/>
      <c r="C41" s="32"/>
      <c r="D41" s="14"/>
      <c r="E41" s="15">
        <v>391.95171249999999</v>
      </c>
      <c r="F41" s="16">
        <v>4.7435999999999999E-2</v>
      </c>
      <c r="G41" s="16"/>
    </row>
    <row r="42" spans="1:7" x14ac:dyDescent="0.25">
      <c r="A42" s="13" t="s">
        <v>202</v>
      </c>
      <c r="B42" s="32"/>
      <c r="C42" s="32"/>
      <c r="D42" s="14"/>
      <c r="E42" s="40">
        <v>-0.50171250000000001</v>
      </c>
      <c r="F42" s="26">
        <v>-3.6000000000000001E-5</v>
      </c>
      <c r="G42" s="16">
        <v>6.2650999999999998E-2</v>
      </c>
    </row>
    <row r="43" spans="1:7" x14ac:dyDescent="0.25">
      <c r="A43" s="27" t="s">
        <v>203</v>
      </c>
      <c r="B43" s="35"/>
      <c r="C43" s="35"/>
      <c r="D43" s="28"/>
      <c r="E43" s="29">
        <v>8262.7000000000007</v>
      </c>
      <c r="F43" s="30">
        <v>1</v>
      </c>
      <c r="G43" s="30"/>
    </row>
    <row r="45" spans="1:7" x14ac:dyDescent="0.25">
      <c r="A45" s="1" t="s">
        <v>205</v>
      </c>
    </row>
    <row r="48" spans="1:7" x14ac:dyDescent="0.25">
      <c r="A48" s="1" t="s">
        <v>206</v>
      </c>
    </row>
    <row r="49" spans="1:3" x14ac:dyDescent="0.25">
      <c r="A49" s="47" t="s">
        <v>207</v>
      </c>
      <c r="B49" s="3" t="s">
        <v>134</v>
      </c>
    </row>
    <row r="50" spans="1:3" x14ac:dyDescent="0.25">
      <c r="A50" t="s">
        <v>208</v>
      </c>
    </row>
    <row r="51" spans="1:3" x14ac:dyDescent="0.25">
      <c r="A51" t="s">
        <v>249</v>
      </c>
      <c r="B51" t="s">
        <v>210</v>
      </c>
      <c r="C51" t="s">
        <v>210</v>
      </c>
    </row>
    <row r="52" spans="1:3" x14ac:dyDescent="0.25">
      <c r="B52" s="48">
        <v>45688</v>
      </c>
      <c r="C52" s="48">
        <v>45716</v>
      </c>
    </row>
    <row r="53" spans="1:3" x14ac:dyDescent="0.25">
      <c r="A53" t="s">
        <v>250</v>
      </c>
      <c r="B53" t="s">
        <v>1093</v>
      </c>
      <c r="C53">
        <v>10.016999999999999</v>
      </c>
    </row>
    <row r="54" spans="1:3" x14ac:dyDescent="0.25">
      <c r="A54" t="s">
        <v>251</v>
      </c>
      <c r="B54" t="s">
        <v>1093</v>
      </c>
      <c r="C54">
        <v>10.016999999999999</v>
      </c>
    </row>
    <row r="55" spans="1:3" x14ac:dyDescent="0.25">
      <c r="A55" t="s">
        <v>252</v>
      </c>
      <c r="B55" t="s">
        <v>1093</v>
      </c>
      <c r="C55">
        <v>10.016400000000001</v>
      </c>
    </row>
    <row r="56" spans="1:3" x14ac:dyDescent="0.25">
      <c r="A56" t="s">
        <v>253</v>
      </c>
      <c r="B56" t="s">
        <v>1093</v>
      </c>
      <c r="C56">
        <v>10.016400000000001</v>
      </c>
    </row>
    <row r="59" spans="1:3" x14ac:dyDescent="0.25">
      <c r="A59" t="s">
        <v>212</v>
      </c>
      <c r="B59" s="3" t="s">
        <v>134</v>
      </c>
    </row>
    <row r="60" spans="1:3" x14ac:dyDescent="0.25">
      <c r="A60" t="s">
        <v>213</v>
      </c>
      <c r="B60" s="3" t="s">
        <v>134</v>
      </c>
    </row>
    <row r="61" spans="1:3" ht="29.1" customHeight="1" x14ac:dyDescent="0.25">
      <c r="A61" s="47" t="s">
        <v>214</v>
      </c>
      <c r="B61" s="3" t="s">
        <v>134</v>
      </c>
    </row>
    <row r="62" spans="1:3" ht="29.1" customHeight="1" x14ac:dyDescent="0.25">
      <c r="A62" s="47" t="s">
        <v>215</v>
      </c>
      <c r="B62" s="3" t="s">
        <v>134</v>
      </c>
    </row>
    <row r="63" spans="1:3" x14ac:dyDescent="0.25">
      <c r="A63" t="s">
        <v>216</v>
      </c>
      <c r="B63" s="49">
        <f>+B78</f>
        <v>2.2262051015207862</v>
      </c>
    </row>
    <row r="64" spans="1:3" ht="43.5" customHeight="1" x14ac:dyDescent="0.25">
      <c r="A64" s="47" t="s">
        <v>217</v>
      </c>
      <c r="B64" s="3" t="s">
        <v>134</v>
      </c>
    </row>
    <row r="65" spans="1:2" x14ac:dyDescent="0.25">
      <c r="B65" s="3"/>
    </row>
    <row r="66" spans="1:2" ht="29.1" customHeight="1" x14ac:dyDescent="0.25">
      <c r="A66" s="47" t="s">
        <v>218</v>
      </c>
      <c r="B66" s="3" t="s">
        <v>134</v>
      </c>
    </row>
    <row r="67" spans="1:2" ht="29.1" customHeight="1" x14ac:dyDescent="0.25">
      <c r="A67" s="47" t="s">
        <v>219</v>
      </c>
      <c r="B67">
        <v>2003.3</v>
      </c>
    </row>
    <row r="68" spans="1:2" ht="29.1" customHeight="1" x14ac:dyDescent="0.25">
      <c r="A68" s="47" t="s">
        <v>220</v>
      </c>
      <c r="B68" s="3" t="s">
        <v>134</v>
      </c>
    </row>
    <row r="69" spans="1:2" ht="29.1" customHeight="1" x14ac:dyDescent="0.25">
      <c r="A69" s="47" t="s">
        <v>221</v>
      </c>
      <c r="B69" s="3" t="s">
        <v>134</v>
      </c>
    </row>
    <row r="71" spans="1:2" x14ac:dyDescent="0.25">
      <c r="A71" t="s">
        <v>222</v>
      </c>
    </row>
    <row r="72" spans="1:2" ht="57.95" customHeight="1" x14ac:dyDescent="0.25">
      <c r="A72" s="51" t="s">
        <v>223</v>
      </c>
      <c r="B72" s="55" t="s">
        <v>1094</v>
      </c>
    </row>
    <row r="73" spans="1:2" ht="43.5" customHeight="1" x14ac:dyDescent="0.25">
      <c r="A73" s="51" t="s">
        <v>225</v>
      </c>
      <c r="B73" s="55" t="s">
        <v>1095</v>
      </c>
    </row>
    <row r="74" spans="1:2" x14ac:dyDescent="0.25">
      <c r="A74" s="51"/>
      <c r="B74" s="51"/>
    </row>
    <row r="75" spans="1:2" x14ac:dyDescent="0.25">
      <c r="A75" s="51" t="s">
        <v>227</v>
      </c>
      <c r="B75" s="52">
        <v>7.8451159787611084</v>
      </c>
    </row>
    <row r="76" spans="1:2" x14ac:dyDescent="0.25">
      <c r="A76" s="51"/>
      <c r="B76" s="51"/>
    </row>
    <row r="77" spans="1:2" x14ac:dyDescent="0.25">
      <c r="A77" s="51" t="s">
        <v>228</v>
      </c>
      <c r="B77" s="53">
        <v>2.0156999999999998</v>
      </c>
    </row>
    <row r="78" spans="1:2" x14ac:dyDescent="0.25">
      <c r="A78" s="51" t="s">
        <v>229</v>
      </c>
      <c r="B78" s="53">
        <v>2.2262051015207862</v>
      </c>
    </row>
    <row r="79" spans="1:2" x14ac:dyDescent="0.25">
      <c r="A79" s="51"/>
      <c r="B79" s="51"/>
    </row>
    <row r="80" spans="1:2" x14ac:dyDescent="0.25">
      <c r="A80" s="51" t="s">
        <v>230</v>
      </c>
      <c r="B80" s="54">
        <v>45716</v>
      </c>
    </row>
    <row r="82" spans="1:4" ht="69.95" customHeight="1" x14ac:dyDescent="0.25">
      <c r="A82" s="65" t="s">
        <v>231</v>
      </c>
      <c r="B82" s="65" t="s">
        <v>232</v>
      </c>
      <c r="C82" s="65" t="s">
        <v>4</v>
      </c>
      <c r="D82" s="65" t="s">
        <v>5</v>
      </c>
    </row>
    <row r="83" spans="1:4" ht="69.95" customHeight="1" x14ac:dyDescent="0.25">
      <c r="A83" s="65" t="s">
        <v>1094</v>
      </c>
      <c r="B83" s="65"/>
      <c r="C83" s="65" t="s">
        <v>32</v>
      </c>
      <c r="D83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3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1096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1097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135</v>
      </c>
      <c r="B9" s="32"/>
      <c r="C9" s="32"/>
      <c r="D9" s="14"/>
      <c r="E9" s="15"/>
      <c r="F9" s="16"/>
      <c r="G9" s="16"/>
    </row>
    <row r="10" spans="1:7" x14ac:dyDescent="0.25">
      <c r="A10" s="17" t="s">
        <v>136</v>
      </c>
      <c r="B10" s="32"/>
      <c r="C10" s="32"/>
      <c r="D10" s="14"/>
      <c r="E10" s="15"/>
      <c r="F10" s="16"/>
      <c r="G10" s="16"/>
    </row>
    <row r="11" spans="1:7" x14ac:dyDescent="0.25">
      <c r="A11" s="13" t="s">
        <v>1098</v>
      </c>
      <c r="B11" s="32" t="s">
        <v>1099</v>
      </c>
      <c r="C11" s="32" t="s">
        <v>139</v>
      </c>
      <c r="D11" s="14">
        <v>6000000</v>
      </c>
      <c r="E11" s="15">
        <v>5987.83</v>
      </c>
      <c r="F11" s="16">
        <v>7.3800000000000004E-2</v>
      </c>
      <c r="G11" s="16">
        <v>7.5800999999999993E-2</v>
      </c>
    </row>
    <row r="12" spans="1:7" x14ac:dyDescent="0.25">
      <c r="A12" s="13" t="s">
        <v>1100</v>
      </c>
      <c r="B12" s="32" t="s">
        <v>1101</v>
      </c>
      <c r="C12" s="32" t="s">
        <v>139</v>
      </c>
      <c r="D12" s="14">
        <v>6000000</v>
      </c>
      <c r="E12" s="15">
        <v>5944.51</v>
      </c>
      <c r="F12" s="16">
        <v>7.3300000000000004E-2</v>
      </c>
      <c r="G12" s="16">
        <v>7.7350000000000002E-2</v>
      </c>
    </row>
    <row r="13" spans="1:7" x14ac:dyDescent="0.25">
      <c r="A13" s="13" t="s">
        <v>1102</v>
      </c>
      <c r="B13" s="32" t="s">
        <v>1103</v>
      </c>
      <c r="C13" s="32" t="s">
        <v>148</v>
      </c>
      <c r="D13" s="14">
        <v>5500000</v>
      </c>
      <c r="E13" s="15">
        <v>5480.38</v>
      </c>
      <c r="F13" s="16">
        <v>6.7599999999999993E-2</v>
      </c>
      <c r="G13" s="16">
        <v>7.8E-2</v>
      </c>
    </row>
    <row r="14" spans="1:7" x14ac:dyDescent="0.25">
      <c r="A14" s="13" t="s">
        <v>1104</v>
      </c>
      <c r="B14" s="32" t="s">
        <v>1105</v>
      </c>
      <c r="C14" s="32" t="s">
        <v>139</v>
      </c>
      <c r="D14" s="14">
        <v>5000000</v>
      </c>
      <c r="E14" s="15">
        <v>5003.96</v>
      </c>
      <c r="F14" s="16">
        <v>6.1699999999999998E-2</v>
      </c>
      <c r="G14" s="16">
        <v>7.7636999999999998E-2</v>
      </c>
    </row>
    <row r="15" spans="1:7" x14ac:dyDescent="0.25">
      <c r="A15" s="13" t="s">
        <v>870</v>
      </c>
      <c r="B15" s="32" t="s">
        <v>871</v>
      </c>
      <c r="C15" s="32" t="s">
        <v>139</v>
      </c>
      <c r="D15" s="14">
        <v>4000000</v>
      </c>
      <c r="E15" s="15">
        <v>3992.7</v>
      </c>
      <c r="F15" s="16">
        <v>4.9200000000000001E-2</v>
      </c>
      <c r="G15" s="16">
        <v>7.7400999999999998E-2</v>
      </c>
    </row>
    <row r="16" spans="1:7" x14ac:dyDescent="0.25">
      <c r="A16" s="13" t="s">
        <v>1106</v>
      </c>
      <c r="B16" s="32" t="s">
        <v>1107</v>
      </c>
      <c r="C16" s="32" t="s">
        <v>139</v>
      </c>
      <c r="D16" s="14">
        <v>4000000</v>
      </c>
      <c r="E16" s="15">
        <v>3970.11</v>
      </c>
      <c r="F16" s="16">
        <v>4.8899999999999999E-2</v>
      </c>
      <c r="G16" s="16">
        <v>7.6950000000000005E-2</v>
      </c>
    </row>
    <row r="17" spans="1:7" x14ac:dyDescent="0.25">
      <c r="A17" s="13" t="s">
        <v>1108</v>
      </c>
      <c r="B17" s="32" t="s">
        <v>1109</v>
      </c>
      <c r="C17" s="32" t="s">
        <v>148</v>
      </c>
      <c r="D17" s="14">
        <v>2500000</v>
      </c>
      <c r="E17" s="15">
        <v>2495.37</v>
      </c>
      <c r="F17" s="16">
        <v>3.0800000000000001E-2</v>
      </c>
      <c r="G17" s="16">
        <v>7.5950000000000004E-2</v>
      </c>
    </row>
    <row r="18" spans="1:7" x14ac:dyDescent="0.25">
      <c r="A18" s="13" t="s">
        <v>1110</v>
      </c>
      <c r="B18" s="32" t="s">
        <v>1111</v>
      </c>
      <c r="C18" s="32" t="s">
        <v>148</v>
      </c>
      <c r="D18" s="14">
        <v>2500000</v>
      </c>
      <c r="E18" s="15">
        <v>2489.1799999999998</v>
      </c>
      <c r="F18" s="16">
        <v>3.0700000000000002E-2</v>
      </c>
      <c r="G18" s="16">
        <v>7.7450000000000005E-2</v>
      </c>
    </row>
    <row r="19" spans="1:7" x14ac:dyDescent="0.25">
      <c r="A19" s="13" t="s">
        <v>1112</v>
      </c>
      <c r="B19" s="32" t="s">
        <v>1113</v>
      </c>
      <c r="C19" s="32" t="s">
        <v>139</v>
      </c>
      <c r="D19" s="14">
        <v>2000000</v>
      </c>
      <c r="E19" s="15">
        <v>1994.93</v>
      </c>
      <c r="F19" s="16">
        <v>2.46E-2</v>
      </c>
      <c r="G19" s="16">
        <v>7.6350000000000001E-2</v>
      </c>
    </row>
    <row r="20" spans="1:7" x14ac:dyDescent="0.25">
      <c r="A20" s="13" t="s">
        <v>1114</v>
      </c>
      <c r="B20" s="32" t="s">
        <v>1115</v>
      </c>
      <c r="C20" s="32" t="s">
        <v>148</v>
      </c>
      <c r="D20" s="14">
        <v>1000000</v>
      </c>
      <c r="E20" s="15">
        <v>999.07</v>
      </c>
      <c r="F20" s="16">
        <v>1.23E-2</v>
      </c>
      <c r="G20" s="16">
        <v>7.8049999999999994E-2</v>
      </c>
    </row>
    <row r="21" spans="1:7" x14ac:dyDescent="0.25">
      <c r="A21" s="13" t="s">
        <v>1116</v>
      </c>
      <c r="B21" s="32" t="s">
        <v>1117</v>
      </c>
      <c r="C21" s="32" t="s">
        <v>139</v>
      </c>
      <c r="D21" s="14">
        <v>1000000</v>
      </c>
      <c r="E21" s="15">
        <v>996.62</v>
      </c>
      <c r="F21" s="16">
        <v>1.23E-2</v>
      </c>
      <c r="G21" s="16">
        <v>7.7450000000000005E-2</v>
      </c>
    </row>
    <row r="22" spans="1:7" x14ac:dyDescent="0.25">
      <c r="A22" s="13" t="s">
        <v>1118</v>
      </c>
      <c r="B22" s="32" t="s">
        <v>1119</v>
      </c>
      <c r="C22" s="32" t="s">
        <v>139</v>
      </c>
      <c r="D22" s="14">
        <v>500000</v>
      </c>
      <c r="E22" s="15">
        <v>501.11</v>
      </c>
      <c r="F22" s="16">
        <v>6.1999999999999998E-3</v>
      </c>
      <c r="G22" s="16">
        <v>7.6950000000000005E-2</v>
      </c>
    </row>
    <row r="23" spans="1:7" x14ac:dyDescent="0.25">
      <c r="A23" s="13" t="s">
        <v>1120</v>
      </c>
      <c r="B23" s="32" t="s">
        <v>1121</v>
      </c>
      <c r="C23" s="32" t="s">
        <v>148</v>
      </c>
      <c r="D23" s="14">
        <v>500000</v>
      </c>
      <c r="E23" s="15">
        <v>498.12</v>
      </c>
      <c r="F23" s="16">
        <v>6.1000000000000004E-3</v>
      </c>
      <c r="G23" s="16">
        <v>7.8E-2</v>
      </c>
    </row>
    <row r="24" spans="1:7" x14ac:dyDescent="0.25">
      <c r="A24" s="13" t="s">
        <v>1122</v>
      </c>
      <c r="B24" s="32" t="s">
        <v>1123</v>
      </c>
      <c r="C24" s="32" t="s">
        <v>139</v>
      </c>
      <c r="D24" s="14">
        <v>500000</v>
      </c>
      <c r="E24" s="15">
        <v>497.09</v>
      </c>
      <c r="F24" s="16">
        <v>6.1000000000000004E-3</v>
      </c>
      <c r="G24" s="16">
        <v>7.5499999999999998E-2</v>
      </c>
    </row>
    <row r="25" spans="1:7" x14ac:dyDescent="0.25">
      <c r="A25" s="17" t="s">
        <v>181</v>
      </c>
      <c r="B25" s="33"/>
      <c r="C25" s="33"/>
      <c r="D25" s="18"/>
      <c r="E25" s="19">
        <v>40850.980000000003</v>
      </c>
      <c r="F25" s="20">
        <v>0.50360000000000005</v>
      </c>
      <c r="G25" s="21"/>
    </row>
    <row r="26" spans="1:7" x14ac:dyDescent="0.25">
      <c r="A26" s="17" t="s">
        <v>242</v>
      </c>
      <c r="B26" s="32"/>
      <c r="C26" s="32"/>
      <c r="D26" s="14"/>
      <c r="E26" s="15"/>
      <c r="F26" s="16"/>
      <c r="G26" s="16"/>
    </row>
    <row r="27" spans="1:7" x14ac:dyDescent="0.25">
      <c r="A27" s="13" t="s">
        <v>1124</v>
      </c>
      <c r="B27" s="32" t="s">
        <v>1125</v>
      </c>
      <c r="C27" s="32" t="s">
        <v>239</v>
      </c>
      <c r="D27" s="14">
        <v>7000000</v>
      </c>
      <c r="E27" s="15">
        <v>7054.61</v>
      </c>
      <c r="F27" s="16">
        <v>8.6999999999999994E-2</v>
      </c>
      <c r="G27" s="16">
        <v>6.7540000000000003E-2</v>
      </c>
    </row>
    <row r="28" spans="1:7" x14ac:dyDescent="0.25">
      <c r="A28" s="13" t="s">
        <v>1126</v>
      </c>
      <c r="B28" s="32" t="s">
        <v>1127</v>
      </c>
      <c r="C28" s="32" t="s">
        <v>239</v>
      </c>
      <c r="D28" s="14">
        <v>5000000</v>
      </c>
      <c r="E28" s="15">
        <v>5023.47</v>
      </c>
      <c r="F28" s="16">
        <v>6.1899999999999997E-2</v>
      </c>
      <c r="G28" s="16">
        <v>6.6562999999999997E-2</v>
      </c>
    </row>
    <row r="29" spans="1:7" x14ac:dyDescent="0.25">
      <c r="A29" s="13" t="s">
        <v>1128</v>
      </c>
      <c r="B29" s="32" t="s">
        <v>1129</v>
      </c>
      <c r="C29" s="32" t="s">
        <v>239</v>
      </c>
      <c r="D29" s="14">
        <v>2500000</v>
      </c>
      <c r="E29" s="15">
        <v>2520.7199999999998</v>
      </c>
      <c r="F29" s="16">
        <v>3.1099999999999999E-2</v>
      </c>
      <c r="G29" s="16">
        <v>6.7709000000000005E-2</v>
      </c>
    </row>
    <row r="30" spans="1:7" x14ac:dyDescent="0.25">
      <c r="A30" s="13" t="s">
        <v>1130</v>
      </c>
      <c r="B30" s="32" t="s">
        <v>1131</v>
      </c>
      <c r="C30" s="32" t="s">
        <v>239</v>
      </c>
      <c r="D30" s="14">
        <v>2500000</v>
      </c>
      <c r="E30" s="15">
        <v>2516.77</v>
      </c>
      <c r="F30" s="16">
        <v>3.1E-2</v>
      </c>
      <c r="G30" s="16">
        <v>6.7761000000000002E-2</v>
      </c>
    </row>
    <row r="31" spans="1:7" x14ac:dyDescent="0.25">
      <c r="A31" s="13" t="s">
        <v>1132</v>
      </c>
      <c r="B31" s="32" t="s">
        <v>1133</v>
      </c>
      <c r="C31" s="32" t="s">
        <v>239</v>
      </c>
      <c r="D31" s="14">
        <v>2500000</v>
      </c>
      <c r="E31" s="15">
        <v>2515.9899999999998</v>
      </c>
      <c r="F31" s="16">
        <v>3.1E-2</v>
      </c>
      <c r="G31" s="16">
        <v>6.7765000000000006E-2</v>
      </c>
    </row>
    <row r="32" spans="1:7" x14ac:dyDescent="0.25">
      <c r="A32" s="13" t="s">
        <v>1134</v>
      </c>
      <c r="B32" s="32" t="s">
        <v>1135</v>
      </c>
      <c r="C32" s="32" t="s">
        <v>239</v>
      </c>
      <c r="D32" s="14">
        <v>2500000</v>
      </c>
      <c r="E32" s="15">
        <v>2515.77</v>
      </c>
      <c r="F32" s="16">
        <v>3.1E-2</v>
      </c>
      <c r="G32" s="16">
        <v>6.7878999999999995E-2</v>
      </c>
    </row>
    <row r="33" spans="1:7" x14ac:dyDescent="0.25">
      <c r="A33" s="13" t="s">
        <v>1136</v>
      </c>
      <c r="B33" s="32" t="s">
        <v>1137</v>
      </c>
      <c r="C33" s="32" t="s">
        <v>239</v>
      </c>
      <c r="D33" s="14">
        <v>2500000</v>
      </c>
      <c r="E33" s="15">
        <v>2511.71</v>
      </c>
      <c r="F33" s="16">
        <v>3.1E-2</v>
      </c>
      <c r="G33" s="16">
        <v>6.6689999999999999E-2</v>
      </c>
    </row>
    <row r="34" spans="1:7" x14ac:dyDescent="0.25">
      <c r="A34" s="13" t="s">
        <v>1138</v>
      </c>
      <c r="B34" s="32" t="s">
        <v>1139</v>
      </c>
      <c r="C34" s="32" t="s">
        <v>239</v>
      </c>
      <c r="D34" s="14">
        <v>2500000</v>
      </c>
      <c r="E34" s="15">
        <v>2506.1999999999998</v>
      </c>
      <c r="F34" s="16">
        <v>3.09E-2</v>
      </c>
      <c r="G34" s="16">
        <v>6.6248000000000001E-2</v>
      </c>
    </row>
    <row r="35" spans="1:7" x14ac:dyDescent="0.25">
      <c r="A35" s="13" t="s">
        <v>1140</v>
      </c>
      <c r="B35" s="32" t="s">
        <v>1141</v>
      </c>
      <c r="C35" s="32" t="s">
        <v>239</v>
      </c>
      <c r="D35" s="14">
        <v>2000000</v>
      </c>
      <c r="E35" s="15">
        <v>2015.29</v>
      </c>
      <c r="F35" s="16">
        <v>2.4799999999999999E-2</v>
      </c>
      <c r="G35" s="16">
        <v>6.7708000000000004E-2</v>
      </c>
    </row>
    <row r="36" spans="1:7" x14ac:dyDescent="0.25">
      <c r="A36" s="13" t="s">
        <v>1142</v>
      </c>
      <c r="B36" s="32" t="s">
        <v>1143</v>
      </c>
      <c r="C36" s="32" t="s">
        <v>239</v>
      </c>
      <c r="D36" s="14">
        <v>2000000</v>
      </c>
      <c r="E36" s="15">
        <v>2009.18</v>
      </c>
      <c r="F36" s="16">
        <v>2.4799999999999999E-2</v>
      </c>
      <c r="G36" s="16">
        <v>6.6897999999999999E-2</v>
      </c>
    </row>
    <row r="37" spans="1:7" x14ac:dyDescent="0.25">
      <c r="A37" s="13" t="s">
        <v>1144</v>
      </c>
      <c r="B37" s="32" t="s">
        <v>1145</v>
      </c>
      <c r="C37" s="32" t="s">
        <v>239</v>
      </c>
      <c r="D37" s="14">
        <v>1000000</v>
      </c>
      <c r="E37" s="15">
        <v>1008.14</v>
      </c>
      <c r="F37" s="16">
        <v>1.24E-2</v>
      </c>
      <c r="G37" s="16">
        <v>6.7554000000000003E-2</v>
      </c>
    </row>
    <row r="38" spans="1:7" x14ac:dyDescent="0.25">
      <c r="A38" s="13" t="s">
        <v>1146</v>
      </c>
      <c r="B38" s="32" t="s">
        <v>1147</v>
      </c>
      <c r="C38" s="32" t="s">
        <v>239</v>
      </c>
      <c r="D38" s="14">
        <v>1000000</v>
      </c>
      <c r="E38" s="15">
        <v>1005.87</v>
      </c>
      <c r="F38" s="16">
        <v>1.24E-2</v>
      </c>
      <c r="G38" s="16">
        <v>6.7763000000000004E-2</v>
      </c>
    </row>
    <row r="39" spans="1:7" x14ac:dyDescent="0.25">
      <c r="A39" s="13" t="s">
        <v>1148</v>
      </c>
      <c r="B39" s="32" t="s">
        <v>1149</v>
      </c>
      <c r="C39" s="32" t="s">
        <v>239</v>
      </c>
      <c r="D39" s="14">
        <v>1000000</v>
      </c>
      <c r="E39" s="15">
        <v>1004.14</v>
      </c>
      <c r="F39" s="16">
        <v>1.24E-2</v>
      </c>
      <c r="G39" s="16">
        <v>6.6619999999999999E-2</v>
      </c>
    </row>
    <row r="40" spans="1:7" x14ac:dyDescent="0.25">
      <c r="A40" s="13" t="s">
        <v>1150</v>
      </c>
      <c r="B40" s="32" t="s">
        <v>1151</v>
      </c>
      <c r="C40" s="32" t="s">
        <v>239</v>
      </c>
      <c r="D40" s="14">
        <v>1000000</v>
      </c>
      <c r="E40" s="15">
        <v>1003.57</v>
      </c>
      <c r="F40" s="16">
        <v>1.24E-2</v>
      </c>
      <c r="G40" s="16">
        <v>6.6466999999999998E-2</v>
      </c>
    </row>
    <row r="41" spans="1:7" x14ac:dyDescent="0.25">
      <c r="A41" s="13" t="s">
        <v>1152</v>
      </c>
      <c r="B41" s="32" t="s">
        <v>1153</v>
      </c>
      <c r="C41" s="32" t="s">
        <v>239</v>
      </c>
      <c r="D41" s="14">
        <v>1000000</v>
      </c>
      <c r="E41" s="15">
        <v>998.66</v>
      </c>
      <c r="F41" s="16">
        <v>1.23E-2</v>
      </c>
      <c r="G41" s="16">
        <v>6.6198000000000007E-2</v>
      </c>
    </row>
    <row r="42" spans="1:7" x14ac:dyDescent="0.25">
      <c r="A42" s="13" t="s">
        <v>1154</v>
      </c>
      <c r="B42" s="32" t="s">
        <v>1155</v>
      </c>
      <c r="C42" s="32" t="s">
        <v>239</v>
      </c>
      <c r="D42" s="14">
        <v>500000</v>
      </c>
      <c r="E42" s="15">
        <v>504.23</v>
      </c>
      <c r="F42" s="16">
        <v>6.1999999999999998E-3</v>
      </c>
      <c r="G42" s="16">
        <v>6.7540000000000003E-2</v>
      </c>
    </row>
    <row r="43" spans="1:7" x14ac:dyDescent="0.25">
      <c r="A43" s="13" t="s">
        <v>1156</v>
      </c>
      <c r="B43" s="32" t="s">
        <v>1157</v>
      </c>
      <c r="C43" s="32" t="s">
        <v>239</v>
      </c>
      <c r="D43" s="14">
        <v>500000</v>
      </c>
      <c r="E43" s="15">
        <v>503.13</v>
      </c>
      <c r="F43" s="16">
        <v>6.1999999999999998E-3</v>
      </c>
      <c r="G43" s="16">
        <v>6.7812999999999998E-2</v>
      </c>
    </row>
    <row r="44" spans="1:7" x14ac:dyDescent="0.25">
      <c r="A44" s="13" t="s">
        <v>1158</v>
      </c>
      <c r="B44" s="32" t="s">
        <v>1159</v>
      </c>
      <c r="C44" s="32" t="s">
        <v>239</v>
      </c>
      <c r="D44" s="14">
        <v>500000</v>
      </c>
      <c r="E44" s="15">
        <v>503.12</v>
      </c>
      <c r="F44" s="16">
        <v>6.1999999999999998E-3</v>
      </c>
      <c r="G44" s="16">
        <v>6.7971000000000004E-2</v>
      </c>
    </row>
    <row r="45" spans="1:7" x14ac:dyDescent="0.25">
      <c r="A45" s="17" t="s">
        <v>181</v>
      </c>
      <c r="B45" s="33"/>
      <c r="C45" s="33"/>
      <c r="D45" s="18"/>
      <c r="E45" s="19">
        <v>37720.57</v>
      </c>
      <c r="F45" s="20">
        <v>0.46500000000000002</v>
      </c>
      <c r="G45" s="21"/>
    </row>
    <row r="46" spans="1:7" x14ac:dyDescent="0.25">
      <c r="A46" s="13"/>
      <c r="B46" s="32"/>
      <c r="C46" s="32"/>
      <c r="D46" s="14"/>
      <c r="E46" s="15"/>
      <c r="F46" s="16"/>
      <c r="G46" s="16"/>
    </row>
    <row r="47" spans="1:7" x14ac:dyDescent="0.25">
      <c r="A47" s="13"/>
      <c r="B47" s="32"/>
      <c r="C47" s="32"/>
      <c r="D47" s="14"/>
      <c r="E47" s="15"/>
      <c r="F47" s="16"/>
      <c r="G47" s="16"/>
    </row>
    <row r="48" spans="1:7" x14ac:dyDescent="0.25">
      <c r="A48" s="17" t="s">
        <v>182</v>
      </c>
      <c r="B48" s="32"/>
      <c r="C48" s="32"/>
      <c r="D48" s="14"/>
      <c r="E48" s="15"/>
      <c r="F48" s="16"/>
      <c r="G48" s="16"/>
    </row>
    <row r="49" spans="1:7" x14ac:dyDescent="0.25">
      <c r="A49" s="17" t="s">
        <v>181</v>
      </c>
      <c r="B49" s="32"/>
      <c r="C49" s="32"/>
      <c r="D49" s="14"/>
      <c r="E49" s="22" t="s">
        <v>134</v>
      </c>
      <c r="F49" s="23" t="s">
        <v>134</v>
      </c>
      <c r="G49" s="16"/>
    </row>
    <row r="50" spans="1:7" x14ac:dyDescent="0.25">
      <c r="A50" s="13"/>
      <c r="B50" s="32"/>
      <c r="C50" s="32"/>
      <c r="D50" s="14"/>
      <c r="E50" s="15"/>
      <c r="F50" s="16"/>
      <c r="G50" s="16"/>
    </row>
    <row r="51" spans="1:7" x14ac:dyDescent="0.25">
      <c r="A51" s="17" t="s">
        <v>183</v>
      </c>
      <c r="B51" s="32"/>
      <c r="C51" s="32"/>
      <c r="D51" s="14"/>
      <c r="E51" s="15"/>
      <c r="F51" s="16"/>
      <c r="G51" s="16"/>
    </row>
    <row r="52" spans="1:7" x14ac:dyDescent="0.25">
      <c r="A52" s="17" t="s">
        <v>181</v>
      </c>
      <c r="B52" s="32"/>
      <c r="C52" s="32"/>
      <c r="D52" s="14"/>
      <c r="E52" s="22" t="s">
        <v>134</v>
      </c>
      <c r="F52" s="23" t="s">
        <v>134</v>
      </c>
      <c r="G52" s="16"/>
    </row>
    <row r="53" spans="1:7" x14ac:dyDescent="0.25">
      <c r="A53" s="13"/>
      <c r="B53" s="32"/>
      <c r="C53" s="32"/>
      <c r="D53" s="14"/>
      <c r="E53" s="15"/>
      <c r="F53" s="16"/>
      <c r="G53" s="16"/>
    </row>
    <row r="54" spans="1:7" x14ac:dyDescent="0.25">
      <c r="A54" s="24" t="s">
        <v>184</v>
      </c>
      <c r="B54" s="34"/>
      <c r="C54" s="34"/>
      <c r="D54" s="25"/>
      <c r="E54" s="19">
        <v>78571.55</v>
      </c>
      <c r="F54" s="20">
        <v>0.96860000000000002</v>
      </c>
      <c r="G54" s="21"/>
    </row>
    <row r="55" spans="1:7" x14ac:dyDescent="0.25">
      <c r="A55" s="13"/>
      <c r="B55" s="32"/>
      <c r="C55" s="32"/>
      <c r="D55" s="14"/>
      <c r="E55" s="15"/>
      <c r="F55" s="16"/>
      <c r="G55" s="16"/>
    </row>
    <row r="56" spans="1:7" x14ac:dyDescent="0.25">
      <c r="A56" s="13"/>
      <c r="B56" s="32"/>
      <c r="C56" s="32"/>
      <c r="D56" s="14"/>
      <c r="E56" s="15"/>
      <c r="F56" s="16"/>
      <c r="G56" s="16"/>
    </row>
    <row r="57" spans="1:7" x14ac:dyDescent="0.25">
      <c r="A57" s="17" t="s">
        <v>199</v>
      </c>
      <c r="B57" s="32"/>
      <c r="C57" s="32"/>
      <c r="D57" s="14"/>
      <c r="E57" s="15"/>
      <c r="F57" s="16"/>
      <c r="G57" s="16"/>
    </row>
    <row r="58" spans="1:7" x14ac:dyDescent="0.25">
      <c r="A58" s="13" t="s">
        <v>200</v>
      </c>
      <c r="B58" s="32"/>
      <c r="C58" s="32"/>
      <c r="D58" s="14"/>
      <c r="E58" s="15">
        <v>229.88</v>
      </c>
      <c r="F58" s="16">
        <v>2.8E-3</v>
      </c>
      <c r="G58" s="16">
        <v>6.2650999999999998E-2</v>
      </c>
    </row>
    <row r="59" spans="1:7" x14ac:dyDescent="0.25">
      <c r="A59" s="17" t="s">
        <v>181</v>
      </c>
      <c r="B59" s="33"/>
      <c r="C59" s="33"/>
      <c r="D59" s="18"/>
      <c r="E59" s="19">
        <v>229.88</v>
      </c>
      <c r="F59" s="20">
        <v>2.8E-3</v>
      </c>
      <c r="G59" s="21"/>
    </row>
    <row r="60" spans="1:7" x14ac:dyDescent="0.25">
      <c r="A60" s="13"/>
      <c r="B60" s="32"/>
      <c r="C60" s="32"/>
      <c r="D60" s="14"/>
      <c r="E60" s="15"/>
      <c r="F60" s="16"/>
      <c r="G60" s="16"/>
    </row>
    <row r="61" spans="1:7" x14ac:dyDescent="0.25">
      <c r="A61" s="24" t="s">
        <v>184</v>
      </c>
      <c r="B61" s="34"/>
      <c r="C61" s="34"/>
      <c r="D61" s="25"/>
      <c r="E61" s="19">
        <v>229.88</v>
      </c>
      <c r="F61" s="20">
        <v>2.8E-3</v>
      </c>
      <c r="G61" s="21"/>
    </row>
    <row r="62" spans="1:7" x14ac:dyDescent="0.25">
      <c r="A62" s="13" t="s">
        <v>201</v>
      </c>
      <c r="B62" s="32"/>
      <c r="C62" s="32"/>
      <c r="D62" s="14"/>
      <c r="E62" s="15">
        <v>2330.4704384000001</v>
      </c>
      <c r="F62" s="16">
        <v>2.8728E-2</v>
      </c>
      <c r="G62" s="16"/>
    </row>
    <row r="63" spans="1:7" x14ac:dyDescent="0.25">
      <c r="A63" s="13" t="s">
        <v>202</v>
      </c>
      <c r="B63" s="32"/>
      <c r="C63" s="32"/>
      <c r="D63" s="14"/>
      <c r="E63" s="40">
        <v>-11.970438400000001</v>
      </c>
      <c r="F63" s="26">
        <v>-1.2799999999999999E-4</v>
      </c>
      <c r="G63" s="16">
        <v>6.2650999999999998E-2</v>
      </c>
    </row>
    <row r="64" spans="1:7" x14ac:dyDescent="0.25">
      <c r="A64" s="27" t="s">
        <v>203</v>
      </c>
      <c r="B64" s="35"/>
      <c r="C64" s="35"/>
      <c r="D64" s="28"/>
      <c r="E64" s="29">
        <v>81119.929999999993</v>
      </c>
      <c r="F64" s="30">
        <v>1</v>
      </c>
      <c r="G64" s="30"/>
    </row>
    <row r="66" spans="1:3" x14ac:dyDescent="0.25">
      <c r="A66" s="1" t="s">
        <v>205</v>
      </c>
    </row>
    <row r="69" spans="1:3" x14ac:dyDescent="0.25">
      <c r="A69" s="1" t="s">
        <v>206</v>
      </c>
    </row>
    <row r="70" spans="1:3" x14ac:dyDescent="0.25">
      <c r="A70" s="47" t="s">
        <v>207</v>
      </c>
      <c r="B70" s="3" t="s">
        <v>134</v>
      </c>
    </row>
    <row r="71" spans="1:3" x14ac:dyDescent="0.25">
      <c r="A71" t="s">
        <v>208</v>
      </c>
    </row>
    <row r="72" spans="1:3" x14ac:dyDescent="0.25">
      <c r="A72" t="s">
        <v>249</v>
      </c>
      <c r="B72" t="s">
        <v>210</v>
      </c>
      <c r="C72" t="s">
        <v>210</v>
      </c>
    </row>
    <row r="73" spans="1:3" x14ac:dyDescent="0.25">
      <c r="B73" s="48">
        <v>45688</v>
      </c>
      <c r="C73" s="48">
        <v>45716</v>
      </c>
    </row>
    <row r="74" spans="1:3" x14ac:dyDescent="0.25">
      <c r="A74" t="s">
        <v>250</v>
      </c>
      <c r="B74">
        <v>11.795</v>
      </c>
      <c r="C74">
        <v>11.8621</v>
      </c>
    </row>
    <row r="75" spans="1:3" x14ac:dyDescent="0.25">
      <c r="A75" t="s">
        <v>251</v>
      </c>
      <c r="B75">
        <v>11.795400000000001</v>
      </c>
      <c r="C75">
        <v>11.8626</v>
      </c>
    </row>
    <row r="76" spans="1:3" x14ac:dyDescent="0.25">
      <c r="A76" t="s">
        <v>252</v>
      </c>
      <c r="B76">
        <v>11.7296</v>
      </c>
      <c r="C76">
        <v>11.794700000000001</v>
      </c>
    </row>
    <row r="77" spans="1:3" x14ac:dyDescent="0.25">
      <c r="A77" t="s">
        <v>253</v>
      </c>
      <c r="B77">
        <v>11.73</v>
      </c>
      <c r="C77">
        <v>11.795</v>
      </c>
    </row>
    <row r="79" spans="1:3" x14ac:dyDescent="0.25">
      <c r="A79" t="s">
        <v>212</v>
      </c>
      <c r="B79" s="3" t="s">
        <v>134</v>
      </c>
    </row>
    <row r="80" spans="1:3" x14ac:dyDescent="0.25">
      <c r="A80" t="s">
        <v>213</v>
      </c>
      <c r="B80" s="3" t="s">
        <v>134</v>
      </c>
    </row>
    <row r="81" spans="1:2" ht="29.1" customHeight="1" x14ac:dyDescent="0.25">
      <c r="A81" s="47" t="s">
        <v>214</v>
      </c>
      <c r="B81" s="3" t="s">
        <v>134</v>
      </c>
    </row>
    <row r="82" spans="1:2" ht="29.1" customHeight="1" x14ac:dyDescent="0.25">
      <c r="A82" s="47" t="s">
        <v>215</v>
      </c>
      <c r="B82" s="3" t="s">
        <v>134</v>
      </c>
    </row>
    <row r="83" spans="1:2" x14ac:dyDescent="0.25">
      <c r="A83" t="s">
        <v>216</v>
      </c>
      <c r="B83" s="49">
        <f>+B98</f>
        <v>0.44492083231218921</v>
      </c>
    </row>
    <row r="84" spans="1:2" ht="43.5" customHeight="1" x14ac:dyDescent="0.25">
      <c r="A84" s="47" t="s">
        <v>217</v>
      </c>
      <c r="B84" s="3" t="s">
        <v>134</v>
      </c>
    </row>
    <row r="85" spans="1:2" x14ac:dyDescent="0.25">
      <c r="B85" s="3"/>
    </row>
    <row r="86" spans="1:2" ht="29.1" customHeight="1" x14ac:dyDescent="0.25">
      <c r="A86" s="47" t="s">
        <v>218</v>
      </c>
      <c r="B86" s="3" t="s">
        <v>134</v>
      </c>
    </row>
    <row r="87" spans="1:2" ht="29.1" customHeight="1" x14ac:dyDescent="0.25">
      <c r="A87" s="47" t="s">
        <v>219</v>
      </c>
      <c r="B87" t="s">
        <v>134</v>
      </c>
    </row>
    <row r="88" spans="1:2" ht="29.1" customHeight="1" x14ac:dyDescent="0.25">
      <c r="A88" s="47" t="s">
        <v>220</v>
      </c>
      <c r="B88" s="3" t="s">
        <v>134</v>
      </c>
    </row>
    <row r="89" spans="1:2" ht="29.1" customHeight="1" x14ac:dyDescent="0.25">
      <c r="A89" s="47" t="s">
        <v>221</v>
      </c>
      <c r="B89" s="3" t="s">
        <v>134</v>
      </c>
    </row>
    <row r="91" spans="1:2" x14ac:dyDescent="0.25">
      <c r="A91" t="s">
        <v>222</v>
      </c>
    </row>
    <row r="92" spans="1:2" ht="43.5" customHeight="1" x14ac:dyDescent="0.25">
      <c r="A92" s="51" t="s">
        <v>223</v>
      </c>
      <c r="B92" s="55" t="s">
        <v>1160</v>
      </c>
    </row>
    <row r="93" spans="1:2" ht="43.5" customHeight="1" x14ac:dyDescent="0.25">
      <c r="A93" s="51" t="s">
        <v>225</v>
      </c>
      <c r="B93" s="55" t="s">
        <v>1161</v>
      </c>
    </row>
    <row r="94" spans="1:2" x14ac:dyDescent="0.25">
      <c r="A94" s="51"/>
      <c r="B94" s="51"/>
    </row>
    <row r="95" spans="1:2" x14ac:dyDescent="0.25">
      <c r="A95" s="51" t="s">
        <v>227</v>
      </c>
      <c r="B95" s="52">
        <v>7.2376927164755873</v>
      </c>
    </row>
    <row r="96" spans="1:2" x14ac:dyDescent="0.25">
      <c r="A96" s="51"/>
      <c r="B96" s="51"/>
    </row>
    <row r="97" spans="1:4" x14ac:dyDescent="0.25">
      <c r="A97" s="51" t="s">
        <v>228</v>
      </c>
      <c r="B97" s="53">
        <v>0.44069999999999998</v>
      </c>
    </row>
    <row r="98" spans="1:4" x14ac:dyDescent="0.25">
      <c r="A98" s="51" t="s">
        <v>229</v>
      </c>
      <c r="B98" s="53">
        <v>0.44492083231218921</v>
      </c>
    </row>
    <row r="99" spans="1:4" x14ac:dyDescent="0.25">
      <c r="A99" s="51"/>
      <c r="B99" s="51"/>
    </row>
    <row r="100" spans="1:4" x14ac:dyDescent="0.25">
      <c r="A100" s="51" t="s">
        <v>230</v>
      </c>
      <c r="B100" s="54">
        <v>45716</v>
      </c>
    </row>
    <row r="102" spans="1:4" ht="69.95" customHeight="1" x14ac:dyDescent="0.25">
      <c r="A102" s="65" t="s">
        <v>231</v>
      </c>
      <c r="B102" s="65" t="s">
        <v>232</v>
      </c>
      <c r="C102" s="65" t="s">
        <v>4</v>
      </c>
      <c r="D102" s="65" t="s">
        <v>5</v>
      </c>
    </row>
    <row r="103" spans="1:4" ht="69.95" customHeight="1" x14ac:dyDescent="0.25">
      <c r="A103" s="65" t="s">
        <v>1162</v>
      </c>
      <c r="B103" s="65"/>
      <c r="C103" s="65" t="s">
        <v>34</v>
      </c>
      <c r="D103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84"/>
  <sheetViews>
    <sheetView showGridLines="0" workbookViewId="0">
      <pane ySplit="4" topLeftCell="A63" activePane="bottomLeft" state="frozen"/>
      <selection sqref="A1:B1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1163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1164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7" t="s">
        <v>135</v>
      </c>
      <c r="B8" s="32"/>
      <c r="C8" s="32"/>
      <c r="D8" s="14"/>
      <c r="E8" s="15"/>
      <c r="F8" s="16"/>
      <c r="G8" s="16"/>
    </row>
    <row r="9" spans="1:7" x14ac:dyDescent="0.25">
      <c r="A9" s="17" t="s">
        <v>235</v>
      </c>
      <c r="B9" s="32"/>
      <c r="C9" s="32"/>
      <c r="D9" s="14"/>
      <c r="E9" s="15"/>
      <c r="F9" s="16"/>
      <c r="G9" s="16"/>
    </row>
    <row r="10" spans="1:7" x14ac:dyDescent="0.25">
      <c r="A10" s="17" t="s">
        <v>181</v>
      </c>
      <c r="B10" s="32"/>
      <c r="C10" s="32"/>
      <c r="D10" s="14"/>
      <c r="E10" s="22" t="s">
        <v>134</v>
      </c>
      <c r="F10" s="23" t="s">
        <v>134</v>
      </c>
      <c r="G10" s="16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17" t="s">
        <v>236</v>
      </c>
      <c r="B12" s="32"/>
      <c r="C12" s="32"/>
      <c r="D12" s="14"/>
      <c r="E12" s="15"/>
      <c r="F12" s="16"/>
      <c r="G12" s="16"/>
    </row>
    <row r="13" spans="1:7" x14ac:dyDescent="0.25">
      <c r="A13" s="13" t="s">
        <v>237</v>
      </c>
      <c r="B13" s="32" t="s">
        <v>238</v>
      </c>
      <c r="C13" s="32" t="s">
        <v>239</v>
      </c>
      <c r="D13" s="14">
        <v>4700000</v>
      </c>
      <c r="E13" s="15">
        <v>4761.38</v>
      </c>
      <c r="F13" s="16">
        <v>0.312</v>
      </c>
      <c r="G13" s="16">
        <v>6.6933999999999994E-2</v>
      </c>
    </row>
    <row r="14" spans="1:7" x14ac:dyDescent="0.25">
      <c r="A14" s="13" t="s">
        <v>1165</v>
      </c>
      <c r="B14" s="32" t="s">
        <v>1166</v>
      </c>
      <c r="C14" s="32" t="s">
        <v>239</v>
      </c>
      <c r="D14" s="14">
        <v>1000000</v>
      </c>
      <c r="E14" s="15">
        <v>1020.92</v>
      </c>
      <c r="F14" s="16">
        <v>6.6900000000000001E-2</v>
      </c>
      <c r="G14" s="16">
        <v>6.7904000000000006E-2</v>
      </c>
    </row>
    <row r="15" spans="1:7" x14ac:dyDescent="0.25">
      <c r="A15" s="13" t="s">
        <v>1167</v>
      </c>
      <c r="B15" s="32" t="s">
        <v>1168</v>
      </c>
      <c r="C15" s="32" t="s">
        <v>239</v>
      </c>
      <c r="D15" s="14">
        <v>825000</v>
      </c>
      <c r="E15" s="15">
        <v>838.98</v>
      </c>
      <c r="F15" s="16">
        <v>5.5E-2</v>
      </c>
      <c r="G15" s="16">
        <v>6.6758999999999999E-2</v>
      </c>
    </row>
    <row r="16" spans="1:7" x14ac:dyDescent="0.25">
      <c r="A16" s="13" t="s">
        <v>732</v>
      </c>
      <c r="B16" s="32" t="s">
        <v>733</v>
      </c>
      <c r="C16" s="32" t="s">
        <v>239</v>
      </c>
      <c r="D16" s="14">
        <v>500000</v>
      </c>
      <c r="E16" s="15">
        <v>508.34</v>
      </c>
      <c r="F16" s="16">
        <v>3.3300000000000003E-2</v>
      </c>
      <c r="G16" s="16">
        <v>6.7382999999999998E-2</v>
      </c>
    </row>
    <row r="17" spans="1:7" x14ac:dyDescent="0.25">
      <c r="A17" s="13" t="s">
        <v>1169</v>
      </c>
      <c r="B17" s="32" t="s">
        <v>1170</v>
      </c>
      <c r="C17" s="32" t="s">
        <v>239</v>
      </c>
      <c r="D17" s="14">
        <v>500000</v>
      </c>
      <c r="E17" s="15">
        <v>494.98</v>
      </c>
      <c r="F17" s="16">
        <v>3.2399999999999998E-2</v>
      </c>
      <c r="G17" s="16">
        <v>6.6802E-2</v>
      </c>
    </row>
    <row r="18" spans="1:7" x14ac:dyDescent="0.25">
      <c r="A18" s="17" t="s">
        <v>181</v>
      </c>
      <c r="B18" s="33"/>
      <c r="C18" s="33"/>
      <c r="D18" s="18"/>
      <c r="E18" s="19">
        <v>7624.6</v>
      </c>
      <c r="F18" s="20">
        <v>0.49959999999999999</v>
      </c>
      <c r="G18" s="21"/>
    </row>
    <row r="19" spans="1:7" x14ac:dyDescent="0.25">
      <c r="A19" s="13"/>
      <c r="B19" s="32"/>
      <c r="C19" s="32"/>
      <c r="D19" s="14"/>
      <c r="E19" s="15"/>
      <c r="F19" s="16"/>
      <c r="G19" s="16"/>
    </row>
    <row r="20" spans="1:7" x14ac:dyDescent="0.25">
      <c r="A20" s="17" t="s">
        <v>242</v>
      </c>
      <c r="B20" s="32"/>
      <c r="C20" s="32"/>
      <c r="D20" s="14"/>
      <c r="E20" s="15"/>
      <c r="F20" s="16"/>
      <c r="G20" s="16"/>
    </row>
    <row r="21" spans="1:7" x14ac:dyDescent="0.25">
      <c r="A21" s="13" t="s">
        <v>1171</v>
      </c>
      <c r="B21" s="32" t="s">
        <v>1172</v>
      </c>
      <c r="C21" s="32" t="s">
        <v>239</v>
      </c>
      <c r="D21" s="14">
        <v>3000000</v>
      </c>
      <c r="E21" s="15">
        <v>3042.35</v>
      </c>
      <c r="F21" s="16">
        <v>0.19939999999999999</v>
      </c>
      <c r="G21" s="16">
        <v>6.9195999999999994E-2</v>
      </c>
    </row>
    <row r="22" spans="1:7" x14ac:dyDescent="0.25">
      <c r="A22" s="13" t="s">
        <v>1173</v>
      </c>
      <c r="B22" s="32" t="s">
        <v>1174</v>
      </c>
      <c r="C22" s="32" t="s">
        <v>239</v>
      </c>
      <c r="D22" s="14">
        <v>2500000</v>
      </c>
      <c r="E22" s="15">
        <v>2535.11</v>
      </c>
      <c r="F22" s="16">
        <v>0.1661</v>
      </c>
      <c r="G22" s="16">
        <v>6.9239999999999996E-2</v>
      </c>
    </row>
    <row r="23" spans="1:7" x14ac:dyDescent="0.25">
      <c r="A23" s="13" t="s">
        <v>1175</v>
      </c>
      <c r="B23" s="32" t="s">
        <v>1176</v>
      </c>
      <c r="C23" s="32" t="s">
        <v>239</v>
      </c>
      <c r="D23" s="14">
        <v>500000</v>
      </c>
      <c r="E23" s="15">
        <v>522.78</v>
      </c>
      <c r="F23" s="16">
        <v>3.4299999999999997E-2</v>
      </c>
      <c r="G23" s="16">
        <v>7.0599999999999996E-2</v>
      </c>
    </row>
    <row r="24" spans="1:7" x14ac:dyDescent="0.25">
      <c r="A24" s="13" t="s">
        <v>1177</v>
      </c>
      <c r="B24" s="32" t="s">
        <v>1178</v>
      </c>
      <c r="C24" s="32" t="s">
        <v>239</v>
      </c>
      <c r="D24" s="14">
        <v>500000</v>
      </c>
      <c r="E24" s="15">
        <v>511.31</v>
      </c>
      <c r="F24" s="16">
        <v>3.3500000000000002E-2</v>
      </c>
      <c r="G24" s="16">
        <v>6.9647000000000001E-2</v>
      </c>
    </row>
    <row r="25" spans="1:7" x14ac:dyDescent="0.25">
      <c r="A25" s="13" t="s">
        <v>1179</v>
      </c>
      <c r="B25" s="32" t="s">
        <v>1180</v>
      </c>
      <c r="C25" s="32" t="s">
        <v>239</v>
      </c>
      <c r="D25" s="14">
        <v>500000</v>
      </c>
      <c r="E25" s="15">
        <v>507.18</v>
      </c>
      <c r="F25" s="16">
        <v>3.32E-2</v>
      </c>
      <c r="G25" s="16">
        <v>7.0004999999999998E-2</v>
      </c>
    </row>
    <row r="26" spans="1:7" x14ac:dyDescent="0.25">
      <c r="A26" s="17" t="s">
        <v>181</v>
      </c>
      <c r="B26" s="33"/>
      <c r="C26" s="33"/>
      <c r="D26" s="18"/>
      <c r="E26" s="19">
        <v>7118.73</v>
      </c>
      <c r="F26" s="20">
        <v>0.46650000000000003</v>
      </c>
      <c r="G26" s="21"/>
    </row>
    <row r="27" spans="1:7" x14ac:dyDescent="0.25">
      <c r="A27" s="13"/>
      <c r="B27" s="32"/>
      <c r="C27" s="32"/>
      <c r="D27" s="14"/>
      <c r="E27" s="15"/>
      <c r="F27" s="16"/>
      <c r="G27" s="16"/>
    </row>
    <row r="28" spans="1:7" x14ac:dyDescent="0.25">
      <c r="A28" s="13"/>
      <c r="B28" s="32"/>
      <c r="C28" s="32"/>
      <c r="D28" s="14"/>
      <c r="E28" s="15"/>
      <c r="F28" s="16"/>
      <c r="G28" s="16"/>
    </row>
    <row r="29" spans="1:7" x14ac:dyDescent="0.25">
      <c r="A29" s="17" t="s">
        <v>182</v>
      </c>
      <c r="B29" s="32"/>
      <c r="C29" s="32"/>
      <c r="D29" s="14"/>
      <c r="E29" s="15"/>
      <c r="F29" s="16"/>
      <c r="G29" s="16"/>
    </row>
    <row r="30" spans="1:7" x14ac:dyDescent="0.25">
      <c r="A30" s="17" t="s">
        <v>181</v>
      </c>
      <c r="B30" s="32"/>
      <c r="C30" s="32"/>
      <c r="D30" s="14"/>
      <c r="E30" s="22" t="s">
        <v>134</v>
      </c>
      <c r="F30" s="23" t="s">
        <v>134</v>
      </c>
      <c r="G30" s="16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17" t="s">
        <v>183</v>
      </c>
      <c r="B32" s="32"/>
      <c r="C32" s="32"/>
      <c r="D32" s="14"/>
      <c r="E32" s="15"/>
      <c r="F32" s="16"/>
      <c r="G32" s="16"/>
    </row>
    <row r="33" spans="1:7" x14ac:dyDescent="0.25">
      <c r="A33" s="17" t="s">
        <v>181</v>
      </c>
      <c r="B33" s="32"/>
      <c r="C33" s="32"/>
      <c r="D33" s="14"/>
      <c r="E33" s="22" t="s">
        <v>134</v>
      </c>
      <c r="F33" s="23" t="s">
        <v>134</v>
      </c>
      <c r="G33" s="16"/>
    </row>
    <row r="34" spans="1:7" x14ac:dyDescent="0.25">
      <c r="A34" s="13"/>
      <c r="B34" s="32"/>
      <c r="C34" s="32"/>
      <c r="D34" s="14"/>
      <c r="E34" s="15"/>
      <c r="F34" s="16"/>
      <c r="G34" s="16"/>
    </row>
    <row r="35" spans="1:7" x14ac:dyDescent="0.25">
      <c r="A35" s="24" t="s">
        <v>184</v>
      </c>
      <c r="B35" s="34"/>
      <c r="C35" s="34"/>
      <c r="D35" s="25"/>
      <c r="E35" s="19">
        <v>14743.33</v>
      </c>
      <c r="F35" s="20">
        <v>0.96609999999999996</v>
      </c>
      <c r="G35" s="21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13"/>
      <c r="B37" s="32"/>
      <c r="C37" s="32"/>
      <c r="D37" s="14"/>
      <c r="E37" s="15"/>
      <c r="F37" s="16"/>
      <c r="G37" s="16"/>
    </row>
    <row r="38" spans="1:7" x14ac:dyDescent="0.25">
      <c r="A38" s="17" t="s">
        <v>199</v>
      </c>
      <c r="B38" s="32"/>
      <c r="C38" s="32"/>
      <c r="D38" s="14"/>
      <c r="E38" s="15"/>
      <c r="F38" s="16"/>
      <c r="G38" s="16"/>
    </row>
    <row r="39" spans="1:7" x14ac:dyDescent="0.25">
      <c r="A39" s="13" t="s">
        <v>200</v>
      </c>
      <c r="B39" s="32"/>
      <c r="C39" s="32"/>
      <c r="D39" s="14"/>
      <c r="E39" s="15">
        <v>276.86</v>
      </c>
      <c r="F39" s="16">
        <v>1.8100000000000002E-2</v>
      </c>
      <c r="G39" s="16">
        <v>6.2650999999999998E-2</v>
      </c>
    </row>
    <row r="40" spans="1:7" x14ac:dyDescent="0.25">
      <c r="A40" s="17" t="s">
        <v>181</v>
      </c>
      <c r="B40" s="33"/>
      <c r="C40" s="33"/>
      <c r="D40" s="18"/>
      <c r="E40" s="19">
        <v>276.86</v>
      </c>
      <c r="F40" s="20">
        <v>1.8100000000000002E-2</v>
      </c>
      <c r="G40" s="21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24" t="s">
        <v>184</v>
      </c>
      <c r="B42" s="34"/>
      <c r="C42" s="34"/>
      <c r="D42" s="25"/>
      <c r="E42" s="19">
        <v>276.86</v>
      </c>
      <c r="F42" s="20">
        <v>1.8100000000000002E-2</v>
      </c>
      <c r="G42" s="21"/>
    </row>
    <row r="43" spans="1:7" x14ac:dyDescent="0.25">
      <c r="A43" s="13" t="s">
        <v>201</v>
      </c>
      <c r="B43" s="32"/>
      <c r="C43" s="32"/>
      <c r="D43" s="14"/>
      <c r="E43" s="15">
        <v>237.8497577</v>
      </c>
      <c r="F43" s="16">
        <v>1.5587E-2</v>
      </c>
      <c r="G43" s="16"/>
    </row>
    <row r="44" spans="1:7" x14ac:dyDescent="0.25">
      <c r="A44" s="13" t="s">
        <v>202</v>
      </c>
      <c r="B44" s="32"/>
      <c r="C44" s="32"/>
      <c r="D44" s="14"/>
      <c r="E44" s="15">
        <v>1.3202423000000001</v>
      </c>
      <c r="F44" s="16">
        <v>2.13E-4</v>
      </c>
      <c r="G44" s="16">
        <v>6.2650999999999998E-2</v>
      </c>
    </row>
    <row r="45" spans="1:7" x14ac:dyDescent="0.25">
      <c r="A45" s="27" t="s">
        <v>203</v>
      </c>
      <c r="B45" s="35"/>
      <c r="C45" s="35"/>
      <c r="D45" s="28"/>
      <c r="E45" s="29">
        <v>15259.36</v>
      </c>
      <c r="F45" s="30">
        <v>1</v>
      </c>
      <c r="G45" s="30"/>
    </row>
    <row r="47" spans="1:7" x14ac:dyDescent="0.25">
      <c r="A47" s="1" t="s">
        <v>205</v>
      </c>
    </row>
    <row r="50" spans="1:3" x14ac:dyDescent="0.25">
      <c r="A50" s="1" t="s">
        <v>206</v>
      </c>
    </row>
    <row r="51" spans="1:3" x14ac:dyDescent="0.25">
      <c r="A51" s="47" t="s">
        <v>207</v>
      </c>
      <c r="B51" s="3" t="s">
        <v>134</v>
      </c>
    </row>
    <row r="52" spans="1:3" x14ac:dyDescent="0.25">
      <c r="A52" t="s">
        <v>208</v>
      </c>
    </row>
    <row r="53" spans="1:3" x14ac:dyDescent="0.25">
      <c r="A53" t="s">
        <v>249</v>
      </c>
      <c r="B53" t="s">
        <v>210</v>
      </c>
      <c r="C53" t="s">
        <v>210</v>
      </c>
    </row>
    <row r="54" spans="1:3" x14ac:dyDescent="0.25">
      <c r="B54" s="48">
        <v>45688</v>
      </c>
      <c r="C54" s="48">
        <v>45716</v>
      </c>
    </row>
    <row r="55" spans="1:3" x14ac:dyDescent="0.25">
      <c r="A55" t="s">
        <v>250</v>
      </c>
      <c r="B55">
        <v>11.648</v>
      </c>
      <c r="C55">
        <v>11.716799999999999</v>
      </c>
    </row>
    <row r="56" spans="1:3" x14ac:dyDescent="0.25">
      <c r="A56" t="s">
        <v>251</v>
      </c>
      <c r="B56">
        <v>11.648199999999999</v>
      </c>
      <c r="C56">
        <v>11.717000000000001</v>
      </c>
    </row>
    <row r="57" spans="1:3" x14ac:dyDescent="0.25">
      <c r="A57" t="s">
        <v>252</v>
      </c>
      <c r="B57">
        <v>11.5467</v>
      </c>
      <c r="C57">
        <v>11.6111</v>
      </c>
    </row>
    <row r="58" spans="1:3" x14ac:dyDescent="0.25">
      <c r="A58" t="s">
        <v>253</v>
      </c>
      <c r="B58">
        <v>11.547599999999999</v>
      </c>
      <c r="C58">
        <v>11.6121</v>
      </c>
    </row>
    <row r="60" spans="1:3" x14ac:dyDescent="0.25">
      <c r="A60" t="s">
        <v>212</v>
      </c>
      <c r="B60" s="3" t="s">
        <v>134</v>
      </c>
    </row>
    <row r="61" spans="1:3" x14ac:dyDescent="0.25">
      <c r="A61" t="s">
        <v>213</v>
      </c>
      <c r="B61" s="3" t="s">
        <v>134</v>
      </c>
    </row>
    <row r="62" spans="1:3" ht="29.1" customHeight="1" x14ac:dyDescent="0.25">
      <c r="A62" s="47" t="s">
        <v>214</v>
      </c>
      <c r="B62" s="3" t="s">
        <v>134</v>
      </c>
    </row>
    <row r="63" spans="1:3" ht="29.1" customHeight="1" x14ac:dyDescent="0.25">
      <c r="A63" s="47" t="s">
        <v>215</v>
      </c>
      <c r="B63" s="3" t="s">
        <v>134</v>
      </c>
    </row>
    <row r="64" spans="1:3" x14ac:dyDescent="0.25">
      <c r="A64" t="s">
        <v>216</v>
      </c>
      <c r="B64" s="49">
        <f>+B79</f>
        <v>2.6784562561781251</v>
      </c>
    </row>
    <row r="65" spans="1:2" ht="43.5" customHeight="1" x14ac:dyDescent="0.25">
      <c r="A65" s="47" t="s">
        <v>217</v>
      </c>
      <c r="B65" s="3" t="s">
        <v>134</v>
      </c>
    </row>
    <row r="66" spans="1:2" x14ac:dyDescent="0.25">
      <c r="B66" s="3"/>
    </row>
    <row r="67" spans="1:2" ht="29.1" customHeight="1" x14ac:dyDescent="0.25">
      <c r="A67" s="47" t="s">
        <v>218</v>
      </c>
      <c r="B67" s="3" t="s">
        <v>134</v>
      </c>
    </row>
    <row r="68" spans="1:2" ht="29.1" customHeight="1" x14ac:dyDescent="0.25">
      <c r="A68" s="47" t="s">
        <v>219</v>
      </c>
      <c r="B68" t="s">
        <v>134</v>
      </c>
    </row>
    <row r="69" spans="1:2" ht="29.1" customHeight="1" x14ac:dyDescent="0.25">
      <c r="A69" s="47" t="s">
        <v>220</v>
      </c>
      <c r="B69" s="3" t="s">
        <v>134</v>
      </c>
    </row>
    <row r="70" spans="1:2" ht="29.1" customHeight="1" x14ac:dyDescent="0.25">
      <c r="A70" s="47" t="s">
        <v>221</v>
      </c>
      <c r="B70" s="3" t="s">
        <v>134</v>
      </c>
    </row>
    <row r="72" spans="1:2" x14ac:dyDescent="0.25">
      <c r="A72" t="s">
        <v>222</v>
      </c>
    </row>
    <row r="73" spans="1:2" ht="72.599999999999994" customHeight="1" x14ac:dyDescent="0.25">
      <c r="A73" s="51" t="s">
        <v>223</v>
      </c>
      <c r="B73" s="55" t="s">
        <v>1181</v>
      </c>
    </row>
    <row r="74" spans="1:2" ht="57.95" customHeight="1" x14ac:dyDescent="0.25">
      <c r="A74" s="51" t="s">
        <v>225</v>
      </c>
      <c r="B74" s="55" t="s">
        <v>1182</v>
      </c>
    </row>
    <row r="75" spans="1:2" x14ac:dyDescent="0.25">
      <c r="A75" s="51"/>
      <c r="B75" s="51"/>
    </row>
    <row r="76" spans="1:2" x14ac:dyDescent="0.25">
      <c r="A76" s="51" t="s">
        <v>227</v>
      </c>
      <c r="B76" s="52">
        <v>6.806927354011151</v>
      </c>
    </row>
    <row r="77" spans="1:2" x14ac:dyDescent="0.25">
      <c r="A77" s="51"/>
      <c r="B77" s="51"/>
    </row>
    <row r="78" spans="1:2" x14ac:dyDescent="0.25">
      <c r="A78" s="51" t="s">
        <v>228</v>
      </c>
      <c r="B78" s="53">
        <v>2.4070999999999998</v>
      </c>
    </row>
    <row r="79" spans="1:2" x14ac:dyDescent="0.25">
      <c r="A79" s="51" t="s">
        <v>229</v>
      </c>
      <c r="B79" s="53">
        <v>2.6784562561781251</v>
      </c>
    </row>
    <row r="80" spans="1:2" x14ac:dyDescent="0.25">
      <c r="A80" s="51"/>
      <c r="B80" s="51"/>
    </row>
    <row r="81" spans="1:4" x14ac:dyDescent="0.25">
      <c r="A81" s="51" t="s">
        <v>230</v>
      </c>
      <c r="B81" s="54">
        <v>45716</v>
      </c>
    </row>
    <row r="83" spans="1:4" ht="69.95" customHeight="1" x14ac:dyDescent="0.25">
      <c r="A83" s="65" t="s">
        <v>231</v>
      </c>
      <c r="B83" s="65" t="s">
        <v>232</v>
      </c>
      <c r="C83" s="65" t="s">
        <v>4</v>
      </c>
      <c r="D83" s="65" t="s">
        <v>5</v>
      </c>
    </row>
    <row r="84" spans="1:4" ht="69.95" customHeight="1" x14ac:dyDescent="0.25">
      <c r="A84" s="65" t="s">
        <v>1183</v>
      </c>
      <c r="B84" s="65"/>
      <c r="C84" s="65" t="s">
        <v>36</v>
      </c>
      <c r="D84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1184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1185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1186</v>
      </c>
      <c r="B8" s="32" t="s">
        <v>1187</v>
      </c>
      <c r="C8" s="32" t="s">
        <v>313</v>
      </c>
      <c r="D8" s="14">
        <v>37954</v>
      </c>
      <c r="E8" s="15">
        <v>831.06</v>
      </c>
      <c r="F8" s="16">
        <v>5.8099999999999999E-2</v>
      </c>
      <c r="G8" s="16"/>
    </row>
    <row r="9" spans="1:7" x14ac:dyDescent="0.25">
      <c r="A9" s="13" t="s">
        <v>260</v>
      </c>
      <c r="B9" s="32" t="s">
        <v>261</v>
      </c>
      <c r="C9" s="32" t="s">
        <v>262</v>
      </c>
      <c r="D9" s="14">
        <v>45511</v>
      </c>
      <c r="E9" s="15">
        <v>788.43</v>
      </c>
      <c r="F9" s="16">
        <v>5.5100000000000003E-2</v>
      </c>
      <c r="G9" s="16"/>
    </row>
    <row r="10" spans="1:7" x14ac:dyDescent="0.25">
      <c r="A10" s="13" t="s">
        <v>304</v>
      </c>
      <c r="B10" s="32" t="s">
        <v>305</v>
      </c>
      <c r="C10" s="32" t="s">
        <v>291</v>
      </c>
      <c r="D10" s="14">
        <v>34966</v>
      </c>
      <c r="E10" s="15">
        <v>765.84</v>
      </c>
      <c r="F10" s="16">
        <v>5.3600000000000002E-2</v>
      </c>
      <c r="G10" s="16"/>
    </row>
    <row r="11" spans="1:7" x14ac:dyDescent="0.25">
      <c r="A11" s="13" t="s">
        <v>271</v>
      </c>
      <c r="B11" s="32" t="s">
        <v>272</v>
      </c>
      <c r="C11" s="32" t="s">
        <v>273</v>
      </c>
      <c r="D11" s="14">
        <v>42788</v>
      </c>
      <c r="E11" s="15">
        <v>722.13</v>
      </c>
      <c r="F11" s="16">
        <v>5.0500000000000003E-2</v>
      </c>
      <c r="G11" s="16"/>
    </row>
    <row r="12" spans="1:7" x14ac:dyDescent="0.25">
      <c r="A12" s="13" t="s">
        <v>350</v>
      </c>
      <c r="B12" s="32" t="s">
        <v>351</v>
      </c>
      <c r="C12" s="32" t="s">
        <v>352</v>
      </c>
      <c r="D12" s="14">
        <v>194312</v>
      </c>
      <c r="E12" s="15">
        <v>717.69</v>
      </c>
      <c r="F12" s="16">
        <v>5.0200000000000002E-2</v>
      </c>
      <c r="G12" s="16"/>
    </row>
    <row r="13" spans="1:7" x14ac:dyDescent="0.25">
      <c r="A13" s="13" t="s">
        <v>386</v>
      </c>
      <c r="B13" s="32" t="s">
        <v>387</v>
      </c>
      <c r="C13" s="32" t="s">
        <v>316</v>
      </c>
      <c r="D13" s="14">
        <v>5876</v>
      </c>
      <c r="E13" s="15">
        <v>701.94</v>
      </c>
      <c r="F13" s="16">
        <v>4.9099999999999998E-2</v>
      </c>
      <c r="G13" s="16"/>
    </row>
    <row r="14" spans="1:7" x14ac:dyDescent="0.25">
      <c r="A14" s="13" t="s">
        <v>287</v>
      </c>
      <c r="B14" s="32" t="s">
        <v>288</v>
      </c>
      <c r="C14" s="32" t="s">
        <v>273</v>
      </c>
      <c r="D14" s="14">
        <v>19573</v>
      </c>
      <c r="E14" s="15">
        <v>681.78</v>
      </c>
      <c r="F14" s="16">
        <v>4.7699999999999999E-2</v>
      </c>
      <c r="G14" s="16"/>
    </row>
    <row r="15" spans="1:7" x14ac:dyDescent="0.25">
      <c r="A15" s="13" t="s">
        <v>346</v>
      </c>
      <c r="B15" s="32" t="s">
        <v>347</v>
      </c>
      <c r="C15" s="32" t="s">
        <v>273</v>
      </c>
      <c r="D15" s="14">
        <v>42926</v>
      </c>
      <c r="E15" s="15">
        <v>676.11</v>
      </c>
      <c r="F15" s="16">
        <v>4.7300000000000002E-2</v>
      </c>
      <c r="G15" s="16"/>
    </row>
    <row r="16" spans="1:7" x14ac:dyDescent="0.25">
      <c r="A16" s="13" t="s">
        <v>289</v>
      </c>
      <c r="B16" s="32" t="s">
        <v>290</v>
      </c>
      <c r="C16" s="32" t="s">
        <v>291</v>
      </c>
      <c r="D16" s="14">
        <v>171022</v>
      </c>
      <c r="E16" s="15">
        <v>675.54</v>
      </c>
      <c r="F16" s="16">
        <v>4.7199999999999999E-2</v>
      </c>
      <c r="G16" s="16"/>
    </row>
    <row r="17" spans="1:7" x14ac:dyDescent="0.25">
      <c r="A17" s="13" t="s">
        <v>1188</v>
      </c>
      <c r="B17" s="32" t="s">
        <v>1189</v>
      </c>
      <c r="C17" s="32" t="s">
        <v>355</v>
      </c>
      <c r="D17" s="14">
        <v>28818</v>
      </c>
      <c r="E17" s="15">
        <v>628.16</v>
      </c>
      <c r="F17" s="16">
        <v>4.3900000000000002E-2</v>
      </c>
      <c r="G17" s="16"/>
    </row>
    <row r="18" spans="1:7" x14ac:dyDescent="0.25">
      <c r="A18" s="13" t="s">
        <v>1190</v>
      </c>
      <c r="B18" s="32" t="s">
        <v>1191</v>
      </c>
      <c r="C18" s="32" t="s">
        <v>313</v>
      </c>
      <c r="D18" s="14">
        <v>13061</v>
      </c>
      <c r="E18" s="15">
        <v>600.21</v>
      </c>
      <c r="F18" s="16">
        <v>4.2000000000000003E-2</v>
      </c>
      <c r="G18" s="16"/>
    </row>
    <row r="19" spans="1:7" x14ac:dyDescent="0.25">
      <c r="A19" s="13" t="s">
        <v>492</v>
      </c>
      <c r="B19" s="32" t="s">
        <v>493</v>
      </c>
      <c r="C19" s="32" t="s">
        <v>316</v>
      </c>
      <c r="D19" s="14">
        <v>6997</v>
      </c>
      <c r="E19" s="15">
        <v>552.97</v>
      </c>
      <c r="F19" s="16">
        <v>3.8699999999999998E-2</v>
      </c>
      <c r="G19" s="16"/>
    </row>
    <row r="20" spans="1:7" x14ac:dyDescent="0.25">
      <c r="A20" s="13" t="s">
        <v>306</v>
      </c>
      <c r="B20" s="32" t="s">
        <v>307</v>
      </c>
      <c r="C20" s="32" t="s">
        <v>308</v>
      </c>
      <c r="D20" s="14">
        <v>219184</v>
      </c>
      <c r="E20" s="15">
        <v>539.74</v>
      </c>
      <c r="F20" s="16">
        <v>3.7699999999999997E-2</v>
      </c>
      <c r="G20" s="16"/>
    </row>
    <row r="21" spans="1:7" x14ac:dyDescent="0.25">
      <c r="A21" s="13" t="s">
        <v>816</v>
      </c>
      <c r="B21" s="32" t="s">
        <v>817</v>
      </c>
      <c r="C21" s="32" t="s">
        <v>316</v>
      </c>
      <c r="D21" s="14">
        <v>9800</v>
      </c>
      <c r="E21" s="15">
        <v>467.81</v>
      </c>
      <c r="F21" s="16">
        <v>3.27E-2</v>
      </c>
      <c r="G21" s="16"/>
    </row>
    <row r="22" spans="1:7" x14ac:dyDescent="0.25">
      <c r="A22" s="13" t="s">
        <v>1192</v>
      </c>
      <c r="B22" s="32" t="s">
        <v>1193</v>
      </c>
      <c r="C22" s="32" t="s">
        <v>281</v>
      </c>
      <c r="D22" s="14">
        <v>37444</v>
      </c>
      <c r="E22" s="15">
        <v>418.06</v>
      </c>
      <c r="F22" s="16">
        <v>2.92E-2</v>
      </c>
      <c r="G22" s="16"/>
    </row>
    <row r="23" spans="1:7" x14ac:dyDescent="0.25">
      <c r="A23" s="13" t="s">
        <v>309</v>
      </c>
      <c r="B23" s="32" t="s">
        <v>310</v>
      </c>
      <c r="C23" s="32" t="s">
        <v>273</v>
      </c>
      <c r="D23" s="14">
        <v>27748</v>
      </c>
      <c r="E23" s="15">
        <v>412.85</v>
      </c>
      <c r="F23" s="16">
        <v>2.8899999999999999E-2</v>
      </c>
      <c r="G23" s="16"/>
    </row>
    <row r="24" spans="1:7" x14ac:dyDescent="0.25">
      <c r="A24" s="13" t="s">
        <v>1194</v>
      </c>
      <c r="B24" s="32" t="s">
        <v>1195</v>
      </c>
      <c r="C24" s="32" t="s">
        <v>273</v>
      </c>
      <c r="D24" s="14">
        <v>143427</v>
      </c>
      <c r="E24" s="15">
        <v>398.23</v>
      </c>
      <c r="F24" s="16">
        <v>2.7799999999999998E-2</v>
      </c>
      <c r="G24" s="16"/>
    </row>
    <row r="25" spans="1:7" x14ac:dyDescent="0.25">
      <c r="A25" s="13" t="s">
        <v>811</v>
      </c>
      <c r="B25" s="32" t="s">
        <v>812</v>
      </c>
      <c r="C25" s="32" t="s">
        <v>281</v>
      </c>
      <c r="D25" s="14">
        <v>7202</v>
      </c>
      <c r="E25" s="15">
        <v>394.69</v>
      </c>
      <c r="F25" s="16">
        <v>2.76E-2</v>
      </c>
      <c r="G25" s="16"/>
    </row>
    <row r="26" spans="1:7" x14ac:dyDescent="0.25">
      <c r="A26" s="13" t="s">
        <v>496</v>
      </c>
      <c r="B26" s="32" t="s">
        <v>497</v>
      </c>
      <c r="C26" s="32" t="s">
        <v>308</v>
      </c>
      <c r="D26" s="14">
        <v>12386</v>
      </c>
      <c r="E26" s="15">
        <v>382.5</v>
      </c>
      <c r="F26" s="16">
        <v>2.6700000000000002E-2</v>
      </c>
      <c r="G26" s="16"/>
    </row>
    <row r="27" spans="1:7" x14ac:dyDescent="0.25">
      <c r="A27" s="13" t="s">
        <v>463</v>
      </c>
      <c r="B27" s="32" t="s">
        <v>464</v>
      </c>
      <c r="C27" s="32" t="s">
        <v>316</v>
      </c>
      <c r="D27" s="14">
        <v>10274</v>
      </c>
      <c r="E27" s="15">
        <v>378.2</v>
      </c>
      <c r="F27" s="16">
        <v>2.64E-2</v>
      </c>
      <c r="G27" s="16"/>
    </row>
    <row r="28" spans="1:7" x14ac:dyDescent="0.25">
      <c r="A28" s="13" t="s">
        <v>1196</v>
      </c>
      <c r="B28" s="32" t="s">
        <v>1197</v>
      </c>
      <c r="C28" s="32" t="s">
        <v>417</v>
      </c>
      <c r="D28" s="14">
        <v>13586</v>
      </c>
      <c r="E28" s="15">
        <v>361.1</v>
      </c>
      <c r="F28" s="16">
        <v>2.53E-2</v>
      </c>
      <c r="G28" s="16"/>
    </row>
    <row r="29" spans="1:7" x14ac:dyDescent="0.25">
      <c r="A29" s="13" t="s">
        <v>501</v>
      </c>
      <c r="B29" s="32" t="s">
        <v>502</v>
      </c>
      <c r="C29" s="32" t="s">
        <v>273</v>
      </c>
      <c r="D29" s="14">
        <v>7429</v>
      </c>
      <c r="E29" s="15">
        <v>346.63</v>
      </c>
      <c r="F29" s="16">
        <v>2.4199999999999999E-2</v>
      </c>
      <c r="G29" s="16"/>
    </row>
    <row r="30" spans="1:7" x14ac:dyDescent="0.25">
      <c r="A30" s="13" t="s">
        <v>1198</v>
      </c>
      <c r="B30" s="32" t="s">
        <v>1199</v>
      </c>
      <c r="C30" s="32" t="s">
        <v>470</v>
      </c>
      <c r="D30" s="14">
        <v>46548</v>
      </c>
      <c r="E30" s="15">
        <v>312.31</v>
      </c>
      <c r="F30" s="16">
        <v>2.18E-2</v>
      </c>
      <c r="G30" s="16"/>
    </row>
    <row r="31" spans="1:7" x14ac:dyDescent="0.25">
      <c r="A31" s="13" t="s">
        <v>1200</v>
      </c>
      <c r="B31" s="32" t="s">
        <v>1201</v>
      </c>
      <c r="C31" s="32" t="s">
        <v>439</v>
      </c>
      <c r="D31" s="14">
        <v>23906</v>
      </c>
      <c r="E31" s="15">
        <v>307.06</v>
      </c>
      <c r="F31" s="16">
        <v>2.1499999999999998E-2</v>
      </c>
      <c r="G31" s="16"/>
    </row>
    <row r="32" spans="1:7" x14ac:dyDescent="0.25">
      <c r="A32" s="13" t="s">
        <v>424</v>
      </c>
      <c r="B32" s="32" t="s">
        <v>425</v>
      </c>
      <c r="C32" s="32" t="s">
        <v>355</v>
      </c>
      <c r="D32" s="14">
        <v>21133</v>
      </c>
      <c r="E32" s="15">
        <v>300.47000000000003</v>
      </c>
      <c r="F32" s="16">
        <v>2.1000000000000001E-2</v>
      </c>
      <c r="G32" s="16"/>
    </row>
    <row r="33" spans="1:7" x14ac:dyDescent="0.25">
      <c r="A33" s="13" t="s">
        <v>1202</v>
      </c>
      <c r="B33" s="32" t="s">
        <v>1203</v>
      </c>
      <c r="C33" s="32" t="s">
        <v>500</v>
      </c>
      <c r="D33" s="14">
        <v>57224</v>
      </c>
      <c r="E33" s="15">
        <v>282.29000000000002</v>
      </c>
      <c r="F33" s="16">
        <v>1.9699999999999999E-2</v>
      </c>
      <c r="G33" s="16"/>
    </row>
    <row r="34" spans="1:7" x14ac:dyDescent="0.25">
      <c r="A34" s="13" t="s">
        <v>1204</v>
      </c>
      <c r="B34" s="32" t="s">
        <v>1205</v>
      </c>
      <c r="C34" s="32" t="s">
        <v>500</v>
      </c>
      <c r="D34" s="14">
        <v>27261</v>
      </c>
      <c r="E34" s="15">
        <v>274.01</v>
      </c>
      <c r="F34" s="16">
        <v>1.9199999999999998E-2</v>
      </c>
      <c r="G34" s="16"/>
    </row>
    <row r="35" spans="1:7" x14ac:dyDescent="0.25">
      <c r="A35" s="13" t="s">
        <v>422</v>
      </c>
      <c r="B35" s="32" t="s">
        <v>423</v>
      </c>
      <c r="C35" s="32" t="s">
        <v>385</v>
      </c>
      <c r="D35" s="14">
        <v>5048</v>
      </c>
      <c r="E35" s="15">
        <v>249.14</v>
      </c>
      <c r="F35" s="16">
        <v>1.7399999999999999E-2</v>
      </c>
      <c r="G35" s="16"/>
    </row>
    <row r="36" spans="1:7" x14ac:dyDescent="0.25">
      <c r="A36" s="13" t="s">
        <v>803</v>
      </c>
      <c r="B36" s="32" t="s">
        <v>804</v>
      </c>
      <c r="C36" s="32" t="s">
        <v>281</v>
      </c>
      <c r="D36" s="14">
        <v>27581</v>
      </c>
      <c r="E36" s="15">
        <v>241.78</v>
      </c>
      <c r="F36" s="16">
        <v>1.6899999999999998E-2</v>
      </c>
      <c r="G36" s="16"/>
    </row>
    <row r="37" spans="1:7" x14ac:dyDescent="0.25">
      <c r="A37" s="13" t="s">
        <v>1206</v>
      </c>
      <c r="B37" s="32" t="s">
        <v>1207</v>
      </c>
      <c r="C37" s="32" t="s">
        <v>345</v>
      </c>
      <c r="D37" s="14">
        <v>829</v>
      </c>
      <c r="E37" s="15">
        <v>220.05</v>
      </c>
      <c r="F37" s="16">
        <v>1.54E-2</v>
      </c>
      <c r="G37" s="16"/>
    </row>
    <row r="38" spans="1:7" x14ac:dyDescent="0.25">
      <c r="A38" s="17" t="s">
        <v>181</v>
      </c>
      <c r="B38" s="33"/>
      <c r="C38" s="33"/>
      <c r="D38" s="18"/>
      <c r="E38" s="36">
        <v>14628.78</v>
      </c>
      <c r="F38" s="37">
        <v>1.0227999999999999</v>
      </c>
      <c r="G38" s="21"/>
    </row>
    <row r="39" spans="1:7" x14ac:dyDescent="0.25">
      <c r="A39" s="17" t="s">
        <v>473</v>
      </c>
      <c r="B39" s="32"/>
      <c r="C39" s="32"/>
      <c r="D39" s="14"/>
      <c r="E39" s="15"/>
      <c r="F39" s="16"/>
      <c r="G39" s="16"/>
    </row>
    <row r="40" spans="1:7" x14ac:dyDescent="0.25">
      <c r="A40" s="17" t="s">
        <v>181</v>
      </c>
      <c r="B40" s="32"/>
      <c r="C40" s="32"/>
      <c r="D40" s="14"/>
      <c r="E40" s="38" t="s">
        <v>134</v>
      </c>
      <c r="F40" s="39" t="s">
        <v>134</v>
      </c>
      <c r="G40" s="16"/>
    </row>
    <row r="41" spans="1:7" x14ac:dyDescent="0.25">
      <c r="A41" s="24" t="s">
        <v>184</v>
      </c>
      <c r="B41" s="34"/>
      <c r="C41" s="34"/>
      <c r="D41" s="25"/>
      <c r="E41" s="29">
        <v>14628.78</v>
      </c>
      <c r="F41" s="30">
        <v>1.0227999999999999</v>
      </c>
      <c r="G41" s="21"/>
    </row>
    <row r="42" spans="1:7" x14ac:dyDescent="0.25">
      <c r="A42" s="13"/>
      <c r="B42" s="32"/>
      <c r="C42" s="32"/>
      <c r="D42" s="14"/>
      <c r="E42" s="15"/>
      <c r="F42" s="16"/>
      <c r="G42" s="16"/>
    </row>
    <row r="43" spans="1:7" x14ac:dyDescent="0.25">
      <c r="A43" s="13"/>
      <c r="B43" s="32"/>
      <c r="C43" s="32"/>
      <c r="D43" s="14"/>
      <c r="E43" s="15"/>
      <c r="F43" s="16"/>
      <c r="G43" s="16"/>
    </row>
    <row r="44" spans="1:7" x14ac:dyDescent="0.25">
      <c r="A44" s="17" t="s">
        <v>199</v>
      </c>
      <c r="B44" s="32"/>
      <c r="C44" s="32"/>
      <c r="D44" s="14"/>
      <c r="E44" s="15"/>
      <c r="F44" s="16"/>
      <c r="G44" s="16"/>
    </row>
    <row r="45" spans="1:7" x14ac:dyDescent="0.25">
      <c r="A45" s="13" t="s">
        <v>200</v>
      </c>
      <c r="B45" s="32"/>
      <c r="C45" s="32"/>
      <c r="D45" s="14"/>
      <c r="E45" s="15">
        <v>361.81</v>
      </c>
      <c r="F45" s="16">
        <v>2.53E-2</v>
      </c>
      <c r="G45" s="16">
        <v>6.2650999999999998E-2</v>
      </c>
    </row>
    <row r="46" spans="1:7" x14ac:dyDescent="0.25">
      <c r="A46" s="17" t="s">
        <v>181</v>
      </c>
      <c r="B46" s="33"/>
      <c r="C46" s="33"/>
      <c r="D46" s="18"/>
      <c r="E46" s="36">
        <v>361.81</v>
      </c>
      <c r="F46" s="37">
        <v>2.53E-2</v>
      </c>
      <c r="G46" s="21"/>
    </row>
    <row r="47" spans="1:7" x14ac:dyDescent="0.25">
      <c r="A47" s="13"/>
      <c r="B47" s="32"/>
      <c r="C47" s="32"/>
      <c r="D47" s="14"/>
      <c r="E47" s="15"/>
      <c r="F47" s="16"/>
      <c r="G47" s="16"/>
    </row>
    <row r="48" spans="1:7" x14ac:dyDescent="0.25">
      <c r="A48" s="24" t="s">
        <v>184</v>
      </c>
      <c r="B48" s="34"/>
      <c r="C48" s="34"/>
      <c r="D48" s="25"/>
      <c r="E48" s="19">
        <v>361.81</v>
      </c>
      <c r="F48" s="20">
        <v>2.53E-2</v>
      </c>
      <c r="G48" s="21"/>
    </row>
    <row r="49" spans="1:7" x14ac:dyDescent="0.25">
      <c r="A49" s="13" t="s">
        <v>201</v>
      </c>
      <c r="B49" s="32"/>
      <c r="C49" s="32"/>
      <c r="D49" s="14"/>
      <c r="E49" s="15">
        <v>6.2104100000000002E-2</v>
      </c>
      <c r="F49" s="16">
        <v>3.9999999999999998E-6</v>
      </c>
      <c r="G49" s="16"/>
    </row>
    <row r="50" spans="1:7" x14ac:dyDescent="0.25">
      <c r="A50" s="13" t="s">
        <v>202</v>
      </c>
      <c r="B50" s="32"/>
      <c r="C50" s="32"/>
      <c r="D50" s="14"/>
      <c r="E50" s="40">
        <v>-689.66210409999997</v>
      </c>
      <c r="F50" s="26">
        <v>-4.8104000000000001E-2</v>
      </c>
      <c r="G50" s="16">
        <v>6.2649999999999997E-2</v>
      </c>
    </row>
    <row r="51" spans="1:7" x14ac:dyDescent="0.25">
      <c r="A51" s="27" t="s">
        <v>203</v>
      </c>
      <c r="B51" s="35"/>
      <c r="C51" s="35"/>
      <c r="D51" s="28"/>
      <c r="E51" s="29">
        <v>14300.99</v>
      </c>
      <c r="F51" s="30">
        <v>1</v>
      </c>
      <c r="G51" s="30"/>
    </row>
    <row r="56" spans="1:7" x14ac:dyDescent="0.25">
      <c r="A56" s="1" t="s">
        <v>206</v>
      </c>
    </row>
    <row r="57" spans="1:7" x14ac:dyDescent="0.25">
      <c r="A57" s="47" t="s">
        <v>207</v>
      </c>
      <c r="B57" s="3" t="s">
        <v>134</v>
      </c>
    </row>
    <row r="58" spans="1:7" x14ac:dyDescent="0.25">
      <c r="A58" t="s">
        <v>208</v>
      </c>
    </row>
    <row r="59" spans="1:7" x14ac:dyDescent="0.25">
      <c r="A59" t="s">
        <v>249</v>
      </c>
      <c r="B59" t="s">
        <v>210</v>
      </c>
      <c r="C59" t="s">
        <v>210</v>
      </c>
    </row>
    <row r="60" spans="1:7" x14ac:dyDescent="0.25">
      <c r="B60" s="48">
        <v>45688</v>
      </c>
      <c r="C60" s="48">
        <v>45716</v>
      </c>
    </row>
    <row r="61" spans="1:7" x14ac:dyDescent="0.25">
      <c r="A61" t="s">
        <v>474</v>
      </c>
      <c r="B61">
        <v>14.249000000000001</v>
      </c>
      <c r="C61">
        <v>12.8767</v>
      </c>
    </row>
    <row r="62" spans="1:7" x14ac:dyDescent="0.25">
      <c r="A62" t="s">
        <v>251</v>
      </c>
      <c r="B62">
        <v>14.0496</v>
      </c>
      <c r="C62">
        <v>12.6965</v>
      </c>
    </row>
    <row r="63" spans="1:7" x14ac:dyDescent="0.25">
      <c r="A63" t="s">
        <v>475</v>
      </c>
      <c r="B63">
        <v>13.951000000000001</v>
      </c>
      <c r="C63">
        <v>12.601599999999999</v>
      </c>
    </row>
    <row r="64" spans="1:7" x14ac:dyDescent="0.25">
      <c r="A64" t="s">
        <v>253</v>
      </c>
      <c r="B64">
        <v>13.950200000000001</v>
      </c>
      <c r="C64">
        <v>12.6008</v>
      </c>
    </row>
    <row r="66" spans="1:4" x14ac:dyDescent="0.25">
      <c r="A66" t="s">
        <v>212</v>
      </c>
      <c r="B66" s="3" t="s">
        <v>134</v>
      </c>
    </row>
    <row r="67" spans="1:4" x14ac:dyDescent="0.25">
      <c r="A67" t="s">
        <v>213</v>
      </c>
      <c r="B67" s="3" t="s">
        <v>134</v>
      </c>
    </row>
    <row r="68" spans="1:4" ht="29.1" customHeight="1" x14ac:dyDescent="0.25">
      <c r="A68" s="47" t="s">
        <v>214</v>
      </c>
      <c r="B68" s="3" t="s">
        <v>134</v>
      </c>
    </row>
    <row r="69" spans="1:4" ht="29.1" customHeight="1" x14ac:dyDescent="0.25">
      <c r="A69" s="47" t="s">
        <v>215</v>
      </c>
      <c r="B69" s="3" t="s">
        <v>134</v>
      </c>
    </row>
    <row r="70" spans="1:4" x14ac:dyDescent="0.25">
      <c r="A70" t="s">
        <v>476</v>
      </c>
      <c r="B70" s="49">
        <v>0.4052</v>
      </c>
    </row>
    <row r="71" spans="1:4" ht="43.5" customHeight="1" x14ac:dyDescent="0.25">
      <c r="A71" s="47" t="s">
        <v>217</v>
      </c>
      <c r="B71" s="3" t="s">
        <v>134</v>
      </c>
    </row>
    <row r="72" spans="1:4" x14ac:dyDescent="0.25">
      <c r="B72" s="3"/>
    </row>
    <row r="73" spans="1:4" ht="29.1" customHeight="1" x14ac:dyDescent="0.25">
      <c r="A73" s="47" t="s">
        <v>218</v>
      </c>
      <c r="B73" s="3" t="s">
        <v>134</v>
      </c>
    </row>
    <row r="74" spans="1:4" ht="29.1" customHeight="1" x14ac:dyDescent="0.25">
      <c r="A74" s="47" t="s">
        <v>219</v>
      </c>
      <c r="B74" t="s">
        <v>134</v>
      </c>
    </row>
    <row r="75" spans="1:4" ht="29.1" customHeight="1" x14ac:dyDescent="0.25">
      <c r="A75" s="47" t="s">
        <v>220</v>
      </c>
      <c r="B75" s="3" t="s">
        <v>134</v>
      </c>
    </row>
    <row r="76" spans="1:4" ht="29.1" customHeight="1" x14ac:dyDescent="0.25">
      <c r="A76" s="47" t="s">
        <v>221</v>
      </c>
      <c r="B76" s="3" t="s">
        <v>134</v>
      </c>
    </row>
    <row r="78" spans="1:4" ht="69.95" customHeight="1" x14ac:dyDescent="0.25">
      <c r="A78" s="65" t="s">
        <v>231</v>
      </c>
      <c r="B78" s="65" t="s">
        <v>232</v>
      </c>
      <c r="C78" s="65" t="s">
        <v>4</v>
      </c>
      <c r="D78" s="65" t="s">
        <v>5</v>
      </c>
    </row>
    <row r="79" spans="1:4" ht="69.95" customHeight="1" x14ac:dyDescent="0.25">
      <c r="A79" s="65" t="s">
        <v>1208</v>
      </c>
      <c r="B79" s="65"/>
      <c r="C79" s="65" t="s">
        <v>38</v>
      </c>
      <c r="D7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2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1209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1210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1211</v>
      </c>
      <c r="B8" s="32" t="s">
        <v>1212</v>
      </c>
      <c r="C8" s="32" t="s">
        <v>270</v>
      </c>
      <c r="D8" s="14">
        <v>304000</v>
      </c>
      <c r="E8" s="15">
        <v>3965.38</v>
      </c>
      <c r="F8" s="16">
        <v>5.0299999999999997E-2</v>
      </c>
      <c r="G8" s="16"/>
    </row>
    <row r="9" spans="1:7" x14ac:dyDescent="0.25">
      <c r="A9" s="13" t="s">
        <v>487</v>
      </c>
      <c r="B9" s="32" t="s">
        <v>488</v>
      </c>
      <c r="C9" s="32" t="s">
        <v>300</v>
      </c>
      <c r="D9" s="14">
        <v>2900000</v>
      </c>
      <c r="E9" s="15">
        <v>3153.17</v>
      </c>
      <c r="F9" s="16">
        <v>0.04</v>
      </c>
      <c r="G9" s="16"/>
    </row>
    <row r="10" spans="1:7" x14ac:dyDescent="0.25">
      <c r="A10" s="13" t="s">
        <v>1213</v>
      </c>
      <c r="B10" s="32" t="s">
        <v>1214</v>
      </c>
      <c r="C10" s="32" t="s">
        <v>316</v>
      </c>
      <c r="D10" s="14">
        <v>180000</v>
      </c>
      <c r="E10" s="15">
        <v>3113.82</v>
      </c>
      <c r="F10" s="16">
        <v>3.95E-2</v>
      </c>
      <c r="G10" s="16"/>
    </row>
    <row r="11" spans="1:7" x14ac:dyDescent="0.25">
      <c r="A11" s="13" t="s">
        <v>1215</v>
      </c>
      <c r="B11" s="32" t="s">
        <v>1216</v>
      </c>
      <c r="C11" s="32" t="s">
        <v>462</v>
      </c>
      <c r="D11" s="14">
        <v>7125473</v>
      </c>
      <c r="E11" s="15">
        <v>3053.98</v>
      </c>
      <c r="F11" s="16">
        <v>3.8699999999999998E-2</v>
      </c>
      <c r="G11" s="16"/>
    </row>
    <row r="12" spans="1:7" x14ac:dyDescent="0.25">
      <c r="A12" s="13" t="s">
        <v>373</v>
      </c>
      <c r="B12" s="32" t="s">
        <v>374</v>
      </c>
      <c r="C12" s="32" t="s">
        <v>370</v>
      </c>
      <c r="D12" s="14">
        <v>360000</v>
      </c>
      <c r="E12" s="15">
        <v>2875.14</v>
      </c>
      <c r="F12" s="16">
        <v>3.6499999999999998E-2</v>
      </c>
      <c r="G12" s="16"/>
    </row>
    <row r="13" spans="1:7" x14ac:dyDescent="0.25">
      <c r="A13" s="13" t="s">
        <v>1217</v>
      </c>
      <c r="B13" s="32" t="s">
        <v>1218</v>
      </c>
      <c r="C13" s="32" t="s">
        <v>385</v>
      </c>
      <c r="D13" s="14">
        <v>310000</v>
      </c>
      <c r="E13" s="15">
        <v>2707.23</v>
      </c>
      <c r="F13" s="16">
        <v>3.4299999999999997E-2</v>
      </c>
      <c r="G13" s="16"/>
    </row>
    <row r="14" spans="1:7" x14ac:dyDescent="0.25">
      <c r="A14" s="13" t="s">
        <v>471</v>
      </c>
      <c r="B14" s="32" t="s">
        <v>472</v>
      </c>
      <c r="C14" s="32" t="s">
        <v>284</v>
      </c>
      <c r="D14" s="14">
        <v>2700000</v>
      </c>
      <c r="E14" s="15">
        <v>2705.67</v>
      </c>
      <c r="F14" s="16">
        <v>3.4299999999999997E-2</v>
      </c>
      <c r="G14" s="16"/>
    </row>
    <row r="15" spans="1:7" x14ac:dyDescent="0.25">
      <c r="A15" s="13" t="s">
        <v>820</v>
      </c>
      <c r="B15" s="32" t="s">
        <v>821</v>
      </c>
      <c r="C15" s="32" t="s">
        <v>332</v>
      </c>
      <c r="D15" s="14">
        <v>640125</v>
      </c>
      <c r="E15" s="15">
        <v>2566.9</v>
      </c>
      <c r="F15" s="16">
        <v>3.2599999999999997E-2</v>
      </c>
      <c r="G15" s="16"/>
    </row>
    <row r="16" spans="1:7" x14ac:dyDescent="0.25">
      <c r="A16" s="13" t="s">
        <v>483</v>
      </c>
      <c r="B16" s="32" t="s">
        <v>484</v>
      </c>
      <c r="C16" s="32" t="s">
        <v>470</v>
      </c>
      <c r="D16" s="14">
        <v>212683</v>
      </c>
      <c r="E16" s="15">
        <v>2554</v>
      </c>
      <c r="F16" s="16">
        <v>3.2399999999999998E-2</v>
      </c>
      <c r="G16" s="16"/>
    </row>
    <row r="17" spans="1:7" x14ac:dyDescent="0.25">
      <c r="A17" s="13" t="s">
        <v>444</v>
      </c>
      <c r="B17" s="32" t="s">
        <v>445</v>
      </c>
      <c r="C17" s="32" t="s">
        <v>303</v>
      </c>
      <c r="D17" s="14">
        <v>2800000</v>
      </c>
      <c r="E17" s="15">
        <v>2443.56</v>
      </c>
      <c r="F17" s="16">
        <v>3.1E-2</v>
      </c>
      <c r="G17" s="16"/>
    </row>
    <row r="18" spans="1:7" x14ac:dyDescent="0.25">
      <c r="A18" s="13" t="s">
        <v>1219</v>
      </c>
      <c r="B18" s="32" t="s">
        <v>1220</v>
      </c>
      <c r="C18" s="32" t="s">
        <v>300</v>
      </c>
      <c r="D18" s="14">
        <v>627407</v>
      </c>
      <c r="E18" s="15">
        <v>2388.54</v>
      </c>
      <c r="F18" s="16">
        <v>3.0300000000000001E-2</v>
      </c>
      <c r="G18" s="16"/>
    </row>
    <row r="19" spans="1:7" x14ac:dyDescent="0.25">
      <c r="A19" s="13" t="s">
        <v>1221</v>
      </c>
      <c r="B19" s="32" t="s">
        <v>1222</v>
      </c>
      <c r="C19" s="32" t="s">
        <v>281</v>
      </c>
      <c r="D19" s="14">
        <v>325000</v>
      </c>
      <c r="E19" s="15">
        <v>2359.1799999999998</v>
      </c>
      <c r="F19" s="16">
        <v>2.9899999999999999E-2</v>
      </c>
      <c r="G19" s="16"/>
    </row>
    <row r="20" spans="1:7" x14ac:dyDescent="0.25">
      <c r="A20" s="13" t="s">
        <v>826</v>
      </c>
      <c r="B20" s="32" t="s">
        <v>827</v>
      </c>
      <c r="C20" s="32" t="s">
        <v>462</v>
      </c>
      <c r="D20" s="14">
        <v>123350</v>
      </c>
      <c r="E20" s="15">
        <v>2213.8200000000002</v>
      </c>
      <c r="F20" s="16">
        <v>2.81E-2</v>
      </c>
      <c r="G20" s="16"/>
    </row>
    <row r="21" spans="1:7" x14ac:dyDescent="0.25">
      <c r="A21" s="13" t="s">
        <v>1223</v>
      </c>
      <c r="B21" s="32" t="s">
        <v>1224</v>
      </c>
      <c r="C21" s="32" t="s">
        <v>338</v>
      </c>
      <c r="D21" s="14">
        <v>700000</v>
      </c>
      <c r="E21" s="15">
        <v>2133.9499999999998</v>
      </c>
      <c r="F21" s="16">
        <v>2.7099999999999999E-2</v>
      </c>
      <c r="G21" s="16"/>
    </row>
    <row r="22" spans="1:7" x14ac:dyDescent="0.25">
      <c r="A22" s="13" t="s">
        <v>828</v>
      </c>
      <c r="B22" s="32" t="s">
        <v>829</v>
      </c>
      <c r="C22" s="32" t="s">
        <v>552</v>
      </c>
      <c r="D22" s="14">
        <v>323401</v>
      </c>
      <c r="E22" s="15">
        <v>2112.46</v>
      </c>
      <c r="F22" s="16">
        <v>2.6800000000000001E-2</v>
      </c>
      <c r="G22" s="16"/>
    </row>
    <row r="23" spans="1:7" x14ac:dyDescent="0.25">
      <c r="A23" s="13" t="s">
        <v>775</v>
      </c>
      <c r="B23" s="32" t="s">
        <v>776</v>
      </c>
      <c r="C23" s="32" t="s">
        <v>284</v>
      </c>
      <c r="D23" s="14">
        <v>630000</v>
      </c>
      <c r="E23" s="15">
        <v>2108.3000000000002</v>
      </c>
      <c r="F23" s="16">
        <v>2.6700000000000002E-2</v>
      </c>
      <c r="G23" s="16"/>
    </row>
    <row r="24" spans="1:7" x14ac:dyDescent="0.25">
      <c r="A24" s="13" t="s">
        <v>1225</v>
      </c>
      <c r="B24" s="32" t="s">
        <v>1226</v>
      </c>
      <c r="C24" s="32" t="s">
        <v>1227</v>
      </c>
      <c r="D24" s="14">
        <v>79815</v>
      </c>
      <c r="E24" s="15">
        <v>1920.79</v>
      </c>
      <c r="F24" s="16">
        <v>2.4400000000000002E-2</v>
      </c>
      <c r="G24" s="16"/>
    </row>
    <row r="25" spans="1:7" x14ac:dyDescent="0.25">
      <c r="A25" s="13" t="s">
        <v>1228</v>
      </c>
      <c r="B25" s="32" t="s">
        <v>1229</v>
      </c>
      <c r="C25" s="32" t="s">
        <v>385</v>
      </c>
      <c r="D25" s="14">
        <v>150000</v>
      </c>
      <c r="E25" s="15">
        <v>1910.63</v>
      </c>
      <c r="F25" s="16">
        <v>2.4199999999999999E-2</v>
      </c>
      <c r="G25" s="16"/>
    </row>
    <row r="26" spans="1:7" x14ac:dyDescent="0.25">
      <c r="A26" s="13" t="s">
        <v>1230</v>
      </c>
      <c r="B26" s="32" t="s">
        <v>1231</v>
      </c>
      <c r="C26" s="32" t="s">
        <v>281</v>
      </c>
      <c r="D26" s="14">
        <v>265000</v>
      </c>
      <c r="E26" s="15">
        <v>1828.24</v>
      </c>
      <c r="F26" s="16">
        <v>2.3199999999999998E-2</v>
      </c>
      <c r="G26" s="16"/>
    </row>
    <row r="27" spans="1:7" x14ac:dyDescent="0.25">
      <c r="A27" s="13" t="s">
        <v>1232</v>
      </c>
      <c r="B27" s="32" t="s">
        <v>1233</v>
      </c>
      <c r="C27" s="32" t="s">
        <v>403</v>
      </c>
      <c r="D27" s="14">
        <v>200000</v>
      </c>
      <c r="E27" s="15">
        <v>1686.5</v>
      </c>
      <c r="F27" s="16">
        <v>2.1399999999999999E-2</v>
      </c>
      <c r="G27" s="16"/>
    </row>
    <row r="28" spans="1:7" x14ac:dyDescent="0.25">
      <c r="A28" s="13" t="s">
        <v>1234</v>
      </c>
      <c r="B28" s="32" t="s">
        <v>1235</v>
      </c>
      <c r="C28" s="32" t="s">
        <v>300</v>
      </c>
      <c r="D28" s="14">
        <v>830000</v>
      </c>
      <c r="E28" s="15">
        <v>1602.73</v>
      </c>
      <c r="F28" s="16">
        <v>2.0299999999999999E-2</v>
      </c>
      <c r="G28" s="16"/>
    </row>
    <row r="29" spans="1:7" x14ac:dyDescent="0.25">
      <c r="A29" s="13" t="s">
        <v>311</v>
      </c>
      <c r="B29" s="32" t="s">
        <v>312</v>
      </c>
      <c r="C29" s="32" t="s">
        <v>313</v>
      </c>
      <c r="D29" s="14">
        <v>225000</v>
      </c>
      <c r="E29" s="15">
        <v>1426.84</v>
      </c>
      <c r="F29" s="16">
        <v>1.8100000000000002E-2</v>
      </c>
      <c r="G29" s="16"/>
    </row>
    <row r="30" spans="1:7" x14ac:dyDescent="0.25">
      <c r="A30" s="13" t="s">
        <v>1236</v>
      </c>
      <c r="B30" s="32" t="s">
        <v>1237</v>
      </c>
      <c r="C30" s="32" t="s">
        <v>332</v>
      </c>
      <c r="D30" s="14">
        <v>252624</v>
      </c>
      <c r="E30" s="15">
        <v>1298.6099999999999</v>
      </c>
      <c r="F30" s="16">
        <v>1.6500000000000001E-2</v>
      </c>
      <c r="G30" s="16"/>
    </row>
    <row r="31" spans="1:7" x14ac:dyDescent="0.25">
      <c r="A31" s="13" t="s">
        <v>1238</v>
      </c>
      <c r="B31" s="32" t="s">
        <v>1239</v>
      </c>
      <c r="C31" s="32" t="s">
        <v>1240</v>
      </c>
      <c r="D31" s="14">
        <v>500000</v>
      </c>
      <c r="E31" s="15">
        <v>1273.75</v>
      </c>
      <c r="F31" s="16">
        <v>1.6199999999999999E-2</v>
      </c>
      <c r="G31" s="16"/>
    </row>
    <row r="32" spans="1:7" x14ac:dyDescent="0.25">
      <c r="A32" s="13" t="s">
        <v>442</v>
      </c>
      <c r="B32" s="32" t="s">
        <v>443</v>
      </c>
      <c r="C32" s="32" t="s">
        <v>355</v>
      </c>
      <c r="D32" s="14">
        <v>233283</v>
      </c>
      <c r="E32" s="15">
        <v>1254.95</v>
      </c>
      <c r="F32" s="16">
        <v>1.5900000000000001E-2</v>
      </c>
      <c r="G32" s="16"/>
    </row>
    <row r="33" spans="1:7" x14ac:dyDescent="0.25">
      <c r="A33" s="13" t="s">
        <v>1241</v>
      </c>
      <c r="B33" s="32" t="s">
        <v>1242</v>
      </c>
      <c r="C33" s="32" t="s">
        <v>552</v>
      </c>
      <c r="D33" s="14">
        <v>293400</v>
      </c>
      <c r="E33" s="15">
        <v>1193.99</v>
      </c>
      <c r="F33" s="16">
        <v>1.5100000000000001E-2</v>
      </c>
      <c r="G33" s="16"/>
    </row>
    <row r="34" spans="1:7" x14ac:dyDescent="0.25">
      <c r="A34" s="13" t="s">
        <v>1243</v>
      </c>
      <c r="B34" s="32" t="s">
        <v>1244</v>
      </c>
      <c r="C34" s="32" t="s">
        <v>345</v>
      </c>
      <c r="D34" s="14">
        <v>310000</v>
      </c>
      <c r="E34" s="15">
        <v>1126.23</v>
      </c>
      <c r="F34" s="16">
        <v>1.43E-2</v>
      </c>
      <c r="G34" s="16"/>
    </row>
    <row r="35" spans="1:7" x14ac:dyDescent="0.25">
      <c r="A35" s="13" t="s">
        <v>842</v>
      </c>
      <c r="B35" s="32" t="s">
        <v>843</v>
      </c>
      <c r="C35" s="32" t="s">
        <v>403</v>
      </c>
      <c r="D35" s="14">
        <v>333227</v>
      </c>
      <c r="E35" s="15">
        <v>1124.97</v>
      </c>
      <c r="F35" s="16">
        <v>1.43E-2</v>
      </c>
      <c r="G35" s="16"/>
    </row>
    <row r="36" spans="1:7" x14ac:dyDescent="0.25">
      <c r="A36" s="13" t="s">
        <v>1245</v>
      </c>
      <c r="B36" s="32" t="s">
        <v>1246</v>
      </c>
      <c r="C36" s="32" t="s">
        <v>470</v>
      </c>
      <c r="D36" s="14">
        <v>700000</v>
      </c>
      <c r="E36" s="15">
        <v>1021.16</v>
      </c>
      <c r="F36" s="16">
        <v>1.2999999999999999E-2</v>
      </c>
      <c r="G36" s="16"/>
    </row>
    <row r="37" spans="1:7" x14ac:dyDescent="0.25">
      <c r="A37" s="13" t="s">
        <v>1247</v>
      </c>
      <c r="B37" s="32" t="s">
        <v>1248</v>
      </c>
      <c r="C37" s="32" t="s">
        <v>276</v>
      </c>
      <c r="D37" s="14">
        <v>394706</v>
      </c>
      <c r="E37" s="15">
        <v>1017.55</v>
      </c>
      <c r="F37" s="16">
        <v>1.29E-2</v>
      </c>
      <c r="G37" s="16"/>
    </row>
    <row r="38" spans="1:7" x14ac:dyDescent="0.25">
      <c r="A38" s="13" t="s">
        <v>1249</v>
      </c>
      <c r="B38" s="32" t="s">
        <v>1250</v>
      </c>
      <c r="C38" s="32" t="s">
        <v>462</v>
      </c>
      <c r="D38" s="14">
        <v>75000</v>
      </c>
      <c r="E38" s="15">
        <v>989.36</v>
      </c>
      <c r="F38" s="16">
        <v>1.26E-2</v>
      </c>
      <c r="G38" s="16"/>
    </row>
    <row r="39" spans="1:7" x14ac:dyDescent="0.25">
      <c r="A39" s="13" t="s">
        <v>854</v>
      </c>
      <c r="B39" s="32" t="s">
        <v>855</v>
      </c>
      <c r="C39" s="32" t="s">
        <v>573</v>
      </c>
      <c r="D39" s="14">
        <v>165382</v>
      </c>
      <c r="E39" s="15">
        <v>984.11</v>
      </c>
      <c r="F39" s="16">
        <v>1.2500000000000001E-2</v>
      </c>
      <c r="G39" s="16"/>
    </row>
    <row r="40" spans="1:7" x14ac:dyDescent="0.25">
      <c r="A40" s="13" t="s">
        <v>368</v>
      </c>
      <c r="B40" s="32" t="s">
        <v>369</v>
      </c>
      <c r="C40" s="32" t="s">
        <v>370</v>
      </c>
      <c r="D40" s="14">
        <v>23000</v>
      </c>
      <c r="E40" s="15">
        <v>953.15</v>
      </c>
      <c r="F40" s="16">
        <v>1.21E-2</v>
      </c>
      <c r="G40" s="16"/>
    </row>
    <row r="41" spans="1:7" x14ac:dyDescent="0.25">
      <c r="A41" s="13" t="s">
        <v>1251</v>
      </c>
      <c r="B41" s="32" t="s">
        <v>1252</v>
      </c>
      <c r="C41" s="32" t="s">
        <v>281</v>
      </c>
      <c r="D41" s="14">
        <v>93870</v>
      </c>
      <c r="E41" s="15">
        <v>921.52</v>
      </c>
      <c r="F41" s="16">
        <v>1.17E-2</v>
      </c>
      <c r="G41" s="16"/>
    </row>
    <row r="42" spans="1:7" x14ac:dyDescent="0.25">
      <c r="A42" s="13" t="s">
        <v>1253</v>
      </c>
      <c r="B42" s="32" t="s">
        <v>1254</v>
      </c>
      <c r="C42" s="32" t="s">
        <v>273</v>
      </c>
      <c r="D42" s="14">
        <v>112224</v>
      </c>
      <c r="E42" s="15">
        <v>907.27</v>
      </c>
      <c r="F42" s="16">
        <v>1.15E-2</v>
      </c>
      <c r="G42" s="16"/>
    </row>
    <row r="43" spans="1:7" x14ac:dyDescent="0.25">
      <c r="A43" s="13" t="s">
        <v>1255</v>
      </c>
      <c r="B43" s="32" t="s">
        <v>1256</v>
      </c>
      <c r="C43" s="32" t="s">
        <v>345</v>
      </c>
      <c r="D43" s="14">
        <v>508382</v>
      </c>
      <c r="E43" s="15">
        <v>846.51</v>
      </c>
      <c r="F43" s="16">
        <v>1.0699999999999999E-2</v>
      </c>
      <c r="G43" s="16"/>
    </row>
    <row r="44" spans="1:7" x14ac:dyDescent="0.25">
      <c r="A44" s="13" t="s">
        <v>1257</v>
      </c>
      <c r="B44" s="32" t="s">
        <v>1258</v>
      </c>
      <c r="C44" s="32" t="s">
        <v>385</v>
      </c>
      <c r="D44" s="14">
        <v>32340</v>
      </c>
      <c r="E44" s="15">
        <v>698.08</v>
      </c>
      <c r="F44" s="16">
        <v>8.8999999999999999E-3</v>
      </c>
      <c r="G44" s="16"/>
    </row>
    <row r="45" spans="1:7" x14ac:dyDescent="0.25">
      <c r="A45" s="13" t="s">
        <v>1259</v>
      </c>
      <c r="B45" s="32" t="s">
        <v>1260</v>
      </c>
      <c r="C45" s="32" t="s">
        <v>308</v>
      </c>
      <c r="D45" s="14">
        <v>72985</v>
      </c>
      <c r="E45" s="15">
        <v>667.12</v>
      </c>
      <c r="F45" s="16">
        <v>8.5000000000000006E-3</v>
      </c>
      <c r="G45" s="16"/>
    </row>
    <row r="46" spans="1:7" x14ac:dyDescent="0.25">
      <c r="A46" s="13" t="s">
        <v>1261</v>
      </c>
      <c r="B46" s="32" t="s">
        <v>1262</v>
      </c>
      <c r="C46" s="32" t="s">
        <v>284</v>
      </c>
      <c r="D46" s="14">
        <v>316591</v>
      </c>
      <c r="E46" s="15">
        <v>664.52</v>
      </c>
      <c r="F46" s="16">
        <v>8.3999999999999995E-3</v>
      </c>
      <c r="G46" s="16"/>
    </row>
    <row r="47" spans="1:7" x14ac:dyDescent="0.25">
      <c r="A47" s="13" t="s">
        <v>1263</v>
      </c>
      <c r="B47" s="32" t="s">
        <v>1264</v>
      </c>
      <c r="C47" s="32" t="s">
        <v>338</v>
      </c>
      <c r="D47" s="14">
        <v>135686</v>
      </c>
      <c r="E47" s="15">
        <v>612.89</v>
      </c>
      <c r="F47" s="16">
        <v>7.7999999999999996E-3</v>
      </c>
      <c r="G47" s="16"/>
    </row>
    <row r="48" spans="1:7" x14ac:dyDescent="0.25">
      <c r="A48" s="13" t="s">
        <v>1265</v>
      </c>
      <c r="B48" s="32" t="s">
        <v>1266</v>
      </c>
      <c r="C48" s="32" t="s">
        <v>297</v>
      </c>
      <c r="D48" s="14">
        <v>68465</v>
      </c>
      <c r="E48" s="15">
        <v>596.09</v>
      </c>
      <c r="F48" s="16">
        <v>7.6E-3</v>
      </c>
      <c r="G48" s="16"/>
    </row>
    <row r="49" spans="1:7" x14ac:dyDescent="0.25">
      <c r="A49" s="13" t="s">
        <v>1267</v>
      </c>
      <c r="B49" s="32" t="s">
        <v>1268</v>
      </c>
      <c r="C49" s="32" t="s">
        <v>470</v>
      </c>
      <c r="D49" s="14">
        <v>400000</v>
      </c>
      <c r="E49" s="15">
        <v>574.88</v>
      </c>
      <c r="F49" s="16">
        <v>7.3000000000000001E-3</v>
      </c>
      <c r="G49" s="16"/>
    </row>
    <row r="50" spans="1:7" x14ac:dyDescent="0.25">
      <c r="A50" s="13" t="s">
        <v>1269</v>
      </c>
      <c r="B50" s="32" t="s">
        <v>1270</v>
      </c>
      <c r="C50" s="32" t="s">
        <v>332</v>
      </c>
      <c r="D50" s="14">
        <v>40000</v>
      </c>
      <c r="E50" s="15">
        <v>574.28</v>
      </c>
      <c r="F50" s="16">
        <v>7.3000000000000001E-3</v>
      </c>
      <c r="G50" s="16"/>
    </row>
    <row r="51" spans="1:7" x14ac:dyDescent="0.25">
      <c r="A51" s="13" t="s">
        <v>1271</v>
      </c>
      <c r="B51" s="32" t="s">
        <v>1272</v>
      </c>
      <c r="C51" s="32" t="s">
        <v>511</v>
      </c>
      <c r="D51" s="14">
        <v>180000</v>
      </c>
      <c r="E51" s="15">
        <v>541.26</v>
      </c>
      <c r="F51" s="16">
        <v>6.8999999999999999E-3</v>
      </c>
      <c r="G51" s="16"/>
    </row>
    <row r="52" spans="1:7" x14ac:dyDescent="0.25">
      <c r="A52" s="13" t="s">
        <v>1273</v>
      </c>
      <c r="B52" s="32" t="s">
        <v>1274</v>
      </c>
      <c r="C52" s="32" t="s">
        <v>345</v>
      </c>
      <c r="D52" s="14">
        <v>163359</v>
      </c>
      <c r="E52" s="15">
        <v>526.17999999999995</v>
      </c>
      <c r="F52" s="16">
        <v>6.7000000000000002E-3</v>
      </c>
      <c r="G52" s="16"/>
    </row>
    <row r="53" spans="1:7" x14ac:dyDescent="0.25">
      <c r="A53" s="13" t="s">
        <v>1275</v>
      </c>
      <c r="B53" s="32" t="s">
        <v>1276</v>
      </c>
      <c r="C53" s="32" t="s">
        <v>470</v>
      </c>
      <c r="D53" s="14">
        <v>194480</v>
      </c>
      <c r="E53" s="15">
        <v>489.7</v>
      </c>
      <c r="F53" s="16">
        <v>6.1999999999999998E-3</v>
      </c>
      <c r="G53" s="16"/>
    </row>
    <row r="54" spans="1:7" x14ac:dyDescent="0.25">
      <c r="A54" s="13" t="s">
        <v>1277</v>
      </c>
      <c r="B54" s="32" t="s">
        <v>1278</v>
      </c>
      <c r="C54" s="32" t="s">
        <v>313</v>
      </c>
      <c r="D54" s="14">
        <v>159607</v>
      </c>
      <c r="E54" s="15">
        <v>444.11</v>
      </c>
      <c r="F54" s="16">
        <v>5.5999999999999999E-3</v>
      </c>
      <c r="G54" s="16"/>
    </row>
    <row r="55" spans="1:7" x14ac:dyDescent="0.25">
      <c r="A55" s="13" t="s">
        <v>1279</v>
      </c>
      <c r="B55" s="32" t="s">
        <v>1280</v>
      </c>
      <c r="C55" s="32" t="s">
        <v>794</v>
      </c>
      <c r="D55" s="14">
        <v>240000</v>
      </c>
      <c r="E55" s="15">
        <v>429.48</v>
      </c>
      <c r="F55" s="16">
        <v>5.4000000000000003E-3</v>
      </c>
      <c r="G55" s="16"/>
    </row>
    <row r="56" spans="1:7" x14ac:dyDescent="0.25">
      <c r="A56" s="13" t="s">
        <v>1281</v>
      </c>
      <c r="B56" s="32" t="s">
        <v>1282</v>
      </c>
      <c r="C56" s="32" t="s">
        <v>291</v>
      </c>
      <c r="D56" s="14">
        <v>255654</v>
      </c>
      <c r="E56" s="15">
        <v>410.32</v>
      </c>
      <c r="F56" s="16">
        <v>5.1999999999999998E-3</v>
      </c>
      <c r="G56" s="16"/>
    </row>
    <row r="57" spans="1:7" x14ac:dyDescent="0.25">
      <c r="A57" s="13" t="s">
        <v>1283</v>
      </c>
      <c r="B57" s="32" t="s">
        <v>1284</v>
      </c>
      <c r="C57" s="32" t="s">
        <v>370</v>
      </c>
      <c r="D57" s="14">
        <v>128062</v>
      </c>
      <c r="E57" s="15">
        <v>372.02</v>
      </c>
      <c r="F57" s="16">
        <v>4.7000000000000002E-3</v>
      </c>
      <c r="G57" s="16"/>
    </row>
    <row r="58" spans="1:7" x14ac:dyDescent="0.25">
      <c r="A58" s="13" t="s">
        <v>1285</v>
      </c>
      <c r="B58" s="32" t="s">
        <v>1286</v>
      </c>
      <c r="C58" s="32" t="s">
        <v>297</v>
      </c>
      <c r="D58" s="14">
        <v>116140</v>
      </c>
      <c r="E58" s="15">
        <v>251.09</v>
      </c>
      <c r="F58" s="16">
        <v>3.2000000000000002E-3</v>
      </c>
      <c r="G58" s="16"/>
    </row>
    <row r="59" spans="1:7" x14ac:dyDescent="0.25">
      <c r="A59" s="13" t="s">
        <v>1287</v>
      </c>
      <c r="B59" s="32" t="s">
        <v>1288</v>
      </c>
      <c r="C59" s="32" t="s">
        <v>281</v>
      </c>
      <c r="D59" s="14">
        <v>43986</v>
      </c>
      <c r="E59" s="15">
        <v>200.36</v>
      </c>
      <c r="F59" s="16">
        <v>2.5000000000000001E-3</v>
      </c>
      <c r="G59" s="16"/>
    </row>
    <row r="60" spans="1:7" x14ac:dyDescent="0.25">
      <c r="A60" s="13" t="s">
        <v>366</v>
      </c>
      <c r="B60" s="32" t="s">
        <v>367</v>
      </c>
      <c r="C60" s="32" t="s">
        <v>281</v>
      </c>
      <c r="D60" s="14">
        <v>5000</v>
      </c>
      <c r="E60" s="15">
        <v>74.81</v>
      </c>
      <c r="F60" s="16">
        <v>8.9999999999999998E-4</v>
      </c>
      <c r="G60" s="16"/>
    </row>
    <row r="61" spans="1:7" x14ac:dyDescent="0.25">
      <c r="A61" s="13" t="s">
        <v>1289</v>
      </c>
      <c r="B61" s="32" t="s">
        <v>1290</v>
      </c>
      <c r="C61" s="32" t="s">
        <v>538</v>
      </c>
      <c r="D61" s="14">
        <v>10766</v>
      </c>
      <c r="E61" s="15">
        <v>36.520000000000003</v>
      </c>
      <c r="F61" s="16">
        <v>5.0000000000000001E-4</v>
      </c>
      <c r="G61" s="16"/>
    </row>
    <row r="62" spans="1:7" x14ac:dyDescent="0.25">
      <c r="A62" s="13" t="s">
        <v>1291</v>
      </c>
      <c r="B62" s="32" t="s">
        <v>1292</v>
      </c>
      <c r="C62" s="32" t="s">
        <v>355</v>
      </c>
      <c r="D62" s="14">
        <v>6395</v>
      </c>
      <c r="E62" s="15">
        <v>17.600000000000001</v>
      </c>
      <c r="F62" s="16">
        <v>2.0000000000000001E-4</v>
      </c>
      <c r="G62" s="16"/>
    </row>
    <row r="63" spans="1:7" x14ac:dyDescent="0.25">
      <c r="A63" s="17" t="s">
        <v>181</v>
      </c>
      <c r="B63" s="33"/>
      <c r="C63" s="33"/>
      <c r="D63" s="18"/>
      <c r="E63" s="36">
        <v>75925.27</v>
      </c>
      <c r="F63" s="37">
        <v>0.96319999999999995</v>
      </c>
      <c r="G63" s="21"/>
    </row>
    <row r="64" spans="1:7" x14ac:dyDescent="0.25">
      <c r="A64" s="17" t="s">
        <v>473</v>
      </c>
      <c r="B64" s="32"/>
      <c r="C64" s="32"/>
      <c r="D64" s="14"/>
      <c r="E64" s="15"/>
      <c r="F64" s="16"/>
      <c r="G64" s="16"/>
    </row>
    <row r="65" spans="1:7" x14ac:dyDescent="0.25">
      <c r="A65" s="17" t="s">
        <v>181</v>
      </c>
      <c r="B65" s="32"/>
      <c r="C65" s="32"/>
      <c r="D65" s="14"/>
      <c r="E65" s="38" t="s">
        <v>134</v>
      </c>
      <c r="F65" s="39" t="s">
        <v>134</v>
      </c>
      <c r="G65" s="16"/>
    </row>
    <row r="66" spans="1:7" x14ac:dyDescent="0.25">
      <c r="A66" s="24" t="s">
        <v>184</v>
      </c>
      <c r="B66" s="34"/>
      <c r="C66" s="34"/>
      <c r="D66" s="25"/>
      <c r="E66" s="29">
        <v>75925.27</v>
      </c>
      <c r="F66" s="30">
        <v>0.96319999999999995</v>
      </c>
      <c r="G66" s="21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17" t="s">
        <v>858</v>
      </c>
      <c r="B68" s="32"/>
      <c r="C68" s="32"/>
      <c r="D68" s="14"/>
      <c r="E68" s="15"/>
      <c r="F68" s="16"/>
      <c r="G68" s="16"/>
    </row>
    <row r="69" spans="1:7" x14ac:dyDescent="0.25">
      <c r="A69" s="17" t="s">
        <v>859</v>
      </c>
      <c r="B69" s="32"/>
      <c r="C69" s="32"/>
      <c r="D69" s="14"/>
      <c r="E69" s="15"/>
      <c r="F69" s="16"/>
      <c r="G69" s="16"/>
    </row>
    <row r="70" spans="1:7" x14ac:dyDescent="0.25">
      <c r="A70" s="13" t="s">
        <v>1293</v>
      </c>
      <c r="B70" s="32"/>
      <c r="C70" s="32" t="s">
        <v>1294</v>
      </c>
      <c r="D70" s="14">
        <v>7950</v>
      </c>
      <c r="E70" s="15">
        <v>1771.26</v>
      </c>
      <c r="F70" s="16">
        <v>2.2467999999999998E-2</v>
      </c>
      <c r="G70" s="16"/>
    </row>
    <row r="71" spans="1:7" x14ac:dyDescent="0.25">
      <c r="A71" s="17" t="s">
        <v>181</v>
      </c>
      <c r="B71" s="33"/>
      <c r="C71" s="33"/>
      <c r="D71" s="18"/>
      <c r="E71" s="36">
        <v>1771.26</v>
      </c>
      <c r="F71" s="37">
        <v>2.2467999999999998E-2</v>
      </c>
      <c r="G71" s="21"/>
    </row>
    <row r="72" spans="1:7" x14ac:dyDescent="0.25">
      <c r="A72" s="13"/>
      <c r="B72" s="32"/>
      <c r="C72" s="32"/>
      <c r="D72" s="14"/>
      <c r="E72" s="15"/>
      <c r="F72" s="16"/>
      <c r="G72" s="16"/>
    </row>
    <row r="73" spans="1:7" x14ac:dyDescent="0.25">
      <c r="A73" s="13"/>
      <c r="B73" s="32"/>
      <c r="C73" s="32"/>
      <c r="D73" s="14"/>
      <c r="E73" s="15"/>
      <c r="F73" s="16"/>
      <c r="G73" s="16"/>
    </row>
    <row r="74" spans="1:7" x14ac:dyDescent="0.25">
      <c r="A74" s="13"/>
      <c r="B74" s="32"/>
      <c r="C74" s="32"/>
      <c r="D74" s="14"/>
      <c r="E74" s="15"/>
      <c r="F74" s="16"/>
      <c r="G74" s="16"/>
    </row>
    <row r="75" spans="1:7" x14ac:dyDescent="0.25">
      <c r="A75" s="24" t="s">
        <v>184</v>
      </c>
      <c r="B75" s="34"/>
      <c r="C75" s="34"/>
      <c r="D75" s="25"/>
      <c r="E75" s="19">
        <v>1771.26</v>
      </c>
      <c r="F75" s="20">
        <v>2.2467999999999998E-2</v>
      </c>
      <c r="G75" s="21"/>
    </row>
    <row r="76" spans="1:7" x14ac:dyDescent="0.25">
      <c r="A76" s="13"/>
      <c r="B76" s="32"/>
      <c r="C76" s="32"/>
      <c r="D76" s="14"/>
      <c r="E76" s="15"/>
      <c r="F76" s="16"/>
      <c r="G76" s="16"/>
    </row>
    <row r="77" spans="1:7" x14ac:dyDescent="0.25">
      <c r="A77" s="17" t="s">
        <v>185</v>
      </c>
      <c r="B77" s="32"/>
      <c r="C77" s="32"/>
      <c r="D77" s="14"/>
      <c r="E77" s="15"/>
      <c r="F77" s="16"/>
      <c r="G77" s="16"/>
    </row>
    <row r="78" spans="1:7" x14ac:dyDescent="0.25">
      <c r="A78" s="13"/>
      <c r="B78" s="32"/>
      <c r="C78" s="32"/>
      <c r="D78" s="14"/>
      <c r="E78" s="15"/>
      <c r="F78" s="16"/>
      <c r="G78" s="16"/>
    </row>
    <row r="79" spans="1:7" x14ac:dyDescent="0.25">
      <c r="A79" s="17" t="s">
        <v>1295</v>
      </c>
      <c r="B79" s="32"/>
      <c r="C79" s="32"/>
      <c r="D79" s="14"/>
      <c r="E79" s="15"/>
      <c r="F79" s="16"/>
      <c r="G79" s="16"/>
    </row>
    <row r="80" spans="1:7" x14ac:dyDescent="0.25">
      <c r="A80" s="13" t="s">
        <v>1296</v>
      </c>
      <c r="B80" s="32" t="s">
        <v>1297</v>
      </c>
      <c r="C80" s="32" t="s">
        <v>239</v>
      </c>
      <c r="D80" s="14">
        <v>300000</v>
      </c>
      <c r="E80" s="15">
        <v>297.52</v>
      </c>
      <c r="F80" s="16">
        <v>3.8E-3</v>
      </c>
      <c r="G80" s="16">
        <v>6.4752000000000004E-2</v>
      </c>
    </row>
    <row r="81" spans="1:7" x14ac:dyDescent="0.25">
      <c r="A81" s="17" t="s">
        <v>181</v>
      </c>
      <c r="B81" s="33"/>
      <c r="C81" s="33"/>
      <c r="D81" s="18"/>
      <c r="E81" s="36">
        <v>297.52</v>
      </c>
      <c r="F81" s="37">
        <v>3.8E-3</v>
      </c>
      <c r="G81" s="21"/>
    </row>
    <row r="82" spans="1:7" x14ac:dyDescent="0.25">
      <c r="A82" s="13"/>
      <c r="B82" s="32"/>
      <c r="C82" s="32"/>
      <c r="D82" s="14"/>
      <c r="E82" s="15"/>
      <c r="F82" s="16"/>
      <c r="G82" s="16"/>
    </row>
    <row r="83" spans="1:7" x14ac:dyDescent="0.25">
      <c r="A83" s="24" t="s">
        <v>184</v>
      </c>
      <c r="B83" s="34"/>
      <c r="C83" s="34"/>
      <c r="D83" s="25"/>
      <c r="E83" s="19">
        <v>297.52</v>
      </c>
      <c r="F83" s="20">
        <v>3.8E-3</v>
      </c>
      <c r="G83" s="21"/>
    </row>
    <row r="84" spans="1:7" x14ac:dyDescent="0.25">
      <c r="A84" s="13"/>
      <c r="B84" s="32"/>
      <c r="C84" s="32"/>
      <c r="D84" s="14"/>
      <c r="E84" s="15"/>
      <c r="F84" s="16"/>
      <c r="G84" s="16"/>
    </row>
    <row r="85" spans="1:7" x14ac:dyDescent="0.25">
      <c r="A85" s="13"/>
      <c r="B85" s="32"/>
      <c r="C85" s="32"/>
      <c r="D85" s="14"/>
      <c r="E85" s="15"/>
      <c r="F85" s="16"/>
      <c r="G85" s="16"/>
    </row>
    <row r="86" spans="1:7" x14ac:dyDescent="0.25">
      <c r="A86" s="17" t="s">
        <v>199</v>
      </c>
      <c r="B86" s="32"/>
      <c r="C86" s="32"/>
      <c r="D86" s="14"/>
      <c r="E86" s="15"/>
      <c r="F86" s="16"/>
      <c r="G86" s="16"/>
    </row>
    <row r="87" spans="1:7" x14ac:dyDescent="0.25">
      <c r="A87" s="13" t="s">
        <v>200</v>
      </c>
      <c r="B87" s="32"/>
      <c r="C87" s="32"/>
      <c r="D87" s="14"/>
      <c r="E87" s="15">
        <v>2759.58</v>
      </c>
      <c r="F87" s="16">
        <v>3.5000000000000003E-2</v>
      </c>
      <c r="G87" s="16">
        <v>6.2650999999999998E-2</v>
      </c>
    </row>
    <row r="88" spans="1:7" x14ac:dyDescent="0.25">
      <c r="A88" s="17" t="s">
        <v>181</v>
      </c>
      <c r="B88" s="33"/>
      <c r="C88" s="33"/>
      <c r="D88" s="18"/>
      <c r="E88" s="36">
        <v>2759.58</v>
      </c>
      <c r="F88" s="37">
        <v>3.5000000000000003E-2</v>
      </c>
      <c r="G88" s="21"/>
    </row>
    <row r="89" spans="1:7" x14ac:dyDescent="0.25">
      <c r="A89" s="13"/>
      <c r="B89" s="32"/>
      <c r="C89" s="32"/>
      <c r="D89" s="14"/>
      <c r="E89" s="15"/>
      <c r="F89" s="16"/>
      <c r="G89" s="16"/>
    </row>
    <row r="90" spans="1:7" x14ac:dyDescent="0.25">
      <c r="A90" s="24" t="s">
        <v>184</v>
      </c>
      <c r="B90" s="34"/>
      <c r="C90" s="34"/>
      <c r="D90" s="25"/>
      <c r="E90" s="19">
        <v>2759.58</v>
      </c>
      <c r="F90" s="20">
        <v>3.5000000000000003E-2</v>
      </c>
      <c r="G90" s="21"/>
    </row>
    <row r="91" spans="1:7" x14ac:dyDescent="0.25">
      <c r="A91" s="13" t="s">
        <v>201</v>
      </c>
      <c r="B91" s="32"/>
      <c r="C91" s="32"/>
      <c r="D91" s="14"/>
      <c r="E91" s="15">
        <v>0.47367229999999999</v>
      </c>
      <c r="F91" s="16">
        <v>6.0000000000000002E-6</v>
      </c>
      <c r="G91" s="16"/>
    </row>
    <row r="92" spans="1:7" x14ac:dyDescent="0.25">
      <c r="A92" s="13" t="s">
        <v>202</v>
      </c>
      <c r="B92" s="32"/>
      <c r="C92" s="32"/>
      <c r="D92" s="14"/>
      <c r="E92" s="40">
        <v>-150.45367229999999</v>
      </c>
      <c r="F92" s="26">
        <v>-2.006E-3</v>
      </c>
      <c r="G92" s="16">
        <v>6.2650999999999998E-2</v>
      </c>
    </row>
    <row r="93" spans="1:7" x14ac:dyDescent="0.25">
      <c r="A93" s="27" t="s">
        <v>203</v>
      </c>
      <c r="B93" s="35"/>
      <c r="C93" s="35"/>
      <c r="D93" s="28"/>
      <c r="E93" s="29">
        <v>78832.39</v>
      </c>
      <c r="F93" s="30">
        <v>1</v>
      </c>
      <c r="G93" s="30"/>
    </row>
    <row r="95" spans="1:7" x14ac:dyDescent="0.25">
      <c r="A95" s="1" t="s">
        <v>883</v>
      </c>
    </row>
    <row r="98" spans="1:3" x14ac:dyDescent="0.25">
      <c r="A98" s="1" t="s">
        <v>206</v>
      </c>
    </row>
    <row r="99" spans="1:3" x14ac:dyDescent="0.25">
      <c r="A99" s="47" t="s">
        <v>207</v>
      </c>
      <c r="B99" s="3" t="s">
        <v>134</v>
      </c>
    </row>
    <row r="100" spans="1:3" x14ac:dyDescent="0.25">
      <c r="A100" t="s">
        <v>208</v>
      </c>
    </row>
    <row r="101" spans="1:3" x14ac:dyDescent="0.25">
      <c r="A101" t="s">
        <v>249</v>
      </c>
      <c r="B101" t="s">
        <v>210</v>
      </c>
      <c r="C101" t="s">
        <v>210</v>
      </c>
    </row>
    <row r="102" spans="1:3" x14ac:dyDescent="0.25">
      <c r="B102" s="48">
        <v>45688</v>
      </c>
      <c r="C102" s="48">
        <v>45716</v>
      </c>
    </row>
    <row r="103" spans="1:3" x14ac:dyDescent="0.25">
      <c r="A103" t="s">
        <v>474</v>
      </c>
      <c r="B103">
        <v>27.212</v>
      </c>
      <c r="C103">
        <v>23.7088</v>
      </c>
    </row>
    <row r="104" spans="1:3" x14ac:dyDescent="0.25">
      <c r="A104" t="s">
        <v>251</v>
      </c>
      <c r="B104">
        <v>27.212</v>
      </c>
      <c r="C104">
        <v>23.7089</v>
      </c>
    </row>
    <row r="105" spans="1:3" x14ac:dyDescent="0.25">
      <c r="A105" t="s">
        <v>475</v>
      </c>
      <c r="B105">
        <v>25.567399999999999</v>
      </c>
      <c r="C105">
        <v>22.2544</v>
      </c>
    </row>
    <row r="106" spans="1:3" x14ac:dyDescent="0.25">
      <c r="A106" t="s">
        <v>253</v>
      </c>
      <c r="B106">
        <v>25.566099999999999</v>
      </c>
      <c r="C106">
        <v>22.253299999999999</v>
      </c>
    </row>
    <row r="108" spans="1:3" x14ac:dyDescent="0.25">
      <c r="A108" t="s">
        <v>212</v>
      </c>
      <c r="B108" s="3" t="s">
        <v>134</v>
      </c>
    </row>
    <row r="109" spans="1:3" x14ac:dyDescent="0.25">
      <c r="A109" t="s">
        <v>213</v>
      </c>
      <c r="B109" s="3" t="s">
        <v>134</v>
      </c>
    </row>
    <row r="110" spans="1:3" ht="29.1" customHeight="1" x14ac:dyDescent="0.25">
      <c r="A110" s="47" t="s">
        <v>214</v>
      </c>
      <c r="B110" s="3" t="s">
        <v>134</v>
      </c>
    </row>
    <row r="111" spans="1:3" ht="29.1" customHeight="1" x14ac:dyDescent="0.25">
      <c r="A111" s="47" t="s">
        <v>215</v>
      </c>
      <c r="B111" s="3" t="s">
        <v>134</v>
      </c>
    </row>
    <row r="112" spans="1:3" x14ac:dyDescent="0.25">
      <c r="A112" t="s">
        <v>476</v>
      </c>
      <c r="B112" s="49">
        <v>1.0631999999999999</v>
      </c>
    </row>
    <row r="113" spans="1:4" ht="43.5" customHeight="1" x14ac:dyDescent="0.25">
      <c r="A113" s="47" t="s">
        <v>217</v>
      </c>
      <c r="B113" s="3">
        <v>1771.2639750000001</v>
      </c>
    </row>
    <row r="114" spans="1:4" x14ac:dyDescent="0.25">
      <c r="B114" s="3"/>
    </row>
    <row r="115" spans="1:4" ht="29.1" customHeight="1" x14ac:dyDescent="0.25">
      <c r="A115" s="47" t="s">
        <v>218</v>
      </c>
      <c r="B115" s="3" t="s">
        <v>134</v>
      </c>
    </row>
    <row r="116" spans="1:4" ht="29.1" customHeight="1" x14ac:dyDescent="0.25">
      <c r="A116" s="47" t="s">
        <v>219</v>
      </c>
      <c r="B116" t="s">
        <v>134</v>
      </c>
    </row>
    <row r="117" spans="1:4" ht="29.1" customHeight="1" x14ac:dyDescent="0.25">
      <c r="A117" s="47" t="s">
        <v>220</v>
      </c>
      <c r="B117" s="3" t="s">
        <v>134</v>
      </c>
    </row>
    <row r="118" spans="1:4" ht="29.1" customHeight="1" x14ac:dyDescent="0.25">
      <c r="A118" s="47" t="s">
        <v>221</v>
      </c>
      <c r="B118" s="3" t="s">
        <v>134</v>
      </c>
    </row>
    <row r="120" spans="1:4" ht="69.95" customHeight="1" x14ac:dyDescent="0.25">
      <c r="A120" s="65" t="s">
        <v>231</v>
      </c>
      <c r="B120" s="65" t="s">
        <v>232</v>
      </c>
      <c r="C120" s="65" t="s">
        <v>4</v>
      </c>
      <c r="D120" s="65" t="s">
        <v>5</v>
      </c>
    </row>
    <row r="121" spans="1:4" ht="69.95" customHeight="1" x14ac:dyDescent="0.25">
      <c r="A121" s="65" t="s">
        <v>1298</v>
      </c>
      <c r="B121" s="65"/>
      <c r="C121" s="65" t="s">
        <v>40</v>
      </c>
      <c r="D121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7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1299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1300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579</v>
      </c>
      <c r="B7" s="32"/>
      <c r="C7" s="32"/>
      <c r="D7" s="14"/>
      <c r="E7" s="15"/>
      <c r="F7" s="16"/>
      <c r="G7" s="16"/>
    </row>
    <row r="8" spans="1:7" x14ac:dyDescent="0.25">
      <c r="A8" s="17" t="s">
        <v>580</v>
      </c>
      <c r="B8" s="33"/>
      <c r="C8" s="33"/>
      <c r="D8" s="18"/>
      <c r="E8" s="41"/>
      <c r="F8" s="21"/>
      <c r="G8" s="21"/>
    </row>
    <row r="9" spans="1:7" x14ac:dyDescent="0.25">
      <c r="A9" s="13" t="s">
        <v>1301</v>
      </c>
      <c r="B9" s="32" t="s">
        <v>1302</v>
      </c>
      <c r="C9" s="32"/>
      <c r="D9" s="14">
        <v>791496.93200000003</v>
      </c>
      <c r="E9" s="15">
        <v>107916.6</v>
      </c>
      <c r="F9" s="16">
        <v>0.56759999999999999</v>
      </c>
      <c r="G9" s="16"/>
    </row>
    <row r="10" spans="1:7" x14ac:dyDescent="0.25">
      <c r="A10" s="13" t="s">
        <v>1303</v>
      </c>
      <c r="B10" s="32" t="s">
        <v>1304</v>
      </c>
      <c r="C10" s="32"/>
      <c r="D10" s="14">
        <v>402159.43800000002</v>
      </c>
      <c r="E10" s="15">
        <v>81658.100000000006</v>
      </c>
      <c r="F10" s="16">
        <v>0.42949999999999999</v>
      </c>
      <c r="G10" s="16"/>
    </row>
    <row r="11" spans="1:7" x14ac:dyDescent="0.25">
      <c r="A11" s="17" t="s">
        <v>181</v>
      </c>
      <c r="B11" s="33"/>
      <c r="C11" s="33"/>
      <c r="D11" s="18"/>
      <c r="E11" s="19">
        <v>189574.7</v>
      </c>
      <c r="F11" s="20">
        <v>0.99709999999999999</v>
      </c>
      <c r="G11" s="21"/>
    </row>
    <row r="12" spans="1:7" x14ac:dyDescent="0.25">
      <c r="A12" s="13"/>
      <c r="B12" s="32"/>
      <c r="C12" s="32"/>
      <c r="D12" s="14"/>
      <c r="E12" s="15"/>
      <c r="F12" s="16"/>
      <c r="G12" s="16"/>
    </row>
    <row r="13" spans="1:7" x14ac:dyDescent="0.25">
      <c r="A13" s="24" t="s">
        <v>184</v>
      </c>
      <c r="B13" s="34"/>
      <c r="C13" s="34"/>
      <c r="D13" s="25"/>
      <c r="E13" s="19">
        <v>189574.7</v>
      </c>
      <c r="F13" s="20">
        <v>0.99709999999999999</v>
      </c>
      <c r="G13" s="21"/>
    </row>
    <row r="14" spans="1:7" x14ac:dyDescent="0.25">
      <c r="A14" s="13"/>
      <c r="B14" s="32"/>
      <c r="C14" s="32"/>
      <c r="D14" s="14"/>
      <c r="E14" s="15"/>
      <c r="F14" s="16"/>
      <c r="G14" s="16"/>
    </row>
    <row r="15" spans="1:7" x14ac:dyDescent="0.25">
      <c r="A15" s="17" t="s">
        <v>199</v>
      </c>
      <c r="B15" s="32"/>
      <c r="C15" s="32"/>
      <c r="D15" s="14"/>
      <c r="E15" s="15"/>
      <c r="F15" s="16"/>
      <c r="G15" s="16"/>
    </row>
    <row r="16" spans="1:7" x14ac:dyDescent="0.25">
      <c r="A16" s="13" t="s">
        <v>200</v>
      </c>
      <c r="B16" s="32"/>
      <c r="C16" s="32"/>
      <c r="D16" s="14"/>
      <c r="E16" s="15">
        <v>2661.63</v>
      </c>
      <c r="F16" s="16">
        <v>1.4E-2</v>
      </c>
      <c r="G16" s="16">
        <v>6.2650999999999998E-2</v>
      </c>
    </row>
    <row r="17" spans="1:7" x14ac:dyDescent="0.25">
      <c r="A17" s="17" t="s">
        <v>181</v>
      </c>
      <c r="B17" s="33"/>
      <c r="C17" s="33"/>
      <c r="D17" s="18"/>
      <c r="E17" s="19">
        <v>2661.63</v>
      </c>
      <c r="F17" s="20">
        <v>1.4E-2</v>
      </c>
      <c r="G17" s="21"/>
    </row>
    <row r="18" spans="1:7" x14ac:dyDescent="0.25">
      <c r="A18" s="13"/>
      <c r="B18" s="32"/>
      <c r="C18" s="32"/>
      <c r="D18" s="14"/>
      <c r="E18" s="15"/>
      <c r="F18" s="16"/>
      <c r="G18" s="16"/>
    </row>
    <row r="19" spans="1:7" x14ac:dyDescent="0.25">
      <c r="A19" s="24" t="s">
        <v>184</v>
      </c>
      <c r="B19" s="34"/>
      <c r="C19" s="34"/>
      <c r="D19" s="25"/>
      <c r="E19" s="19">
        <v>2661.63</v>
      </c>
      <c r="F19" s="20">
        <v>1.4E-2</v>
      </c>
      <c r="G19" s="21"/>
    </row>
    <row r="20" spans="1:7" x14ac:dyDescent="0.25">
      <c r="A20" s="13" t="s">
        <v>201</v>
      </c>
      <c r="B20" s="32"/>
      <c r="C20" s="32"/>
      <c r="D20" s="14"/>
      <c r="E20" s="15">
        <v>0.45685959999999998</v>
      </c>
      <c r="F20" s="16">
        <v>1.9999999999999999E-6</v>
      </c>
      <c r="G20" s="16"/>
    </row>
    <row r="21" spans="1:7" x14ac:dyDescent="0.25">
      <c r="A21" s="13" t="s">
        <v>202</v>
      </c>
      <c r="B21" s="32"/>
      <c r="C21" s="32"/>
      <c r="D21" s="14"/>
      <c r="E21" s="40">
        <v>-2113.6068596</v>
      </c>
      <c r="F21" s="26">
        <v>-1.1102000000000001E-2</v>
      </c>
      <c r="G21" s="16">
        <v>6.2649999999999997E-2</v>
      </c>
    </row>
    <row r="22" spans="1:7" x14ac:dyDescent="0.25">
      <c r="A22" s="27" t="s">
        <v>203</v>
      </c>
      <c r="B22" s="35"/>
      <c r="C22" s="35"/>
      <c r="D22" s="28"/>
      <c r="E22" s="29">
        <v>190123.18</v>
      </c>
      <c r="F22" s="30">
        <v>1</v>
      </c>
      <c r="G22" s="30"/>
    </row>
    <row r="27" spans="1:7" x14ac:dyDescent="0.25">
      <c r="A27" s="1" t="s">
        <v>206</v>
      </c>
    </row>
    <row r="28" spans="1:7" x14ac:dyDescent="0.25">
      <c r="A28" s="47" t="s">
        <v>207</v>
      </c>
      <c r="B28" s="3" t="s">
        <v>134</v>
      </c>
    </row>
    <row r="29" spans="1:7" x14ac:dyDescent="0.25">
      <c r="A29" t="s">
        <v>208</v>
      </c>
    </row>
    <row r="30" spans="1:7" x14ac:dyDescent="0.25">
      <c r="A30" t="s">
        <v>249</v>
      </c>
      <c r="B30" t="s">
        <v>210</v>
      </c>
      <c r="C30" t="s">
        <v>210</v>
      </c>
    </row>
    <row r="31" spans="1:7" x14ac:dyDescent="0.25">
      <c r="B31" s="48">
        <v>45684</v>
      </c>
      <c r="C31" s="48">
        <v>45716</v>
      </c>
    </row>
    <row r="32" spans="1:7" x14ac:dyDescent="0.25">
      <c r="A32" t="s">
        <v>474</v>
      </c>
      <c r="B32">
        <v>42.597000000000001</v>
      </c>
      <c r="C32">
        <v>45.435000000000002</v>
      </c>
    </row>
    <row r="33" spans="1:4" x14ac:dyDescent="0.25">
      <c r="A33" t="s">
        <v>475</v>
      </c>
      <c r="B33">
        <v>38.064999999999998</v>
      </c>
      <c r="C33">
        <v>40.567999999999998</v>
      </c>
    </row>
    <row r="35" spans="1:4" x14ac:dyDescent="0.25">
      <c r="A35" t="s">
        <v>212</v>
      </c>
      <c r="B35" s="3" t="s">
        <v>134</v>
      </c>
    </row>
    <row r="36" spans="1:4" x14ac:dyDescent="0.25">
      <c r="A36" t="s">
        <v>213</v>
      </c>
      <c r="B36" s="3" t="s">
        <v>134</v>
      </c>
    </row>
    <row r="37" spans="1:4" ht="29.1" customHeight="1" x14ac:dyDescent="0.25">
      <c r="A37" s="47" t="s">
        <v>214</v>
      </c>
      <c r="B37" s="3" t="s">
        <v>134</v>
      </c>
    </row>
    <row r="38" spans="1:4" ht="29.1" customHeight="1" x14ac:dyDescent="0.25">
      <c r="A38" s="47" t="s">
        <v>215</v>
      </c>
      <c r="B38" s="49">
        <v>189574.69999339999</v>
      </c>
    </row>
    <row r="39" spans="1:4" ht="43.5" customHeight="1" x14ac:dyDescent="0.25">
      <c r="A39" s="47" t="s">
        <v>583</v>
      </c>
      <c r="B39" s="3" t="s">
        <v>134</v>
      </c>
    </row>
    <row r="40" spans="1:4" x14ac:dyDescent="0.25">
      <c r="B40" s="3"/>
    </row>
    <row r="41" spans="1:4" ht="29.1" customHeight="1" x14ac:dyDescent="0.25">
      <c r="A41" s="47" t="s">
        <v>584</v>
      </c>
      <c r="B41" s="3" t="s">
        <v>134</v>
      </c>
    </row>
    <row r="42" spans="1:4" ht="29.1" customHeight="1" x14ac:dyDescent="0.25">
      <c r="A42" s="47" t="s">
        <v>585</v>
      </c>
      <c r="B42" t="s">
        <v>134</v>
      </c>
    </row>
    <row r="43" spans="1:4" ht="29.1" customHeight="1" x14ac:dyDescent="0.25">
      <c r="A43" s="47" t="s">
        <v>586</v>
      </c>
      <c r="B43" s="3" t="s">
        <v>134</v>
      </c>
    </row>
    <row r="44" spans="1:4" ht="29.1" customHeight="1" x14ac:dyDescent="0.25">
      <c r="A44" s="47" t="s">
        <v>587</v>
      </c>
      <c r="B44" s="3" t="s">
        <v>134</v>
      </c>
    </row>
    <row r="46" spans="1:4" ht="69.95" customHeight="1" x14ac:dyDescent="0.25">
      <c r="A46" s="65" t="s">
        <v>231</v>
      </c>
      <c r="B46" s="65" t="s">
        <v>232</v>
      </c>
      <c r="C46" s="65" t="s">
        <v>4</v>
      </c>
      <c r="D46" s="65" t="s">
        <v>5</v>
      </c>
    </row>
    <row r="47" spans="1:4" ht="69.95" customHeight="1" x14ac:dyDescent="0.25">
      <c r="A47" s="65" t="s">
        <v>1305</v>
      </c>
      <c r="B47" s="65"/>
      <c r="C47" s="65" t="s">
        <v>42</v>
      </c>
      <c r="D47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124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125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135</v>
      </c>
      <c r="B9" s="32"/>
      <c r="C9" s="32"/>
      <c r="D9" s="14"/>
      <c r="E9" s="15"/>
      <c r="F9" s="16"/>
      <c r="G9" s="16"/>
    </row>
    <row r="10" spans="1:7" x14ac:dyDescent="0.25">
      <c r="A10" s="17" t="s">
        <v>136</v>
      </c>
      <c r="B10" s="32"/>
      <c r="C10" s="32"/>
      <c r="D10" s="14"/>
      <c r="E10" s="15"/>
      <c r="F10" s="16"/>
      <c r="G10" s="16"/>
    </row>
    <row r="11" spans="1:7" x14ac:dyDescent="0.25">
      <c r="A11" s="13" t="s">
        <v>137</v>
      </c>
      <c r="B11" s="32" t="s">
        <v>138</v>
      </c>
      <c r="C11" s="32" t="s">
        <v>139</v>
      </c>
      <c r="D11" s="14">
        <v>90500000</v>
      </c>
      <c r="E11" s="15">
        <v>90261.71</v>
      </c>
      <c r="F11" s="16">
        <v>0.09</v>
      </c>
      <c r="G11" s="16">
        <v>7.5299000000000005E-2</v>
      </c>
    </row>
    <row r="12" spans="1:7" x14ac:dyDescent="0.25">
      <c r="A12" s="13" t="s">
        <v>140</v>
      </c>
      <c r="B12" s="32" t="s">
        <v>141</v>
      </c>
      <c r="C12" s="32" t="s">
        <v>139</v>
      </c>
      <c r="D12" s="14">
        <v>84000000</v>
      </c>
      <c r="E12" s="15">
        <v>83773.45</v>
      </c>
      <c r="F12" s="16">
        <v>8.3500000000000005E-2</v>
      </c>
      <c r="G12" s="16">
        <v>7.5500999999999999E-2</v>
      </c>
    </row>
    <row r="13" spans="1:7" x14ac:dyDescent="0.25">
      <c r="A13" s="13" t="s">
        <v>142</v>
      </c>
      <c r="B13" s="32" t="s">
        <v>143</v>
      </c>
      <c r="C13" s="32" t="s">
        <v>139</v>
      </c>
      <c r="D13" s="14">
        <v>74000000</v>
      </c>
      <c r="E13" s="15">
        <v>73912.53</v>
      </c>
      <c r="F13" s="16">
        <v>7.3700000000000002E-2</v>
      </c>
      <c r="G13" s="16">
        <v>7.102E-2</v>
      </c>
    </row>
    <row r="14" spans="1:7" x14ac:dyDescent="0.25">
      <c r="A14" s="13" t="s">
        <v>144</v>
      </c>
      <c r="B14" s="32" t="s">
        <v>145</v>
      </c>
      <c r="C14" s="32" t="s">
        <v>139</v>
      </c>
      <c r="D14" s="14">
        <v>74000000</v>
      </c>
      <c r="E14" s="15">
        <v>73826.100000000006</v>
      </c>
      <c r="F14" s="16">
        <v>7.3599999999999999E-2</v>
      </c>
      <c r="G14" s="16">
        <v>7.6198000000000002E-2</v>
      </c>
    </row>
    <row r="15" spans="1:7" x14ac:dyDescent="0.25">
      <c r="A15" s="13" t="s">
        <v>146</v>
      </c>
      <c r="B15" s="32" t="s">
        <v>147</v>
      </c>
      <c r="C15" s="32" t="s">
        <v>148</v>
      </c>
      <c r="D15" s="14">
        <v>55500000</v>
      </c>
      <c r="E15" s="15">
        <v>55343.27</v>
      </c>
      <c r="F15" s="16">
        <v>5.5199999999999999E-2</v>
      </c>
      <c r="G15" s="16">
        <v>7.6349E-2</v>
      </c>
    </row>
    <row r="16" spans="1:7" x14ac:dyDescent="0.25">
      <c r="A16" s="13" t="s">
        <v>149</v>
      </c>
      <c r="B16" s="32" t="s">
        <v>150</v>
      </c>
      <c r="C16" s="32" t="s">
        <v>148</v>
      </c>
      <c r="D16" s="14">
        <v>54000000</v>
      </c>
      <c r="E16" s="15">
        <v>53849.45</v>
      </c>
      <c r="F16" s="16">
        <v>5.3699999999999998E-2</v>
      </c>
      <c r="G16" s="16">
        <v>7.6198000000000002E-2</v>
      </c>
    </row>
    <row r="17" spans="1:7" x14ac:dyDescent="0.25">
      <c r="A17" s="13" t="s">
        <v>151</v>
      </c>
      <c r="B17" s="32" t="s">
        <v>152</v>
      </c>
      <c r="C17" s="32" t="s">
        <v>148</v>
      </c>
      <c r="D17" s="14">
        <v>44000000</v>
      </c>
      <c r="E17" s="15">
        <v>43866.42</v>
      </c>
      <c r="F17" s="16">
        <v>4.3700000000000003E-2</v>
      </c>
      <c r="G17" s="16">
        <v>7.7392000000000002E-2</v>
      </c>
    </row>
    <row r="18" spans="1:7" x14ac:dyDescent="0.25">
      <c r="A18" s="13" t="s">
        <v>153</v>
      </c>
      <c r="B18" s="32" t="s">
        <v>154</v>
      </c>
      <c r="C18" s="32" t="s">
        <v>139</v>
      </c>
      <c r="D18" s="14">
        <v>42500000</v>
      </c>
      <c r="E18" s="15">
        <v>42494.09</v>
      </c>
      <c r="F18" s="16">
        <v>4.24E-2</v>
      </c>
      <c r="G18" s="16">
        <v>6.9699999999999998E-2</v>
      </c>
    </row>
    <row r="19" spans="1:7" x14ac:dyDescent="0.25">
      <c r="A19" s="13" t="s">
        <v>155</v>
      </c>
      <c r="B19" s="32" t="s">
        <v>156</v>
      </c>
      <c r="C19" s="32" t="s">
        <v>139</v>
      </c>
      <c r="D19" s="14">
        <v>39500000</v>
      </c>
      <c r="E19" s="15">
        <v>39390.74</v>
      </c>
      <c r="F19" s="16">
        <v>3.9300000000000002E-2</v>
      </c>
      <c r="G19" s="16">
        <v>7.5873999999999997E-2</v>
      </c>
    </row>
    <row r="20" spans="1:7" x14ac:dyDescent="0.25">
      <c r="A20" s="13" t="s">
        <v>157</v>
      </c>
      <c r="B20" s="32" t="s">
        <v>158</v>
      </c>
      <c r="C20" s="32" t="s">
        <v>139</v>
      </c>
      <c r="D20" s="14">
        <v>36000000</v>
      </c>
      <c r="E20" s="15">
        <v>35995.18</v>
      </c>
      <c r="F20" s="16">
        <v>3.5900000000000001E-2</v>
      </c>
      <c r="G20" s="16">
        <v>7.1370000000000003E-2</v>
      </c>
    </row>
    <row r="21" spans="1:7" x14ac:dyDescent="0.25">
      <c r="A21" s="13" t="s">
        <v>159</v>
      </c>
      <c r="B21" s="32" t="s">
        <v>160</v>
      </c>
      <c r="C21" s="32" t="s">
        <v>148</v>
      </c>
      <c r="D21" s="14">
        <v>31500000</v>
      </c>
      <c r="E21" s="15">
        <v>31457.79</v>
      </c>
      <c r="F21" s="16">
        <v>3.1399999999999997E-2</v>
      </c>
      <c r="G21" s="16">
        <v>7.1445999999999996E-2</v>
      </c>
    </row>
    <row r="22" spans="1:7" x14ac:dyDescent="0.25">
      <c r="A22" s="13" t="s">
        <v>161</v>
      </c>
      <c r="B22" s="32" t="s">
        <v>162</v>
      </c>
      <c r="C22" s="32" t="s">
        <v>139</v>
      </c>
      <c r="D22" s="14">
        <v>25000000</v>
      </c>
      <c r="E22" s="15">
        <v>24997.200000000001</v>
      </c>
      <c r="F22" s="16">
        <v>2.4899999999999999E-2</v>
      </c>
      <c r="G22" s="16">
        <v>7.0344000000000004E-2</v>
      </c>
    </row>
    <row r="23" spans="1:7" x14ac:dyDescent="0.25">
      <c r="A23" s="13" t="s">
        <v>163</v>
      </c>
      <c r="B23" s="32" t="s">
        <v>164</v>
      </c>
      <c r="C23" s="32" t="s">
        <v>139</v>
      </c>
      <c r="D23" s="14">
        <v>22500000</v>
      </c>
      <c r="E23" s="15">
        <v>22469.33</v>
      </c>
      <c r="F23" s="16">
        <v>2.24E-2</v>
      </c>
      <c r="G23" s="16">
        <v>7.5148999999999994E-2</v>
      </c>
    </row>
    <row r="24" spans="1:7" x14ac:dyDescent="0.25">
      <c r="A24" s="13" t="s">
        <v>165</v>
      </c>
      <c r="B24" s="32" t="s">
        <v>166</v>
      </c>
      <c r="C24" s="32" t="s">
        <v>139</v>
      </c>
      <c r="D24" s="14">
        <v>5500000</v>
      </c>
      <c r="E24" s="15">
        <v>5500.72</v>
      </c>
      <c r="F24" s="16">
        <v>5.4999999999999997E-3</v>
      </c>
      <c r="G24" s="16">
        <v>7.1052000000000004E-2</v>
      </c>
    </row>
    <row r="25" spans="1:7" x14ac:dyDescent="0.25">
      <c r="A25" s="13" t="s">
        <v>167</v>
      </c>
      <c r="B25" s="32" t="s">
        <v>168</v>
      </c>
      <c r="C25" s="32" t="s">
        <v>139</v>
      </c>
      <c r="D25" s="14">
        <v>5000000</v>
      </c>
      <c r="E25" s="15">
        <v>5003.1000000000004</v>
      </c>
      <c r="F25" s="16">
        <v>5.0000000000000001E-3</v>
      </c>
      <c r="G25" s="16">
        <v>7.5981999999999994E-2</v>
      </c>
    </row>
    <row r="26" spans="1:7" x14ac:dyDescent="0.25">
      <c r="A26" s="13" t="s">
        <v>169</v>
      </c>
      <c r="B26" s="32" t="s">
        <v>170</v>
      </c>
      <c r="C26" s="32" t="s">
        <v>148</v>
      </c>
      <c r="D26" s="14">
        <v>2500000</v>
      </c>
      <c r="E26" s="15">
        <v>2499.7399999999998</v>
      </c>
      <c r="F26" s="16">
        <v>2.5000000000000001E-3</v>
      </c>
      <c r="G26" s="16">
        <v>7.1015999999999996E-2</v>
      </c>
    </row>
    <row r="27" spans="1:7" x14ac:dyDescent="0.25">
      <c r="A27" s="13" t="s">
        <v>171</v>
      </c>
      <c r="B27" s="32" t="s">
        <v>172</v>
      </c>
      <c r="C27" s="32" t="s">
        <v>139</v>
      </c>
      <c r="D27" s="14">
        <v>1650000</v>
      </c>
      <c r="E27" s="15">
        <v>1651.64</v>
      </c>
      <c r="F27" s="16">
        <v>1.6000000000000001E-3</v>
      </c>
      <c r="G27" s="16">
        <v>7.1098999999999996E-2</v>
      </c>
    </row>
    <row r="28" spans="1:7" x14ac:dyDescent="0.25">
      <c r="A28" s="13" t="s">
        <v>173</v>
      </c>
      <c r="B28" s="32" t="s">
        <v>174</v>
      </c>
      <c r="C28" s="32" t="s">
        <v>139</v>
      </c>
      <c r="D28" s="14">
        <v>1500000</v>
      </c>
      <c r="E28" s="15">
        <v>1500.54</v>
      </c>
      <c r="F28" s="16">
        <v>1.5E-3</v>
      </c>
      <c r="G28" s="16">
        <v>7.1597999999999995E-2</v>
      </c>
    </row>
    <row r="29" spans="1:7" x14ac:dyDescent="0.25">
      <c r="A29" s="13" t="s">
        <v>175</v>
      </c>
      <c r="B29" s="32" t="s">
        <v>176</v>
      </c>
      <c r="C29" s="32" t="s">
        <v>139</v>
      </c>
      <c r="D29" s="14">
        <v>1500000</v>
      </c>
      <c r="E29" s="15">
        <v>1500.08</v>
      </c>
      <c r="F29" s="16">
        <v>1.5E-3</v>
      </c>
      <c r="G29" s="16">
        <v>7.1236999999999995E-2</v>
      </c>
    </row>
    <row r="30" spans="1:7" x14ac:dyDescent="0.25">
      <c r="A30" s="13" t="s">
        <v>177</v>
      </c>
      <c r="B30" s="32" t="s">
        <v>178</v>
      </c>
      <c r="C30" s="32" t="s">
        <v>139</v>
      </c>
      <c r="D30" s="14">
        <v>500000</v>
      </c>
      <c r="E30" s="15">
        <v>500.21</v>
      </c>
      <c r="F30" s="16">
        <v>5.0000000000000001E-4</v>
      </c>
      <c r="G30" s="16">
        <v>7.0319000000000007E-2</v>
      </c>
    </row>
    <row r="31" spans="1:7" x14ac:dyDescent="0.25">
      <c r="A31" s="13" t="s">
        <v>179</v>
      </c>
      <c r="B31" s="32" t="s">
        <v>180</v>
      </c>
      <c r="C31" s="32" t="s">
        <v>139</v>
      </c>
      <c r="D31" s="14">
        <v>500000</v>
      </c>
      <c r="E31" s="15">
        <v>500.06</v>
      </c>
      <c r="F31" s="16">
        <v>5.0000000000000001E-4</v>
      </c>
      <c r="G31" s="16">
        <v>6.9704000000000002E-2</v>
      </c>
    </row>
    <row r="32" spans="1:7" x14ac:dyDescent="0.25">
      <c r="A32" s="17" t="s">
        <v>181</v>
      </c>
      <c r="B32" s="33"/>
      <c r="C32" s="33"/>
      <c r="D32" s="18"/>
      <c r="E32" s="19">
        <v>690293.35</v>
      </c>
      <c r="F32" s="20">
        <v>0.68830000000000002</v>
      </c>
      <c r="G32" s="21"/>
    </row>
    <row r="33" spans="1:7" x14ac:dyDescent="0.25">
      <c r="A33" s="13"/>
      <c r="B33" s="32"/>
      <c r="C33" s="32"/>
      <c r="D33" s="14"/>
      <c r="E33" s="15"/>
      <c r="F33" s="16"/>
      <c r="G33" s="16"/>
    </row>
    <row r="34" spans="1:7" x14ac:dyDescent="0.25">
      <c r="A34" s="17" t="s">
        <v>182</v>
      </c>
      <c r="B34" s="32"/>
      <c r="C34" s="32"/>
      <c r="D34" s="14"/>
      <c r="E34" s="15"/>
      <c r="F34" s="16"/>
      <c r="G34" s="16"/>
    </row>
    <row r="35" spans="1:7" x14ac:dyDescent="0.25">
      <c r="A35" s="17" t="s">
        <v>181</v>
      </c>
      <c r="B35" s="32"/>
      <c r="C35" s="32"/>
      <c r="D35" s="14"/>
      <c r="E35" s="22" t="s">
        <v>134</v>
      </c>
      <c r="F35" s="23" t="s">
        <v>134</v>
      </c>
      <c r="G35" s="16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17" t="s">
        <v>183</v>
      </c>
      <c r="B37" s="32"/>
      <c r="C37" s="32"/>
      <c r="D37" s="14"/>
      <c r="E37" s="15"/>
      <c r="F37" s="16"/>
      <c r="G37" s="16"/>
    </row>
    <row r="38" spans="1:7" x14ac:dyDescent="0.25">
      <c r="A38" s="17" t="s">
        <v>181</v>
      </c>
      <c r="B38" s="32"/>
      <c r="C38" s="32"/>
      <c r="D38" s="14"/>
      <c r="E38" s="22" t="s">
        <v>134</v>
      </c>
      <c r="F38" s="23" t="s">
        <v>134</v>
      </c>
      <c r="G38" s="16"/>
    </row>
    <row r="39" spans="1:7" x14ac:dyDescent="0.25">
      <c r="A39" s="13"/>
      <c r="B39" s="32"/>
      <c r="C39" s="32"/>
      <c r="D39" s="14"/>
      <c r="E39" s="15"/>
      <c r="F39" s="16"/>
      <c r="G39" s="16"/>
    </row>
    <row r="40" spans="1:7" x14ac:dyDescent="0.25">
      <c r="A40" s="24" t="s">
        <v>184</v>
      </c>
      <c r="B40" s="34"/>
      <c r="C40" s="34"/>
      <c r="D40" s="25"/>
      <c r="E40" s="19">
        <v>690293.35</v>
      </c>
      <c r="F40" s="20">
        <v>0.68830000000000002</v>
      </c>
      <c r="G40" s="21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17" t="s">
        <v>185</v>
      </c>
      <c r="B42" s="32"/>
      <c r="C42" s="32"/>
      <c r="D42" s="14"/>
      <c r="E42" s="15"/>
      <c r="F42" s="16"/>
      <c r="G42" s="16"/>
    </row>
    <row r="43" spans="1:7" x14ac:dyDescent="0.25">
      <c r="A43" s="17" t="s">
        <v>186</v>
      </c>
      <c r="B43" s="32"/>
      <c r="C43" s="32"/>
      <c r="D43" s="14"/>
      <c r="E43" s="15"/>
      <c r="F43" s="16"/>
      <c r="G43" s="16"/>
    </row>
    <row r="44" spans="1:7" x14ac:dyDescent="0.25">
      <c r="A44" s="13" t="s">
        <v>187</v>
      </c>
      <c r="B44" s="32" t="s">
        <v>188</v>
      </c>
      <c r="C44" s="32" t="s">
        <v>189</v>
      </c>
      <c r="D44" s="14">
        <v>92500000</v>
      </c>
      <c r="E44" s="15">
        <v>91648.63</v>
      </c>
      <c r="F44" s="16">
        <v>9.1300000000000006E-2</v>
      </c>
      <c r="G44" s="16">
        <v>7.5347999999999998E-2</v>
      </c>
    </row>
    <row r="45" spans="1:7" x14ac:dyDescent="0.25">
      <c r="A45" s="13" t="s">
        <v>190</v>
      </c>
      <c r="B45" s="32" t="s">
        <v>191</v>
      </c>
      <c r="C45" s="32" t="s">
        <v>189</v>
      </c>
      <c r="D45" s="14">
        <v>5000000</v>
      </c>
      <c r="E45" s="15">
        <v>4978.33</v>
      </c>
      <c r="F45" s="16">
        <v>5.0000000000000001E-3</v>
      </c>
      <c r="G45" s="16">
        <v>6.9094000000000003E-2</v>
      </c>
    </row>
    <row r="46" spans="1:7" x14ac:dyDescent="0.25">
      <c r="A46" s="17" t="s">
        <v>181</v>
      </c>
      <c r="B46" s="33"/>
      <c r="C46" s="33"/>
      <c r="D46" s="18"/>
      <c r="E46" s="19">
        <v>96626.96</v>
      </c>
      <c r="F46" s="20">
        <v>9.6299999999999997E-2</v>
      </c>
      <c r="G46" s="21"/>
    </row>
    <row r="47" spans="1:7" x14ac:dyDescent="0.25">
      <c r="A47" s="13"/>
      <c r="B47" s="32"/>
      <c r="C47" s="32"/>
      <c r="D47" s="14"/>
      <c r="E47" s="15"/>
      <c r="F47" s="16"/>
      <c r="G47" s="16"/>
    </row>
    <row r="48" spans="1:7" x14ac:dyDescent="0.25">
      <c r="A48" s="17" t="s">
        <v>192</v>
      </c>
      <c r="B48" s="32"/>
      <c r="C48" s="32"/>
      <c r="D48" s="14"/>
      <c r="E48" s="15"/>
      <c r="F48" s="16"/>
      <c r="G48" s="16"/>
    </row>
    <row r="49" spans="1:7" x14ac:dyDescent="0.25">
      <c r="A49" s="13" t="s">
        <v>193</v>
      </c>
      <c r="B49" s="32" t="s">
        <v>194</v>
      </c>
      <c r="C49" s="32" t="s">
        <v>189</v>
      </c>
      <c r="D49" s="14">
        <v>112500000</v>
      </c>
      <c r="E49" s="15">
        <v>111557.7</v>
      </c>
      <c r="F49" s="16">
        <v>0.11119999999999999</v>
      </c>
      <c r="G49" s="16">
        <v>7.5201000000000004E-2</v>
      </c>
    </row>
    <row r="50" spans="1:7" x14ac:dyDescent="0.25">
      <c r="A50" s="13" t="s">
        <v>195</v>
      </c>
      <c r="B50" s="32" t="s">
        <v>196</v>
      </c>
      <c r="C50" s="32" t="s">
        <v>189</v>
      </c>
      <c r="D50" s="14">
        <v>72500000</v>
      </c>
      <c r="E50" s="15">
        <v>72458.97</v>
      </c>
      <c r="F50" s="16">
        <v>7.22E-2</v>
      </c>
      <c r="G50" s="16">
        <v>6.8962999999999997E-2</v>
      </c>
    </row>
    <row r="51" spans="1:7" x14ac:dyDescent="0.25">
      <c r="A51" s="13" t="s">
        <v>197</v>
      </c>
      <c r="B51" s="32" t="s">
        <v>198</v>
      </c>
      <c r="C51" s="32" t="s">
        <v>189</v>
      </c>
      <c r="D51" s="14">
        <v>5000000</v>
      </c>
      <c r="E51" s="15">
        <v>4983.92</v>
      </c>
      <c r="F51" s="16">
        <v>5.0000000000000001E-3</v>
      </c>
      <c r="G51" s="16">
        <v>6.9282999999999997E-2</v>
      </c>
    </row>
    <row r="52" spans="1:7" x14ac:dyDescent="0.25">
      <c r="A52" s="17" t="s">
        <v>181</v>
      </c>
      <c r="B52" s="33"/>
      <c r="C52" s="33"/>
      <c r="D52" s="18"/>
      <c r="E52" s="19">
        <v>189000.59</v>
      </c>
      <c r="F52" s="20">
        <v>0.18840000000000001</v>
      </c>
      <c r="G52" s="21"/>
    </row>
    <row r="53" spans="1:7" x14ac:dyDescent="0.25">
      <c r="A53" s="13"/>
      <c r="B53" s="32"/>
      <c r="C53" s="32"/>
      <c r="D53" s="14"/>
      <c r="E53" s="15"/>
      <c r="F53" s="16"/>
      <c r="G53" s="16"/>
    </row>
    <row r="54" spans="1:7" x14ac:dyDescent="0.25">
      <c r="A54" s="24" t="s">
        <v>184</v>
      </c>
      <c r="B54" s="34"/>
      <c r="C54" s="34"/>
      <c r="D54" s="25"/>
      <c r="E54" s="19">
        <v>285627.55</v>
      </c>
      <c r="F54" s="20">
        <v>0.28470000000000001</v>
      </c>
      <c r="G54" s="21"/>
    </row>
    <row r="55" spans="1:7" x14ac:dyDescent="0.25">
      <c r="A55" s="13"/>
      <c r="B55" s="32"/>
      <c r="C55" s="32"/>
      <c r="D55" s="14"/>
      <c r="E55" s="15"/>
      <c r="F55" s="16"/>
      <c r="G55" s="16"/>
    </row>
    <row r="56" spans="1:7" x14ac:dyDescent="0.25">
      <c r="A56" s="13"/>
      <c r="B56" s="32"/>
      <c r="C56" s="32"/>
      <c r="D56" s="14"/>
      <c r="E56" s="15"/>
      <c r="F56" s="16"/>
      <c r="G56" s="16"/>
    </row>
    <row r="57" spans="1:7" x14ac:dyDescent="0.25">
      <c r="A57" s="17" t="s">
        <v>199</v>
      </c>
      <c r="B57" s="32"/>
      <c r="C57" s="32"/>
      <c r="D57" s="14"/>
      <c r="E57" s="15"/>
      <c r="F57" s="16"/>
      <c r="G57" s="16"/>
    </row>
    <row r="58" spans="1:7" x14ac:dyDescent="0.25">
      <c r="A58" s="13" t="s">
        <v>200</v>
      </c>
      <c r="B58" s="32"/>
      <c r="C58" s="32"/>
      <c r="D58" s="14"/>
      <c r="E58" s="15">
        <v>2577.67</v>
      </c>
      <c r="F58" s="16">
        <v>2.5999999999999999E-3</v>
      </c>
      <c r="G58" s="16">
        <v>6.2650999999999998E-2</v>
      </c>
    </row>
    <row r="59" spans="1:7" x14ac:dyDescent="0.25">
      <c r="A59" s="17" t="s">
        <v>181</v>
      </c>
      <c r="B59" s="33"/>
      <c r="C59" s="33"/>
      <c r="D59" s="18"/>
      <c r="E59" s="19">
        <v>2577.67</v>
      </c>
      <c r="F59" s="20">
        <v>2.5999999999999999E-3</v>
      </c>
      <c r="G59" s="21"/>
    </row>
    <row r="60" spans="1:7" x14ac:dyDescent="0.25">
      <c r="A60" s="13"/>
      <c r="B60" s="32"/>
      <c r="C60" s="32"/>
      <c r="D60" s="14"/>
      <c r="E60" s="15"/>
      <c r="F60" s="16"/>
      <c r="G60" s="16"/>
    </row>
    <row r="61" spans="1:7" x14ac:dyDescent="0.25">
      <c r="A61" s="24" t="s">
        <v>184</v>
      </c>
      <c r="B61" s="34"/>
      <c r="C61" s="34"/>
      <c r="D61" s="25"/>
      <c r="E61" s="19">
        <v>2577.67</v>
      </c>
      <c r="F61" s="20">
        <v>2.5999999999999999E-3</v>
      </c>
      <c r="G61" s="21"/>
    </row>
    <row r="62" spans="1:7" x14ac:dyDescent="0.25">
      <c r="A62" s="13" t="s">
        <v>201</v>
      </c>
      <c r="B62" s="32"/>
      <c r="C62" s="32"/>
      <c r="D62" s="14"/>
      <c r="E62" s="15">
        <v>24852.990941700002</v>
      </c>
      <c r="F62" s="16">
        <v>2.4768999999999999E-2</v>
      </c>
      <c r="G62" s="16"/>
    </row>
    <row r="63" spans="1:7" x14ac:dyDescent="0.25">
      <c r="A63" s="13" t="s">
        <v>202</v>
      </c>
      <c r="B63" s="32"/>
      <c r="C63" s="32"/>
      <c r="D63" s="14"/>
      <c r="E63" s="15">
        <v>23.0790583</v>
      </c>
      <c r="F63" s="26">
        <v>-3.6900000000000002E-4</v>
      </c>
      <c r="G63" s="16">
        <v>6.2649999999999997E-2</v>
      </c>
    </row>
    <row r="64" spans="1:7" x14ac:dyDescent="0.25">
      <c r="A64" s="27" t="s">
        <v>203</v>
      </c>
      <c r="B64" s="35"/>
      <c r="C64" s="35"/>
      <c r="D64" s="28"/>
      <c r="E64" s="29">
        <v>1003374.64</v>
      </c>
      <c r="F64" s="30">
        <v>1</v>
      </c>
      <c r="G64" s="30"/>
    </row>
    <row r="66" spans="1:3" x14ac:dyDescent="0.25">
      <c r="A66" s="1" t="s">
        <v>204</v>
      </c>
    </row>
    <row r="67" spans="1:3" x14ac:dyDescent="0.25">
      <c r="A67" s="1" t="s">
        <v>205</v>
      </c>
    </row>
    <row r="69" spans="1:3" x14ac:dyDescent="0.25">
      <c r="A69" s="1" t="s">
        <v>206</v>
      </c>
    </row>
    <row r="70" spans="1:3" x14ac:dyDescent="0.25">
      <c r="A70" s="47" t="s">
        <v>207</v>
      </c>
      <c r="B70" s="3" t="s">
        <v>134</v>
      </c>
    </row>
    <row r="71" spans="1:3" x14ac:dyDescent="0.25">
      <c r="A71" t="s">
        <v>208</v>
      </c>
    </row>
    <row r="72" spans="1:3" x14ac:dyDescent="0.25">
      <c r="A72" t="s">
        <v>209</v>
      </c>
      <c r="B72" t="s">
        <v>210</v>
      </c>
      <c r="C72" t="s">
        <v>210</v>
      </c>
    </row>
    <row r="73" spans="1:3" x14ac:dyDescent="0.25">
      <c r="B73" s="48">
        <v>45688</v>
      </c>
      <c r="C73" s="48">
        <v>45716</v>
      </c>
    </row>
    <row r="74" spans="1:3" x14ac:dyDescent="0.25">
      <c r="A74" t="s">
        <v>211</v>
      </c>
      <c r="B74">
        <v>1273.7536</v>
      </c>
      <c r="C74">
        <v>1281.0199</v>
      </c>
    </row>
    <row r="76" spans="1:3" x14ac:dyDescent="0.25">
      <c r="A76" t="s">
        <v>212</v>
      </c>
      <c r="B76" s="3" t="s">
        <v>134</v>
      </c>
    </row>
    <row r="77" spans="1:3" x14ac:dyDescent="0.25">
      <c r="A77" t="s">
        <v>213</v>
      </c>
      <c r="B77" s="3" t="s">
        <v>134</v>
      </c>
    </row>
    <row r="78" spans="1:3" ht="29.1" customHeight="1" x14ac:dyDescent="0.25">
      <c r="A78" s="47" t="s">
        <v>214</v>
      </c>
      <c r="B78" s="3" t="s">
        <v>134</v>
      </c>
    </row>
    <row r="79" spans="1:3" ht="29.1" customHeight="1" x14ac:dyDescent="0.25">
      <c r="A79" s="47" t="s">
        <v>215</v>
      </c>
      <c r="B79" s="3" t="s">
        <v>134</v>
      </c>
    </row>
    <row r="80" spans="1:3" x14ac:dyDescent="0.25">
      <c r="A80" t="s">
        <v>216</v>
      </c>
      <c r="B80" s="49">
        <f>+B95</f>
        <v>9.2186132943005636E-2</v>
      </c>
    </row>
    <row r="81" spans="1:2" ht="43.5" customHeight="1" x14ac:dyDescent="0.25">
      <c r="A81" s="47" t="s">
        <v>217</v>
      </c>
      <c r="B81" s="3" t="s">
        <v>134</v>
      </c>
    </row>
    <row r="82" spans="1:2" x14ac:dyDescent="0.25">
      <c r="B82" s="3"/>
    </row>
    <row r="83" spans="1:2" ht="29.1" customHeight="1" x14ac:dyDescent="0.25">
      <c r="A83" s="47" t="s">
        <v>218</v>
      </c>
      <c r="B83" s="3" t="s">
        <v>134</v>
      </c>
    </row>
    <row r="84" spans="1:2" ht="29.1" customHeight="1" x14ac:dyDescent="0.25">
      <c r="A84" s="47" t="s">
        <v>219</v>
      </c>
      <c r="B84">
        <v>411433.47</v>
      </c>
    </row>
    <row r="85" spans="1:2" ht="29.1" customHeight="1" x14ac:dyDescent="0.25">
      <c r="A85" s="47" t="s">
        <v>220</v>
      </c>
      <c r="B85" s="3" t="s">
        <v>134</v>
      </c>
    </row>
    <row r="86" spans="1:2" ht="29.1" customHeight="1" x14ac:dyDescent="0.25">
      <c r="A86" s="47" t="s">
        <v>221</v>
      </c>
      <c r="B86" s="3" t="s">
        <v>134</v>
      </c>
    </row>
    <row r="88" spans="1:2" x14ac:dyDescent="0.25">
      <c r="A88" t="s">
        <v>222</v>
      </c>
    </row>
    <row r="89" spans="1:2" ht="29.1" customHeight="1" x14ac:dyDescent="0.25">
      <c r="A89" s="51" t="s">
        <v>223</v>
      </c>
      <c r="B89" s="55" t="s">
        <v>224</v>
      </c>
    </row>
    <row r="90" spans="1:2" x14ac:dyDescent="0.25">
      <c r="A90" s="51" t="s">
        <v>225</v>
      </c>
      <c r="B90" s="51" t="s">
        <v>226</v>
      </c>
    </row>
    <row r="91" spans="1:2" x14ac:dyDescent="0.25">
      <c r="A91" s="51"/>
      <c r="B91" s="51"/>
    </row>
    <row r="92" spans="1:2" x14ac:dyDescent="0.25">
      <c r="A92" s="51" t="s">
        <v>227</v>
      </c>
      <c r="B92" s="52">
        <v>7.4020427292498976</v>
      </c>
    </row>
    <row r="93" spans="1:2" x14ac:dyDescent="0.25">
      <c r="A93" s="51"/>
      <c r="B93" s="51"/>
    </row>
    <row r="94" spans="1:2" x14ac:dyDescent="0.25">
      <c r="A94" s="51" t="s">
        <v>228</v>
      </c>
      <c r="B94" s="53">
        <v>9.2999999999999999E-2</v>
      </c>
    </row>
    <row r="95" spans="1:2" x14ac:dyDescent="0.25">
      <c r="A95" s="51" t="s">
        <v>229</v>
      </c>
      <c r="B95" s="53">
        <v>9.2186132943005636E-2</v>
      </c>
    </row>
    <row r="96" spans="1:2" x14ac:dyDescent="0.25">
      <c r="A96" s="51"/>
      <c r="B96" s="51"/>
    </row>
    <row r="97" spans="1:4" x14ac:dyDescent="0.25">
      <c r="A97" s="51" t="s">
        <v>230</v>
      </c>
      <c r="B97" s="54">
        <v>45716</v>
      </c>
    </row>
    <row r="99" spans="1:4" ht="69.95" customHeight="1" x14ac:dyDescent="0.25">
      <c r="A99" s="65" t="s">
        <v>231</v>
      </c>
      <c r="B99" s="65" t="s">
        <v>232</v>
      </c>
      <c r="C99" s="65" t="s">
        <v>4</v>
      </c>
      <c r="D99" s="65" t="s">
        <v>5</v>
      </c>
    </row>
    <row r="100" spans="1:4" ht="69.95" customHeight="1" x14ac:dyDescent="0.25">
      <c r="A100" s="65" t="s">
        <v>224</v>
      </c>
      <c r="B100" s="65"/>
      <c r="C100" s="65" t="s">
        <v>7</v>
      </c>
      <c r="D100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9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1306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1307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279</v>
      </c>
      <c r="B8" s="32" t="s">
        <v>280</v>
      </c>
      <c r="C8" s="32" t="s">
        <v>281</v>
      </c>
      <c r="D8" s="14">
        <v>113698</v>
      </c>
      <c r="E8" s="15">
        <v>1811.49</v>
      </c>
      <c r="F8" s="16">
        <v>0.1192</v>
      </c>
      <c r="G8" s="16"/>
    </row>
    <row r="9" spans="1:7" x14ac:dyDescent="0.25">
      <c r="A9" s="13" t="s">
        <v>330</v>
      </c>
      <c r="B9" s="32" t="s">
        <v>331</v>
      </c>
      <c r="C9" s="32" t="s">
        <v>332</v>
      </c>
      <c r="D9" s="14">
        <v>92079</v>
      </c>
      <c r="E9" s="15">
        <v>900.62</v>
      </c>
      <c r="F9" s="16">
        <v>5.9299999999999999E-2</v>
      </c>
      <c r="G9" s="16"/>
    </row>
    <row r="10" spans="1:7" x14ac:dyDescent="0.25">
      <c r="A10" s="13" t="s">
        <v>399</v>
      </c>
      <c r="B10" s="32" t="s">
        <v>400</v>
      </c>
      <c r="C10" s="32" t="s">
        <v>281</v>
      </c>
      <c r="D10" s="14">
        <v>62188</v>
      </c>
      <c r="E10" s="15">
        <v>875.3</v>
      </c>
      <c r="F10" s="16">
        <v>5.7599999999999998E-2</v>
      </c>
      <c r="G10" s="16"/>
    </row>
    <row r="11" spans="1:7" x14ac:dyDescent="0.25">
      <c r="A11" s="13" t="s">
        <v>811</v>
      </c>
      <c r="B11" s="32" t="s">
        <v>812</v>
      </c>
      <c r="C11" s="32" t="s">
        <v>281</v>
      </c>
      <c r="D11" s="14">
        <v>14152</v>
      </c>
      <c r="E11" s="15">
        <v>775.56</v>
      </c>
      <c r="F11" s="16">
        <v>5.0999999999999997E-2</v>
      </c>
      <c r="G11" s="16"/>
    </row>
    <row r="12" spans="1:7" x14ac:dyDescent="0.25">
      <c r="A12" s="13" t="s">
        <v>1192</v>
      </c>
      <c r="B12" s="32" t="s">
        <v>1193</v>
      </c>
      <c r="C12" s="32" t="s">
        <v>281</v>
      </c>
      <c r="D12" s="14">
        <v>69194</v>
      </c>
      <c r="E12" s="15">
        <v>772.55</v>
      </c>
      <c r="F12" s="16">
        <v>5.0799999999999998E-2</v>
      </c>
      <c r="G12" s="16"/>
    </row>
    <row r="13" spans="1:7" x14ac:dyDescent="0.25">
      <c r="A13" s="13" t="s">
        <v>799</v>
      </c>
      <c r="B13" s="32" t="s">
        <v>800</v>
      </c>
      <c r="C13" s="32" t="s">
        <v>332</v>
      </c>
      <c r="D13" s="14">
        <v>11923</v>
      </c>
      <c r="E13" s="15">
        <v>721.65</v>
      </c>
      <c r="F13" s="16">
        <v>4.7500000000000001E-2</v>
      </c>
      <c r="G13" s="16"/>
    </row>
    <row r="14" spans="1:7" x14ac:dyDescent="0.25">
      <c r="A14" s="13" t="s">
        <v>418</v>
      </c>
      <c r="B14" s="32" t="s">
        <v>419</v>
      </c>
      <c r="C14" s="32" t="s">
        <v>281</v>
      </c>
      <c r="D14" s="14">
        <v>27022</v>
      </c>
      <c r="E14" s="15">
        <v>514.66999999999996</v>
      </c>
      <c r="F14" s="16">
        <v>3.39E-2</v>
      </c>
      <c r="G14" s="16"/>
    </row>
    <row r="15" spans="1:7" x14ac:dyDescent="0.25">
      <c r="A15" s="13" t="s">
        <v>348</v>
      </c>
      <c r="B15" s="32" t="s">
        <v>349</v>
      </c>
      <c r="C15" s="32" t="s">
        <v>281</v>
      </c>
      <c r="D15" s="14">
        <v>13175</v>
      </c>
      <c r="E15" s="15">
        <v>388.41</v>
      </c>
      <c r="F15" s="16">
        <v>2.5600000000000001E-2</v>
      </c>
      <c r="G15" s="16"/>
    </row>
    <row r="16" spans="1:7" x14ac:dyDescent="0.25">
      <c r="A16" s="13" t="s">
        <v>741</v>
      </c>
      <c r="B16" s="32" t="s">
        <v>742</v>
      </c>
      <c r="C16" s="32" t="s">
        <v>332</v>
      </c>
      <c r="D16" s="14">
        <v>58135</v>
      </c>
      <c r="E16" s="15">
        <v>356.19</v>
      </c>
      <c r="F16" s="16">
        <v>2.3400000000000001E-2</v>
      </c>
      <c r="G16" s="16"/>
    </row>
    <row r="17" spans="1:7" x14ac:dyDescent="0.25">
      <c r="A17" s="13" t="s">
        <v>1308</v>
      </c>
      <c r="B17" s="32" t="s">
        <v>1309</v>
      </c>
      <c r="C17" s="32" t="s">
        <v>281</v>
      </c>
      <c r="D17" s="14">
        <v>30963</v>
      </c>
      <c r="E17" s="15">
        <v>327.68</v>
      </c>
      <c r="F17" s="16">
        <v>2.1600000000000001E-2</v>
      </c>
      <c r="G17" s="16"/>
    </row>
    <row r="18" spans="1:7" x14ac:dyDescent="0.25">
      <c r="A18" s="13" t="s">
        <v>805</v>
      </c>
      <c r="B18" s="32" t="s">
        <v>806</v>
      </c>
      <c r="C18" s="32" t="s">
        <v>281</v>
      </c>
      <c r="D18" s="14">
        <v>13421</v>
      </c>
      <c r="E18" s="15">
        <v>307.42</v>
      </c>
      <c r="F18" s="16">
        <v>2.0199999999999999E-2</v>
      </c>
      <c r="G18" s="16"/>
    </row>
    <row r="19" spans="1:7" x14ac:dyDescent="0.25">
      <c r="A19" s="13" t="s">
        <v>803</v>
      </c>
      <c r="B19" s="32" t="s">
        <v>804</v>
      </c>
      <c r="C19" s="32" t="s">
        <v>281</v>
      </c>
      <c r="D19" s="14">
        <v>29801</v>
      </c>
      <c r="E19" s="15">
        <v>261.24</v>
      </c>
      <c r="F19" s="16">
        <v>1.72E-2</v>
      </c>
      <c r="G19" s="16"/>
    </row>
    <row r="20" spans="1:7" x14ac:dyDescent="0.25">
      <c r="A20" s="13" t="s">
        <v>1310</v>
      </c>
      <c r="B20" s="32" t="s">
        <v>1311</v>
      </c>
      <c r="C20" s="32" t="s">
        <v>281</v>
      </c>
      <c r="D20" s="14">
        <v>4957</v>
      </c>
      <c r="E20" s="15">
        <v>230.31</v>
      </c>
      <c r="F20" s="16">
        <v>1.52E-2</v>
      </c>
      <c r="G20" s="16"/>
    </row>
    <row r="21" spans="1:7" x14ac:dyDescent="0.25">
      <c r="A21" s="13" t="s">
        <v>450</v>
      </c>
      <c r="B21" s="32" t="s">
        <v>451</v>
      </c>
      <c r="C21" s="32" t="s">
        <v>281</v>
      </c>
      <c r="D21" s="14">
        <v>16531</v>
      </c>
      <c r="E21" s="15">
        <v>224.05</v>
      </c>
      <c r="F21" s="16">
        <v>1.47E-2</v>
      </c>
      <c r="G21" s="16"/>
    </row>
    <row r="22" spans="1:7" x14ac:dyDescent="0.25">
      <c r="A22" s="13" t="s">
        <v>1312</v>
      </c>
      <c r="B22" s="32" t="s">
        <v>1313</v>
      </c>
      <c r="C22" s="32" t="s">
        <v>281</v>
      </c>
      <c r="D22" s="14">
        <v>41521</v>
      </c>
      <c r="E22" s="15">
        <v>218.9</v>
      </c>
      <c r="F22" s="16">
        <v>1.44E-2</v>
      </c>
      <c r="G22" s="16"/>
    </row>
    <row r="23" spans="1:7" x14ac:dyDescent="0.25">
      <c r="A23" s="13" t="s">
        <v>1314</v>
      </c>
      <c r="B23" s="32" t="s">
        <v>1315</v>
      </c>
      <c r="C23" s="32" t="s">
        <v>281</v>
      </c>
      <c r="D23" s="14">
        <v>16715</v>
      </c>
      <c r="E23" s="15">
        <v>213.78</v>
      </c>
      <c r="F23" s="16">
        <v>1.41E-2</v>
      </c>
      <c r="G23" s="16"/>
    </row>
    <row r="24" spans="1:7" x14ac:dyDescent="0.25">
      <c r="A24" s="13" t="s">
        <v>1316</v>
      </c>
      <c r="B24" s="32" t="s">
        <v>1317</v>
      </c>
      <c r="C24" s="32" t="s">
        <v>281</v>
      </c>
      <c r="D24" s="14">
        <v>49536</v>
      </c>
      <c r="E24" s="15">
        <v>149.82</v>
      </c>
      <c r="F24" s="16">
        <v>9.9000000000000008E-3</v>
      </c>
      <c r="G24" s="16"/>
    </row>
    <row r="25" spans="1:7" x14ac:dyDescent="0.25">
      <c r="A25" s="13" t="s">
        <v>512</v>
      </c>
      <c r="B25" s="32" t="s">
        <v>513</v>
      </c>
      <c r="C25" s="32" t="s">
        <v>281</v>
      </c>
      <c r="D25" s="14">
        <v>12062</v>
      </c>
      <c r="E25" s="15">
        <v>146.52000000000001</v>
      </c>
      <c r="F25" s="16">
        <v>9.5999999999999992E-3</v>
      </c>
      <c r="G25" s="16"/>
    </row>
    <row r="26" spans="1:7" x14ac:dyDescent="0.25">
      <c r="A26" s="13" t="s">
        <v>787</v>
      </c>
      <c r="B26" s="32" t="s">
        <v>788</v>
      </c>
      <c r="C26" s="32" t="s">
        <v>332</v>
      </c>
      <c r="D26" s="14">
        <v>21459</v>
      </c>
      <c r="E26" s="15">
        <v>140</v>
      </c>
      <c r="F26" s="16">
        <v>9.1999999999999998E-3</v>
      </c>
      <c r="G26" s="16"/>
    </row>
    <row r="27" spans="1:7" x14ac:dyDescent="0.25">
      <c r="A27" s="13" t="s">
        <v>1318</v>
      </c>
      <c r="B27" s="32" t="s">
        <v>1319</v>
      </c>
      <c r="C27" s="32" t="s">
        <v>281</v>
      </c>
      <c r="D27" s="14">
        <v>8783</v>
      </c>
      <c r="E27" s="15">
        <v>136.38</v>
      </c>
      <c r="F27" s="16">
        <v>8.9999999999999993E-3</v>
      </c>
      <c r="G27" s="16"/>
    </row>
    <row r="28" spans="1:7" x14ac:dyDescent="0.25">
      <c r="A28" s="13" t="s">
        <v>397</v>
      </c>
      <c r="B28" s="32" t="s">
        <v>398</v>
      </c>
      <c r="C28" s="32" t="s">
        <v>281</v>
      </c>
      <c r="D28" s="14">
        <v>8287</v>
      </c>
      <c r="E28" s="15">
        <v>136.27000000000001</v>
      </c>
      <c r="F28" s="16">
        <v>8.9999999999999993E-3</v>
      </c>
      <c r="G28" s="16"/>
    </row>
    <row r="29" spans="1:7" x14ac:dyDescent="0.25">
      <c r="A29" s="13" t="s">
        <v>1320</v>
      </c>
      <c r="B29" s="32" t="s">
        <v>1321</v>
      </c>
      <c r="C29" s="32" t="s">
        <v>281</v>
      </c>
      <c r="D29" s="14">
        <v>70676</v>
      </c>
      <c r="E29" s="15">
        <v>134.21</v>
      </c>
      <c r="F29" s="16">
        <v>8.8000000000000005E-3</v>
      </c>
      <c r="G29" s="16"/>
    </row>
    <row r="30" spans="1:7" x14ac:dyDescent="0.25">
      <c r="A30" s="13" t="s">
        <v>454</v>
      </c>
      <c r="B30" s="32" t="s">
        <v>455</v>
      </c>
      <c r="C30" s="32" t="s">
        <v>281</v>
      </c>
      <c r="D30" s="14">
        <v>5178</v>
      </c>
      <c r="E30" s="15">
        <v>128.72</v>
      </c>
      <c r="F30" s="16">
        <v>8.5000000000000006E-3</v>
      </c>
      <c r="G30" s="16"/>
    </row>
    <row r="31" spans="1:7" x14ac:dyDescent="0.25">
      <c r="A31" s="13" t="s">
        <v>1322</v>
      </c>
      <c r="B31" s="32" t="s">
        <v>1323</v>
      </c>
      <c r="C31" s="32" t="s">
        <v>281</v>
      </c>
      <c r="D31" s="14">
        <v>5017</v>
      </c>
      <c r="E31" s="15">
        <v>124.19</v>
      </c>
      <c r="F31" s="16">
        <v>8.2000000000000007E-3</v>
      </c>
      <c r="G31" s="16"/>
    </row>
    <row r="32" spans="1:7" x14ac:dyDescent="0.25">
      <c r="A32" s="13" t="s">
        <v>1324</v>
      </c>
      <c r="B32" s="32" t="s">
        <v>1325</v>
      </c>
      <c r="C32" s="32" t="s">
        <v>332</v>
      </c>
      <c r="D32" s="14">
        <v>9545</v>
      </c>
      <c r="E32" s="15">
        <v>109.73</v>
      </c>
      <c r="F32" s="16">
        <v>7.1999999999999998E-3</v>
      </c>
      <c r="G32" s="16"/>
    </row>
    <row r="33" spans="1:7" x14ac:dyDescent="0.25">
      <c r="A33" s="17" t="s">
        <v>181</v>
      </c>
      <c r="B33" s="33"/>
      <c r="C33" s="33"/>
      <c r="D33" s="18"/>
      <c r="E33" s="19">
        <v>10105.66</v>
      </c>
      <c r="F33" s="20">
        <v>0.66510000000000002</v>
      </c>
      <c r="G33" s="21"/>
    </row>
    <row r="34" spans="1:7" x14ac:dyDescent="0.25">
      <c r="A34" s="17" t="s">
        <v>473</v>
      </c>
      <c r="B34" s="32"/>
      <c r="C34" s="32"/>
      <c r="D34" s="14"/>
      <c r="E34" s="15"/>
      <c r="F34" s="16"/>
      <c r="G34" s="16"/>
    </row>
    <row r="35" spans="1:7" x14ac:dyDescent="0.25">
      <c r="A35" s="17" t="s">
        <v>181</v>
      </c>
      <c r="B35" s="32"/>
      <c r="C35" s="32"/>
      <c r="D35" s="14"/>
      <c r="E35" s="22" t="s">
        <v>134</v>
      </c>
      <c r="F35" s="23" t="s">
        <v>134</v>
      </c>
      <c r="G35" s="16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17" t="s">
        <v>913</v>
      </c>
      <c r="B37" s="32"/>
      <c r="C37" s="32"/>
      <c r="D37" s="14"/>
      <c r="E37" s="15"/>
      <c r="F37" s="16"/>
      <c r="G37" s="16"/>
    </row>
    <row r="38" spans="1:7" x14ac:dyDescent="0.25">
      <c r="A38" s="13" t="s">
        <v>1326</v>
      </c>
      <c r="B38" s="32" t="s">
        <v>1327</v>
      </c>
      <c r="C38" s="32" t="s">
        <v>1328</v>
      </c>
      <c r="D38" s="14">
        <v>1198</v>
      </c>
      <c r="E38" s="15">
        <v>963.95</v>
      </c>
      <c r="F38" s="16">
        <v>6.3399999999999998E-2</v>
      </c>
      <c r="G38" s="16"/>
    </row>
    <row r="39" spans="1:7" x14ac:dyDescent="0.25">
      <c r="A39" s="13" t="s">
        <v>1329</v>
      </c>
      <c r="B39" s="32" t="s">
        <v>1330</v>
      </c>
      <c r="C39" s="32" t="s">
        <v>1328</v>
      </c>
      <c r="D39" s="14">
        <v>3577</v>
      </c>
      <c r="E39" s="15">
        <v>515.91</v>
      </c>
      <c r="F39" s="16">
        <v>3.39E-2</v>
      </c>
      <c r="G39" s="16"/>
    </row>
    <row r="40" spans="1:7" x14ac:dyDescent="0.25">
      <c r="A40" s="13" t="s">
        <v>1331</v>
      </c>
      <c r="B40" s="32" t="s">
        <v>1332</v>
      </c>
      <c r="C40" s="32" t="s">
        <v>1333</v>
      </c>
      <c r="D40" s="14">
        <v>2626</v>
      </c>
      <c r="E40" s="15">
        <v>479.75</v>
      </c>
      <c r="F40" s="16">
        <v>3.1600000000000003E-2</v>
      </c>
      <c r="G40" s="16"/>
    </row>
    <row r="41" spans="1:7" x14ac:dyDescent="0.25">
      <c r="A41" s="13" t="s">
        <v>1334</v>
      </c>
      <c r="B41" s="32" t="s">
        <v>1335</v>
      </c>
      <c r="C41" s="32" t="s">
        <v>281</v>
      </c>
      <c r="D41" s="14">
        <v>4784</v>
      </c>
      <c r="E41" s="15">
        <v>379.03</v>
      </c>
      <c r="F41" s="16">
        <v>2.4899999999999999E-2</v>
      </c>
      <c r="G41" s="16"/>
    </row>
    <row r="42" spans="1:7" x14ac:dyDescent="0.25">
      <c r="A42" s="13" t="s">
        <v>1336</v>
      </c>
      <c r="B42" s="32" t="s">
        <v>1337</v>
      </c>
      <c r="C42" s="32" t="s">
        <v>1338</v>
      </c>
      <c r="D42" s="14">
        <v>2577</v>
      </c>
      <c r="E42" s="15">
        <v>310.83999999999997</v>
      </c>
      <c r="F42" s="16">
        <v>2.0500000000000001E-2</v>
      </c>
      <c r="G42" s="16"/>
    </row>
    <row r="43" spans="1:7" x14ac:dyDescent="0.25">
      <c r="A43" s="13" t="s">
        <v>1339</v>
      </c>
      <c r="B43" s="32" t="s">
        <v>1340</v>
      </c>
      <c r="C43" s="32" t="s">
        <v>1328</v>
      </c>
      <c r="D43" s="14">
        <v>3760</v>
      </c>
      <c r="E43" s="15">
        <v>303.16000000000003</v>
      </c>
      <c r="F43" s="16">
        <v>1.9900000000000001E-2</v>
      </c>
      <c r="G43" s="16"/>
    </row>
    <row r="44" spans="1:7" x14ac:dyDescent="0.25">
      <c r="A44" s="13" t="s">
        <v>1341</v>
      </c>
      <c r="B44" s="32" t="s">
        <v>1342</v>
      </c>
      <c r="C44" s="32" t="s">
        <v>1328</v>
      </c>
      <c r="D44" s="14">
        <v>2927</v>
      </c>
      <c r="E44" s="15">
        <v>278.97000000000003</v>
      </c>
      <c r="F44" s="16">
        <v>1.84E-2</v>
      </c>
      <c r="G44" s="16"/>
    </row>
    <row r="45" spans="1:7" x14ac:dyDescent="0.25">
      <c r="A45" s="13" t="s">
        <v>1343</v>
      </c>
      <c r="B45" s="32" t="s">
        <v>1344</v>
      </c>
      <c r="C45" s="32" t="s">
        <v>1338</v>
      </c>
      <c r="D45" s="14">
        <v>528</v>
      </c>
      <c r="E45" s="15">
        <v>264.49</v>
      </c>
      <c r="F45" s="16">
        <v>1.7399999999999999E-2</v>
      </c>
      <c r="G45" s="16"/>
    </row>
    <row r="46" spans="1:7" x14ac:dyDescent="0.25">
      <c r="A46" s="13" t="s">
        <v>1345</v>
      </c>
      <c r="B46" s="32" t="s">
        <v>1346</v>
      </c>
      <c r="C46" s="32" t="s">
        <v>1347</v>
      </c>
      <c r="D46" s="14">
        <v>568</v>
      </c>
      <c r="E46" s="15">
        <v>262.58999999999997</v>
      </c>
      <c r="F46" s="16">
        <v>1.7299999999999999E-2</v>
      </c>
      <c r="G46" s="16"/>
    </row>
    <row r="47" spans="1:7" x14ac:dyDescent="0.25">
      <c r="A47" s="13" t="s">
        <v>1348</v>
      </c>
      <c r="B47" s="32" t="s">
        <v>1349</v>
      </c>
      <c r="C47" s="32" t="s">
        <v>1333</v>
      </c>
      <c r="D47" s="14">
        <v>799</v>
      </c>
      <c r="E47" s="15">
        <v>215.13</v>
      </c>
      <c r="F47" s="16">
        <v>1.4200000000000001E-2</v>
      </c>
      <c r="G47" s="16"/>
    </row>
    <row r="48" spans="1:7" x14ac:dyDescent="0.25">
      <c r="A48" s="13" t="s">
        <v>1350</v>
      </c>
      <c r="B48" s="32" t="s">
        <v>1351</v>
      </c>
      <c r="C48" s="32" t="s">
        <v>1333</v>
      </c>
      <c r="D48" s="14">
        <v>1852</v>
      </c>
      <c r="E48" s="15">
        <v>185.03</v>
      </c>
      <c r="F48" s="16">
        <v>1.2200000000000001E-2</v>
      </c>
      <c r="G48" s="16"/>
    </row>
    <row r="49" spans="1:7" x14ac:dyDescent="0.25">
      <c r="A49" s="13" t="s">
        <v>1352</v>
      </c>
      <c r="B49" s="32" t="s">
        <v>1353</v>
      </c>
      <c r="C49" s="32" t="s">
        <v>1338</v>
      </c>
      <c r="D49" s="14">
        <v>965</v>
      </c>
      <c r="E49" s="15">
        <v>175.23</v>
      </c>
      <c r="F49" s="16">
        <v>1.15E-2</v>
      </c>
      <c r="G49" s="16"/>
    </row>
    <row r="50" spans="1:7" x14ac:dyDescent="0.25">
      <c r="A50" s="13" t="s">
        <v>1354</v>
      </c>
      <c r="B50" s="32" t="s">
        <v>1355</v>
      </c>
      <c r="C50" s="32" t="s">
        <v>1338</v>
      </c>
      <c r="D50" s="14">
        <v>510</v>
      </c>
      <c r="E50" s="15">
        <v>172.14</v>
      </c>
      <c r="F50" s="16">
        <v>1.1299999999999999E-2</v>
      </c>
      <c r="G50" s="16"/>
    </row>
    <row r="51" spans="1:7" x14ac:dyDescent="0.25">
      <c r="A51" s="13" t="s">
        <v>1356</v>
      </c>
      <c r="B51" s="32" t="s">
        <v>1357</v>
      </c>
      <c r="C51" s="32" t="s">
        <v>1333</v>
      </c>
      <c r="D51" s="14">
        <v>383</v>
      </c>
      <c r="E51" s="15">
        <v>160.61000000000001</v>
      </c>
      <c r="F51" s="16">
        <v>1.06E-2</v>
      </c>
      <c r="G51" s="16"/>
    </row>
    <row r="52" spans="1:7" x14ac:dyDescent="0.25">
      <c r="A52" s="13" t="s">
        <v>1358</v>
      </c>
      <c r="B52" s="32" t="s">
        <v>1359</v>
      </c>
      <c r="C52" s="32" t="s">
        <v>1338</v>
      </c>
      <c r="D52" s="14">
        <v>1905</v>
      </c>
      <c r="E52" s="15">
        <v>153.21</v>
      </c>
      <c r="F52" s="16">
        <v>1.01E-2</v>
      </c>
      <c r="G52" s="16"/>
    </row>
    <row r="53" spans="1:7" x14ac:dyDescent="0.25">
      <c r="A53" s="13" t="s">
        <v>1360</v>
      </c>
      <c r="B53" s="32" t="s">
        <v>1361</v>
      </c>
      <c r="C53" s="32" t="s">
        <v>1328</v>
      </c>
      <c r="D53" s="14">
        <v>160</v>
      </c>
      <c r="E53" s="15">
        <v>97.71</v>
      </c>
      <c r="F53" s="16">
        <v>6.4000000000000003E-3</v>
      </c>
      <c r="G53" s="16"/>
    </row>
    <row r="54" spans="1:7" x14ac:dyDescent="0.25">
      <c r="A54" s="13" t="s">
        <v>1362</v>
      </c>
      <c r="B54" s="32" t="s">
        <v>1363</v>
      </c>
      <c r="C54" s="32" t="s">
        <v>1338</v>
      </c>
      <c r="D54" s="14">
        <v>431</v>
      </c>
      <c r="E54" s="15">
        <v>84.96</v>
      </c>
      <c r="F54" s="16">
        <v>5.5999999999999999E-3</v>
      </c>
      <c r="G54" s="16"/>
    </row>
    <row r="55" spans="1:7" x14ac:dyDescent="0.25">
      <c r="A55" s="13" t="s">
        <v>1364</v>
      </c>
      <c r="B55" s="32" t="s">
        <v>1365</v>
      </c>
      <c r="C55" s="32" t="s">
        <v>1347</v>
      </c>
      <c r="D55" s="14">
        <v>425</v>
      </c>
      <c r="E55" s="15">
        <v>47.52</v>
      </c>
      <c r="F55" s="16">
        <v>3.0999999999999999E-3</v>
      </c>
      <c r="G55" s="16"/>
    </row>
    <row r="56" spans="1:7" x14ac:dyDescent="0.25">
      <c r="A56" s="13" t="s">
        <v>1366</v>
      </c>
      <c r="B56" s="32" t="s">
        <v>1367</v>
      </c>
      <c r="C56" s="32" t="s">
        <v>1347</v>
      </c>
      <c r="D56" s="14">
        <v>269</v>
      </c>
      <c r="E56" s="15">
        <v>44.39</v>
      </c>
      <c r="F56" s="16">
        <v>2.8999999999999998E-3</v>
      </c>
      <c r="G56" s="16"/>
    </row>
    <row r="57" spans="1:7" x14ac:dyDescent="0.25">
      <c r="A57" s="13" t="s">
        <v>1368</v>
      </c>
      <c r="B57" s="32" t="s">
        <v>1369</v>
      </c>
      <c r="C57" s="32" t="s">
        <v>1347</v>
      </c>
      <c r="D57" s="14">
        <v>235</v>
      </c>
      <c r="E57" s="15">
        <v>18.23</v>
      </c>
      <c r="F57" s="16">
        <v>1.1999999999999999E-3</v>
      </c>
      <c r="G57" s="16"/>
    </row>
    <row r="58" spans="1:7" x14ac:dyDescent="0.25">
      <c r="A58" s="17" t="s">
        <v>181</v>
      </c>
      <c r="B58" s="33"/>
      <c r="C58" s="33"/>
      <c r="D58" s="18"/>
      <c r="E58" s="19">
        <v>5112.8500000000004</v>
      </c>
      <c r="F58" s="20">
        <v>0.33639999999999998</v>
      </c>
      <c r="G58" s="21"/>
    </row>
    <row r="59" spans="1:7" x14ac:dyDescent="0.25">
      <c r="A59" s="13"/>
      <c r="B59" s="32"/>
      <c r="C59" s="32"/>
      <c r="D59" s="14"/>
      <c r="E59" s="15"/>
      <c r="F59" s="16"/>
      <c r="G59" s="16"/>
    </row>
    <row r="60" spans="1:7" x14ac:dyDescent="0.25">
      <c r="A60" s="24" t="s">
        <v>184</v>
      </c>
      <c r="B60" s="34"/>
      <c r="C60" s="34"/>
      <c r="D60" s="25"/>
      <c r="E60" s="19">
        <v>15218.51</v>
      </c>
      <c r="F60" s="20">
        <v>1.0015000000000001</v>
      </c>
      <c r="G60" s="21"/>
    </row>
    <row r="61" spans="1:7" x14ac:dyDescent="0.25">
      <c r="A61" s="13"/>
      <c r="B61" s="32"/>
      <c r="C61" s="32"/>
      <c r="D61" s="14"/>
      <c r="E61" s="15"/>
      <c r="F61" s="16"/>
      <c r="G61" s="16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7" t="s">
        <v>199</v>
      </c>
      <c r="B63" s="32"/>
      <c r="C63" s="32"/>
      <c r="D63" s="14"/>
      <c r="E63" s="15"/>
      <c r="F63" s="16"/>
      <c r="G63" s="16"/>
    </row>
    <row r="64" spans="1:7" x14ac:dyDescent="0.25">
      <c r="A64" s="13" t="s">
        <v>200</v>
      </c>
      <c r="B64" s="32"/>
      <c r="C64" s="32"/>
      <c r="D64" s="14"/>
      <c r="E64" s="15">
        <v>340.82</v>
      </c>
      <c r="F64" s="16">
        <v>2.24E-2</v>
      </c>
      <c r="G64" s="16">
        <v>6.2650999999999998E-2</v>
      </c>
    </row>
    <row r="65" spans="1:7" x14ac:dyDescent="0.25">
      <c r="A65" s="17" t="s">
        <v>181</v>
      </c>
      <c r="B65" s="33"/>
      <c r="C65" s="33"/>
      <c r="D65" s="18"/>
      <c r="E65" s="19">
        <v>340.82</v>
      </c>
      <c r="F65" s="20">
        <v>2.24E-2</v>
      </c>
      <c r="G65" s="21"/>
    </row>
    <row r="66" spans="1:7" x14ac:dyDescent="0.25">
      <c r="A66" s="13"/>
      <c r="B66" s="32"/>
      <c r="C66" s="32"/>
      <c r="D66" s="14"/>
      <c r="E66" s="15"/>
      <c r="F66" s="16"/>
      <c r="G66" s="16"/>
    </row>
    <row r="67" spans="1:7" x14ac:dyDescent="0.25">
      <c r="A67" s="24" t="s">
        <v>184</v>
      </c>
      <c r="B67" s="34"/>
      <c r="C67" s="34"/>
      <c r="D67" s="25"/>
      <c r="E67" s="19">
        <v>340.82</v>
      </c>
      <c r="F67" s="20">
        <v>2.24E-2</v>
      </c>
      <c r="G67" s="21"/>
    </row>
    <row r="68" spans="1:7" x14ac:dyDescent="0.25">
      <c r="A68" s="13" t="s">
        <v>201</v>
      </c>
      <c r="B68" s="32"/>
      <c r="C68" s="32"/>
      <c r="D68" s="14"/>
      <c r="E68" s="15">
        <v>5.8501400000000002E-2</v>
      </c>
      <c r="F68" s="16">
        <v>3.0000000000000001E-6</v>
      </c>
      <c r="G68" s="16"/>
    </row>
    <row r="69" spans="1:7" x14ac:dyDescent="0.25">
      <c r="A69" s="13" t="s">
        <v>202</v>
      </c>
      <c r="B69" s="32"/>
      <c r="C69" s="32"/>
      <c r="D69" s="14"/>
      <c r="E69" s="40">
        <v>-360.45850139999999</v>
      </c>
      <c r="F69" s="26">
        <v>-2.3903000000000001E-2</v>
      </c>
      <c r="G69" s="16">
        <v>6.2650999999999998E-2</v>
      </c>
    </row>
    <row r="70" spans="1:7" x14ac:dyDescent="0.25">
      <c r="A70" s="27" t="s">
        <v>203</v>
      </c>
      <c r="B70" s="35"/>
      <c r="C70" s="35"/>
      <c r="D70" s="28"/>
      <c r="E70" s="29">
        <v>15198.93</v>
      </c>
      <c r="F70" s="30">
        <v>1</v>
      </c>
      <c r="G70" s="30"/>
    </row>
    <row r="75" spans="1:7" x14ac:dyDescent="0.25">
      <c r="A75" s="1" t="s">
        <v>206</v>
      </c>
    </row>
    <row r="76" spans="1:7" x14ac:dyDescent="0.25">
      <c r="A76" s="47" t="s">
        <v>207</v>
      </c>
      <c r="B76" s="3" t="s">
        <v>134</v>
      </c>
    </row>
    <row r="77" spans="1:7" x14ac:dyDescent="0.25">
      <c r="A77" t="s">
        <v>208</v>
      </c>
    </row>
    <row r="78" spans="1:7" x14ac:dyDescent="0.25">
      <c r="A78" t="s">
        <v>249</v>
      </c>
      <c r="B78" t="s">
        <v>210</v>
      </c>
      <c r="C78" t="s">
        <v>210</v>
      </c>
    </row>
    <row r="79" spans="1:7" x14ac:dyDescent="0.25">
      <c r="B79" s="48">
        <v>45688</v>
      </c>
      <c r="C79" s="48">
        <v>45716</v>
      </c>
    </row>
    <row r="80" spans="1:7" x14ac:dyDescent="0.25">
      <c r="A80" t="s">
        <v>474</v>
      </c>
      <c r="B80">
        <v>19.560199999999998</v>
      </c>
      <c r="C80">
        <v>18.9772</v>
      </c>
    </row>
    <row r="81" spans="1:3" x14ac:dyDescent="0.25">
      <c r="A81" t="s">
        <v>251</v>
      </c>
      <c r="B81">
        <v>19.560199999999998</v>
      </c>
      <c r="C81">
        <v>18.9772</v>
      </c>
    </row>
    <row r="82" spans="1:3" x14ac:dyDescent="0.25">
      <c r="A82" t="s">
        <v>475</v>
      </c>
      <c r="B82">
        <v>19.085799999999999</v>
      </c>
      <c r="C82">
        <v>18.5093</v>
      </c>
    </row>
    <row r="83" spans="1:3" x14ac:dyDescent="0.25">
      <c r="A83" t="s">
        <v>253</v>
      </c>
      <c r="B83">
        <v>19.085799999999999</v>
      </c>
      <c r="C83">
        <v>18.5093</v>
      </c>
    </row>
    <row r="85" spans="1:3" x14ac:dyDescent="0.25">
      <c r="A85" t="s">
        <v>212</v>
      </c>
      <c r="B85" s="3" t="s">
        <v>134</v>
      </c>
    </row>
    <row r="86" spans="1:3" x14ac:dyDescent="0.25">
      <c r="A86" t="s">
        <v>213</v>
      </c>
      <c r="B86" s="3" t="s">
        <v>134</v>
      </c>
    </row>
    <row r="87" spans="1:3" ht="29.1" customHeight="1" x14ac:dyDescent="0.25">
      <c r="A87" s="47" t="s">
        <v>214</v>
      </c>
      <c r="B87" s="3" t="s">
        <v>134</v>
      </c>
    </row>
    <row r="88" spans="1:3" ht="29.1" customHeight="1" x14ac:dyDescent="0.25">
      <c r="A88" s="47" t="s">
        <v>215</v>
      </c>
      <c r="B88" s="49">
        <v>5112.848765400001</v>
      </c>
    </row>
    <row r="89" spans="1:3" x14ac:dyDescent="0.25">
      <c r="A89" t="s">
        <v>476</v>
      </c>
      <c r="B89" s="49">
        <v>0.16589999999999999</v>
      </c>
    </row>
    <row r="90" spans="1:3" ht="43.5" customHeight="1" x14ac:dyDescent="0.25">
      <c r="A90" s="47" t="s">
        <v>217</v>
      </c>
      <c r="B90" s="3" t="s">
        <v>134</v>
      </c>
    </row>
    <row r="91" spans="1:3" x14ac:dyDescent="0.25">
      <c r="B91" s="3"/>
    </row>
    <row r="92" spans="1:3" ht="29.1" customHeight="1" x14ac:dyDescent="0.25">
      <c r="A92" s="47" t="s">
        <v>218</v>
      </c>
      <c r="B92" s="3" t="s">
        <v>134</v>
      </c>
    </row>
    <row r="93" spans="1:3" ht="29.1" customHeight="1" x14ac:dyDescent="0.25">
      <c r="A93" s="47" t="s">
        <v>219</v>
      </c>
      <c r="B93" t="s">
        <v>134</v>
      </c>
    </row>
    <row r="94" spans="1:3" ht="29.1" customHeight="1" x14ac:dyDescent="0.25">
      <c r="A94" s="47" t="s">
        <v>220</v>
      </c>
      <c r="B94" s="3" t="s">
        <v>134</v>
      </c>
    </row>
    <row r="95" spans="1:3" ht="29.1" customHeight="1" x14ac:dyDescent="0.25">
      <c r="A95" s="47" t="s">
        <v>221</v>
      </c>
      <c r="B95" s="3" t="s">
        <v>134</v>
      </c>
    </row>
    <row r="97" spans="1:4" ht="69.95" customHeight="1" x14ac:dyDescent="0.25">
      <c r="A97" s="65" t="s">
        <v>231</v>
      </c>
      <c r="B97" s="65" t="s">
        <v>232</v>
      </c>
      <c r="C97" s="65" t="s">
        <v>4</v>
      </c>
      <c r="D97" s="65" t="s">
        <v>5</v>
      </c>
    </row>
    <row r="98" spans="1:4" ht="69.95" customHeight="1" x14ac:dyDescent="0.25">
      <c r="A98" s="65" t="s">
        <v>1370</v>
      </c>
      <c r="B98" s="65"/>
      <c r="C98" s="65" t="s">
        <v>44</v>
      </c>
      <c r="D98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1371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1372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3"/>
      <c r="B7" s="32"/>
      <c r="C7" s="32"/>
      <c r="D7" s="14"/>
      <c r="E7" s="15"/>
      <c r="F7" s="16"/>
      <c r="G7" s="16"/>
    </row>
    <row r="8" spans="1:7" x14ac:dyDescent="0.25">
      <c r="A8" s="17" t="s">
        <v>876</v>
      </c>
      <c r="B8" s="32"/>
      <c r="C8" s="32"/>
      <c r="D8" s="14"/>
      <c r="E8" s="15"/>
      <c r="F8" s="16"/>
      <c r="G8" s="16"/>
    </row>
    <row r="9" spans="1:7" x14ac:dyDescent="0.25">
      <c r="A9" s="13" t="s">
        <v>1373</v>
      </c>
      <c r="B9" s="32" t="s">
        <v>1374</v>
      </c>
      <c r="C9" s="32"/>
      <c r="D9" s="14">
        <v>19638362</v>
      </c>
      <c r="E9" s="15">
        <v>233441.21</v>
      </c>
      <c r="F9" s="16">
        <v>0.99709999999999999</v>
      </c>
      <c r="G9" s="16"/>
    </row>
    <row r="10" spans="1:7" x14ac:dyDescent="0.25">
      <c r="A10" s="17" t="s">
        <v>181</v>
      </c>
      <c r="B10" s="33"/>
      <c r="C10" s="33"/>
      <c r="D10" s="18"/>
      <c r="E10" s="19">
        <v>233441.21</v>
      </c>
      <c r="F10" s="20">
        <v>0.99709999999999999</v>
      </c>
      <c r="G10" s="21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24" t="s">
        <v>184</v>
      </c>
      <c r="B12" s="34"/>
      <c r="C12" s="34"/>
      <c r="D12" s="25"/>
      <c r="E12" s="19">
        <v>233441.21</v>
      </c>
      <c r="F12" s="20">
        <v>0.99709999999999999</v>
      </c>
      <c r="G12" s="21"/>
    </row>
    <row r="13" spans="1:7" x14ac:dyDescent="0.25">
      <c r="A13" s="13"/>
      <c r="B13" s="32"/>
      <c r="C13" s="32"/>
      <c r="D13" s="14"/>
      <c r="E13" s="15"/>
      <c r="F13" s="16"/>
      <c r="G13" s="16"/>
    </row>
    <row r="14" spans="1:7" x14ac:dyDescent="0.25">
      <c r="A14" s="17" t="s">
        <v>199</v>
      </c>
      <c r="B14" s="32"/>
      <c r="C14" s="32"/>
      <c r="D14" s="14"/>
      <c r="E14" s="15"/>
      <c r="F14" s="16"/>
      <c r="G14" s="16"/>
    </row>
    <row r="15" spans="1:7" x14ac:dyDescent="0.25">
      <c r="A15" s="13" t="s">
        <v>200</v>
      </c>
      <c r="B15" s="32"/>
      <c r="C15" s="32"/>
      <c r="D15" s="14"/>
      <c r="E15" s="15">
        <v>729.62</v>
      </c>
      <c r="F15" s="16">
        <v>3.0999999999999999E-3</v>
      </c>
      <c r="G15" s="16">
        <v>6.2650999999999998E-2</v>
      </c>
    </row>
    <row r="16" spans="1:7" x14ac:dyDescent="0.25">
      <c r="A16" s="17" t="s">
        <v>181</v>
      </c>
      <c r="B16" s="33"/>
      <c r="C16" s="33"/>
      <c r="D16" s="18"/>
      <c r="E16" s="19">
        <v>729.62</v>
      </c>
      <c r="F16" s="20">
        <v>3.0999999999999999E-3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4" t="s">
        <v>184</v>
      </c>
      <c r="B18" s="34"/>
      <c r="C18" s="34"/>
      <c r="D18" s="25"/>
      <c r="E18" s="19">
        <v>729.62</v>
      </c>
      <c r="F18" s="20">
        <v>3.0999999999999999E-3</v>
      </c>
      <c r="G18" s="21"/>
    </row>
    <row r="19" spans="1:7" x14ac:dyDescent="0.25">
      <c r="A19" s="13" t="s">
        <v>201</v>
      </c>
      <c r="B19" s="32"/>
      <c r="C19" s="32"/>
      <c r="D19" s="14"/>
      <c r="E19" s="15">
        <v>0.1252375</v>
      </c>
      <c r="F19" s="16">
        <v>0</v>
      </c>
      <c r="G19" s="16"/>
    </row>
    <row r="20" spans="1:7" x14ac:dyDescent="0.25">
      <c r="A20" s="13" t="s">
        <v>202</v>
      </c>
      <c r="B20" s="32"/>
      <c r="C20" s="32"/>
      <c r="D20" s="14"/>
      <c r="E20" s="40">
        <v>-41.315237500000002</v>
      </c>
      <c r="F20" s="26">
        <v>-2.0000000000000001E-4</v>
      </c>
      <c r="G20" s="16">
        <v>6.2650999999999998E-2</v>
      </c>
    </row>
    <row r="21" spans="1:7" x14ac:dyDescent="0.25">
      <c r="A21" s="27" t="s">
        <v>203</v>
      </c>
      <c r="B21" s="35"/>
      <c r="C21" s="35"/>
      <c r="D21" s="28"/>
      <c r="E21" s="29">
        <v>234129.64</v>
      </c>
      <c r="F21" s="30">
        <v>1</v>
      </c>
      <c r="G21" s="30"/>
    </row>
    <row r="26" spans="1:7" x14ac:dyDescent="0.25">
      <c r="A26" s="1" t="s">
        <v>206</v>
      </c>
    </row>
    <row r="27" spans="1:7" x14ac:dyDescent="0.25">
      <c r="A27" s="47" t="s">
        <v>207</v>
      </c>
      <c r="B27" s="3" t="s">
        <v>134</v>
      </c>
    </row>
    <row r="28" spans="1:7" x14ac:dyDescent="0.25">
      <c r="A28" t="s">
        <v>208</v>
      </c>
    </row>
    <row r="29" spans="1:7" x14ac:dyDescent="0.25">
      <c r="A29" t="s">
        <v>249</v>
      </c>
      <c r="B29" t="s">
        <v>210</v>
      </c>
      <c r="C29" t="s">
        <v>210</v>
      </c>
    </row>
    <row r="30" spans="1:7" x14ac:dyDescent="0.25">
      <c r="B30" s="48">
        <v>45688</v>
      </c>
      <c r="C30" s="48">
        <v>45716</v>
      </c>
    </row>
    <row r="31" spans="1:7" x14ac:dyDescent="0.25">
      <c r="A31" t="s">
        <v>250</v>
      </c>
      <c r="B31">
        <v>11.945</v>
      </c>
      <c r="C31">
        <v>11.9133</v>
      </c>
    </row>
    <row r="32" spans="1:7" x14ac:dyDescent="0.25">
      <c r="A32" t="s">
        <v>251</v>
      </c>
      <c r="B32">
        <v>11.945</v>
      </c>
      <c r="C32">
        <v>11.9133</v>
      </c>
    </row>
    <row r="33" spans="1:3" x14ac:dyDescent="0.25">
      <c r="A33" t="s">
        <v>252</v>
      </c>
      <c r="B33">
        <v>11.945</v>
      </c>
      <c r="C33">
        <v>11.9133</v>
      </c>
    </row>
    <row r="34" spans="1:3" x14ac:dyDescent="0.25">
      <c r="A34" t="s">
        <v>253</v>
      </c>
      <c r="B34">
        <v>11.945</v>
      </c>
      <c r="C34">
        <v>11.9133</v>
      </c>
    </row>
    <row r="36" spans="1:3" x14ac:dyDescent="0.25">
      <c r="A36" t="s">
        <v>212</v>
      </c>
      <c r="B36" s="3" t="s">
        <v>134</v>
      </c>
    </row>
    <row r="37" spans="1:3" x14ac:dyDescent="0.25">
      <c r="A37" t="s">
        <v>213</v>
      </c>
      <c r="B37" s="3" t="s">
        <v>134</v>
      </c>
    </row>
    <row r="38" spans="1:3" ht="29.1" customHeight="1" x14ac:dyDescent="0.25">
      <c r="A38" s="47" t="s">
        <v>214</v>
      </c>
      <c r="B38" s="3" t="s">
        <v>134</v>
      </c>
    </row>
    <row r="39" spans="1:3" ht="29.1" customHeight="1" x14ac:dyDescent="0.25">
      <c r="A39" s="47" t="s">
        <v>215</v>
      </c>
      <c r="B39" s="3" t="s">
        <v>134</v>
      </c>
    </row>
    <row r="40" spans="1:3" x14ac:dyDescent="0.25">
      <c r="A40" t="s">
        <v>216</v>
      </c>
      <c r="B40" s="49">
        <f>+B55</f>
        <v>7.886355950847217</v>
      </c>
    </row>
    <row r="41" spans="1:3" ht="43.5" customHeight="1" x14ac:dyDescent="0.25">
      <c r="A41" s="47" t="s">
        <v>217</v>
      </c>
      <c r="B41" s="3" t="s">
        <v>134</v>
      </c>
    </row>
    <row r="42" spans="1:3" x14ac:dyDescent="0.25">
      <c r="B42" s="3"/>
    </row>
    <row r="43" spans="1:3" ht="29.1" customHeight="1" x14ac:dyDescent="0.25">
      <c r="A43" s="47" t="s">
        <v>218</v>
      </c>
      <c r="B43" s="3" t="s">
        <v>134</v>
      </c>
    </row>
    <row r="44" spans="1:3" ht="29.1" customHeight="1" x14ac:dyDescent="0.25">
      <c r="A44" s="47" t="s">
        <v>219</v>
      </c>
      <c r="B44" t="s">
        <v>134</v>
      </c>
    </row>
    <row r="45" spans="1:3" ht="29.1" customHeight="1" x14ac:dyDescent="0.25">
      <c r="A45" s="47" t="s">
        <v>220</v>
      </c>
      <c r="B45" s="3" t="s">
        <v>134</v>
      </c>
    </row>
    <row r="46" spans="1:3" ht="29.1" customHeight="1" x14ac:dyDescent="0.25">
      <c r="A46" s="47" t="s">
        <v>221</v>
      </c>
      <c r="B46" s="3" t="s">
        <v>134</v>
      </c>
    </row>
    <row r="48" spans="1:3" x14ac:dyDescent="0.25">
      <c r="A48" t="s">
        <v>222</v>
      </c>
    </row>
    <row r="49" spans="1:4" ht="29.1" customHeight="1" x14ac:dyDescent="0.25">
      <c r="A49" s="51" t="s">
        <v>223</v>
      </c>
      <c r="B49" s="55" t="s">
        <v>1375</v>
      </c>
    </row>
    <row r="50" spans="1:4" ht="43.5" customHeight="1" x14ac:dyDescent="0.25">
      <c r="A50" s="51" t="s">
        <v>225</v>
      </c>
      <c r="B50" s="55" t="s">
        <v>1376</v>
      </c>
    </row>
    <row r="51" spans="1:4" x14ac:dyDescent="0.25">
      <c r="A51" s="51"/>
      <c r="B51" s="51"/>
    </row>
    <row r="52" spans="1:4" x14ac:dyDescent="0.25">
      <c r="A52" s="51" t="s">
        <v>227</v>
      </c>
      <c r="B52" s="52">
        <v>7.2457225473739326</v>
      </c>
    </row>
    <row r="53" spans="1:4" x14ac:dyDescent="0.25">
      <c r="A53" s="51"/>
      <c r="B53" s="51"/>
    </row>
    <row r="54" spans="1:4" x14ac:dyDescent="0.25">
      <c r="A54" s="51" t="s">
        <v>228</v>
      </c>
      <c r="B54" s="53">
        <v>6.0415999999999999</v>
      </c>
    </row>
    <row r="55" spans="1:4" x14ac:dyDescent="0.25">
      <c r="A55" s="51" t="s">
        <v>229</v>
      </c>
      <c r="B55" s="53">
        <v>7.886355950847217</v>
      </c>
    </row>
    <row r="56" spans="1:4" x14ac:dyDescent="0.25">
      <c r="A56" s="51"/>
      <c r="B56" s="51"/>
    </row>
    <row r="57" spans="1:4" x14ac:dyDescent="0.25">
      <c r="A57" s="51" t="s">
        <v>230</v>
      </c>
      <c r="B57" s="54">
        <v>45716</v>
      </c>
    </row>
    <row r="59" spans="1:4" ht="69.95" customHeight="1" x14ac:dyDescent="0.25">
      <c r="A59" s="65" t="s">
        <v>231</v>
      </c>
      <c r="B59" s="65" t="s">
        <v>232</v>
      </c>
      <c r="C59" s="65" t="s">
        <v>4</v>
      </c>
      <c r="D59" s="65" t="s">
        <v>5</v>
      </c>
    </row>
    <row r="60" spans="1:4" ht="69.95" customHeight="1" x14ac:dyDescent="0.25">
      <c r="A60" s="65" t="s">
        <v>1377</v>
      </c>
      <c r="B60" s="65"/>
      <c r="C60" s="65" t="s">
        <v>46</v>
      </c>
      <c r="D60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95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1378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1379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7" t="s">
        <v>135</v>
      </c>
      <c r="B8" s="32"/>
      <c r="C8" s="32"/>
      <c r="D8" s="14"/>
      <c r="E8" s="15"/>
      <c r="F8" s="16"/>
      <c r="G8" s="16"/>
    </row>
    <row r="9" spans="1:7" x14ac:dyDescent="0.25">
      <c r="A9" s="17" t="s">
        <v>235</v>
      </c>
      <c r="B9" s="32"/>
      <c r="C9" s="32"/>
      <c r="D9" s="14"/>
      <c r="E9" s="15"/>
      <c r="F9" s="16"/>
      <c r="G9" s="16"/>
    </row>
    <row r="10" spans="1:7" x14ac:dyDescent="0.25">
      <c r="A10" s="17" t="s">
        <v>181</v>
      </c>
      <c r="B10" s="32"/>
      <c r="C10" s="32"/>
      <c r="D10" s="14"/>
      <c r="E10" s="22" t="s">
        <v>134</v>
      </c>
      <c r="F10" s="23" t="s">
        <v>134</v>
      </c>
      <c r="G10" s="16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17" t="s">
        <v>236</v>
      </c>
      <c r="B12" s="32"/>
      <c r="C12" s="32"/>
      <c r="D12" s="14"/>
      <c r="E12" s="15"/>
      <c r="F12" s="16"/>
      <c r="G12" s="16"/>
    </row>
    <row r="13" spans="1:7" x14ac:dyDescent="0.25">
      <c r="A13" s="13" t="s">
        <v>1380</v>
      </c>
      <c r="B13" s="32" t="s">
        <v>1381</v>
      </c>
      <c r="C13" s="32" t="s">
        <v>239</v>
      </c>
      <c r="D13" s="14">
        <v>6500000</v>
      </c>
      <c r="E13" s="15">
        <v>6529.85</v>
      </c>
      <c r="F13" s="16">
        <v>0.38119999999999998</v>
      </c>
      <c r="G13" s="16">
        <v>6.8360000000000004E-2</v>
      </c>
    </row>
    <row r="14" spans="1:7" x14ac:dyDescent="0.25">
      <c r="A14" s="13" t="s">
        <v>1382</v>
      </c>
      <c r="B14" s="32" t="s">
        <v>1383</v>
      </c>
      <c r="C14" s="32" t="s">
        <v>239</v>
      </c>
      <c r="D14" s="14">
        <v>4000000</v>
      </c>
      <c r="E14" s="15">
        <v>4085.56</v>
      </c>
      <c r="F14" s="16">
        <v>0.23849999999999999</v>
      </c>
      <c r="G14" s="16">
        <v>7.2487999999999997E-2</v>
      </c>
    </row>
    <row r="15" spans="1:7" x14ac:dyDescent="0.25">
      <c r="A15" s="13" t="s">
        <v>1384</v>
      </c>
      <c r="B15" s="32" t="s">
        <v>1385</v>
      </c>
      <c r="C15" s="32" t="s">
        <v>239</v>
      </c>
      <c r="D15" s="14">
        <v>3000000</v>
      </c>
      <c r="E15" s="15">
        <v>3073.43</v>
      </c>
      <c r="F15" s="16">
        <v>0.1794</v>
      </c>
      <c r="G15" s="16">
        <v>7.2799000000000003E-2</v>
      </c>
    </row>
    <row r="16" spans="1:7" x14ac:dyDescent="0.25">
      <c r="A16" s="13" t="s">
        <v>1386</v>
      </c>
      <c r="B16" s="32" t="s">
        <v>1387</v>
      </c>
      <c r="C16" s="32" t="s">
        <v>239</v>
      </c>
      <c r="D16" s="14">
        <v>500000</v>
      </c>
      <c r="E16" s="15">
        <v>514.08000000000004</v>
      </c>
      <c r="F16" s="16">
        <v>0.03</v>
      </c>
      <c r="G16" s="16">
        <v>7.0328000000000002E-2</v>
      </c>
    </row>
    <row r="17" spans="1:7" x14ac:dyDescent="0.25">
      <c r="A17" s="17" t="s">
        <v>181</v>
      </c>
      <c r="B17" s="33"/>
      <c r="C17" s="33"/>
      <c r="D17" s="18"/>
      <c r="E17" s="19">
        <v>14202.92</v>
      </c>
      <c r="F17" s="20">
        <v>0.82909999999999995</v>
      </c>
      <c r="G17" s="21"/>
    </row>
    <row r="18" spans="1:7" x14ac:dyDescent="0.25">
      <c r="A18" s="13"/>
      <c r="B18" s="32"/>
      <c r="C18" s="32"/>
      <c r="D18" s="14"/>
      <c r="E18" s="15"/>
      <c r="F18" s="16"/>
      <c r="G18" s="16"/>
    </row>
    <row r="19" spans="1:7" x14ac:dyDescent="0.25">
      <c r="A19" s="17" t="s">
        <v>242</v>
      </c>
      <c r="B19" s="32"/>
      <c r="C19" s="32"/>
      <c r="D19" s="14"/>
      <c r="E19" s="15"/>
      <c r="F19" s="16"/>
      <c r="G19" s="16"/>
    </row>
    <row r="20" spans="1:7" x14ac:dyDescent="0.25">
      <c r="A20" s="13" t="s">
        <v>1388</v>
      </c>
      <c r="B20" s="32" t="s">
        <v>1389</v>
      </c>
      <c r="C20" s="32" t="s">
        <v>239</v>
      </c>
      <c r="D20" s="14">
        <v>9100</v>
      </c>
      <c r="E20" s="15">
        <v>9.56</v>
      </c>
      <c r="F20" s="16">
        <v>5.9999999999999995E-4</v>
      </c>
      <c r="G20" s="16">
        <v>7.0296999999999998E-2</v>
      </c>
    </row>
    <row r="21" spans="1:7" x14ac:dyDescent="0.25">
      <c r="A21" s="17" t="s">
        <v>181</v>
      </c>
      <c r="B21" s="33"/>
      <c r="C21" s="33"/>
      <c r="D21" s="18"/>
      <c r="E21" s="19">
        <v>9.56</v>
      </c>
      <c r="F21" s="20">
        <v>5.9999999999999995E-4</v>
      </c>
      <c r="G21" s="21"/>
    </row>
    <row r="22" spans="1:7" x14ac:dyDescent="0.25">
      <c r="A22" s="13"/>
      <c r="B22" s="32"/>
      <c r="C22" s="32"/>
      <c r="D22" s="14"/>
      <c r="E22" s="15"/>
      <c r="F22" s="16"/>
      <c r="G22" s="16"/>
    </row>
    <row r="23" spans="1:7" x14ac:dyDescent="0.25">
      <c r="A23" s="13"/>
      <c r="B23" s="32"/>
      <c r="C23" s="32"/>
      <c r="D23" s="14"/>
      <c r="E23" s="15"/>
      <c r="F23" s="16"/>
      <c r="G23" s="16"/>
    </row>
    <row r="24" spans="1:7" x14ac:dyDescent="0.25">
      <c r="A24" s="17" t="s">
        <v>182</v>
      </c>
      <c r="B24" s="32"/>
      <c r="C24" s="32"/>
      <c r="D24" s="14"/>
      <c r="E24" s="15"/>
      <c r="F24" s="16"/>
      <c r="G24" s="16"/>
    </row>
    <row r="25" spans="1:7" x14ac:dyDescent="0.25">
      <c r="A25" s="17" t="s">
        <v>181</v>
      </c>
      <c r="B25" s="32"/>
      <c r="C25" s="32"/>
      <c r="D25" s="14"/>
      <c r="E25" s="22" t="s">
        <v>134</v>
      </c>
      <c r="F25" s="23" t="s">
        <v>134</v>
      </c>
      <c r="G25" s="16"/>
    </row>
    <row r="26" spans="1:7" x14ac:dyDescent="0.25">
      <c r="A26" s="13"/>
      <c r="B26" s="32"/>
      <c r="C26" s="32"/>
      <c r="D26" s="14"/>
      <c r="E26" s="15"/>
      <c r="F26" s="16"/>
      <c r="G26" s="16"/>
    </row>
    <row r="27" spans="1:7" x14ac:dyDescent="0.25">
      <c r="A27" s="17" t="s">
        <v>183</v>
      </c>
      <c r="B27" s="32"/>
      <c r="C27" s="32"/>
      <c r="D27" s="14"/>
      <c r="E27" s="15"/>
      <c r="F27" s="16"/>
      <c r="G27" s="16"/>
    </row>
    <row r="28" spans="1:7" x14ac:dyDescent="0.25">
      <c r="A28" s="17" t="s">
        <v>181</v>
      </c>
      <c r="B28" s="32"/>
      <c r="C28" s="32"/>
      <c r="D28" s="14"/>
      <c r="E28" s="22" t="s">
        <v>134</v>
      </c>
      <c r="F28" s="23" t="s">
        <v>134</v>
      </c>
      <c r="G28" s="16"/>
    </row>
    <row r="29" spans="1:7" x14ac:dyDescent="0.25">
      <c r="A29" s="13"/>
      <c r="B29" s="32"/>
      <c r="C29" s="32"/>
      <c r="D29" s="14"/>
      <c r="E29" s="15"/>
      <c r="F29" s="16"/>
      <c r="G29" s="16"/>
    </row>
    <row r="30" spans="1:7" x14ac:dyDescent="0.25">
      <c r="A30" s="24" t="s">
        <v>184</v>
      </c>
      <c r="B30" s="34"/>
      <c r="C30" s="34"/>
      <c r="D30" s="25"/>
      <c r="E30" s="19">
        <v>14212.48</v>
      </c>
      <c r="F30" s="20">
        <v>0.82969999999999999</v>
      </c>
      <c r="G30" s="21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13"/>
      <c r="B32" s="32"/>
      <c r="C32" s="32"/>
      <c r="D32" s="14"/>
      <c r="E32" s="15"/>
      <c r="F32" s="16"/>
      <c r="G32" s="16"/>
    </row>
    <row r="33" spans="1:7" x14ac:dyDescent="0.25">
      <c r="A33" s="17" t="s">
        <v>199</v>
      </c>
      <c r="B33" s="32"/>
      <c r="C33" s="32"/>
      <c r="D33" s="14"/>
      <c r="E33" s="15"/>
      <c r="F33" s="16"/>
      <c r="G33" s="16"/>
    </row>
    <row r="34" spans="1:7" x14ac:dyDescent="0.25">
      <c r="A34" s="13" t="s">
        <v>200</v>
      </c>
      <c r="B34" s="32"/>
      <c r="C34" s="32"/>
      <c r="D34" s="14"/>
      <c r="E34" s="15">
        <v>2585.67</v>
      </c>
      <c r="F34" s="16">
        <v>0.151</v>
      </c>
      <c r="G34" s="16">
        <v>6.2650999999999998E-2</v>
      </c>
    </row>
    <row r="35" spans="1:7" x14ac:dyDescent="0.25">
      <c r="A35" s="17" t="s">
        <v>181</v>
      </c>
      <c r="B35" s="33"/>
      <c r="C35" s="33"/>
      <c r="D35" s="18"/>
      <c r="E35" s="19">
        <v>2585.67</v>
      </c>
      <c r="F35" s="20">
        <v>0.151</v>
      </c>
      <c r="G35" s="21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24" t="s">
        <v>184</v>
      </c>
      <c r="B37" s="34"/>
      <c r="C37" s="34"/>
      <c r="D37" s="25"/>
      <c r="E37" s="19">
        <v>2585.67</v>
      </c>
      <c r="F37" s="20">
        <v>0.151</v>
      </c>
      <c r="G37" s="21"/>
    </row>
    <row r="38" spans="1:7" x14ac:dyDescent="0.25">
      <c r="A38" s="13" t="s">
        <v>201</v>
      </c>
      <c r="B38" s="32"/>
      <c r="C38" s="32"/>
      <c r="D38" s="14"/>
      <c r="E38" s="15">
        <v>327.95396090000003</v>
      </c>
      <c r="F38" s="16">
        <v>1.9144999999999999E-2</v>
      </c>
      <c r="G38" s="16"/>
    </row>
    <row r="39" spans="1:7" x14ac:dyDescent="0.25">
      <c r="A39" s="13" t="s">
        <v>202</v>
      </c>
      <c r="B39" s="32"/>
      <c r="C39" s="32"/>
      <c r="D39" s="14"/>
      <c r="E39" s="15">
        <v>3.1760391000000001</v>
      </c>
      <c r="F39" s="16">
        <v>1.55E-4</v>
      </c>
      <c r="G39" s="16">
        <v>6.2649999999999997E-2</v>
      </c>
    </row>
    <row r="40" spans="1:7" x14ac:dyDescent="0.25">
      <c r="A40" s="27" t="s">
        <v>203</v>
      </c>
      <c r="B40" s="35"/>
      <c r="C40" s="35"/>
      <c r="D40" s="28"/>
      <c r="E40" s="29">
        <v>17129.28</v>
      </c>
      <c r="F40" s="30">
        <v>1</v>
      </c>
      <c r="G40" s="30"/>
    </row>
    <row r="42" spans="1:7" x14ac:dyDescent="0.25">
      <c r="A42" s="1" t="s">
        <v>205</v>
      </c>
    </row>
    <row r="45" spans="1:7" x14ac:dyDescent="0.25">
      <c r="A45" s="1" t="s">
        <v>206</v>
      </c>
    </row>
    <row r="46" spans="1:7" x14ac:dyDescent="0.25">
      <c r="A46" s="47" t="s">
        <v>207</v>
      </c>
      <c r="B46" s="3" t="s">
        <v>134</v>
      </c>
    </row>
    <row r="47" spans="1:7" x14ac:dyDescent="0.25">
      <c r="A47" t="s">
        <v>208</v>
      </c>
    </row>
    <row r="48" spans="1:7" x14ac:dyDescent="0.25">
      <c r="A48" t="s">
        <v>249</v>
      </c>
      <c r="B48" t="s">
        <v>210</v>
      </c>
      <c r="C48" t="s">
        <v>210</v>
      </c>
    </row>
    <row r="49" spans="1:3" x14ac:dyDescent="0.25">
      <c r="B49" s="48">
        <v>45688</v>
      </c>
      <c r="C49" s="48">
        <v>45716</v>
      </c>
    </row>
    <row r="50" spans="1:3" x14ac:dyDescent="0.25">
      <c r="A50" t="s">
        <v>1390</v>
      </c>
      <c r="B50">
        <v>25.302399999999999</v>
      </c>
      <c r="C50">
        <v>25.2393</v>
      </c>
    </row>
    <row r="51" spans="1:3" x14ac:dyDescent="0.25">
      <c r="A51" t="s">
        <v>1043</v>
      </c>
      <c r="B51" t="s">
        <v>1044</v>
      </c>
      <c r="C51" t="s">
        <v>1045</v>
      </c>
    </row>
    <row r="52" spans="1:3" x14ac:dyDescent="0.25">
      <c r="A52" t="s">
        <v>1046</v>
      </c>
      <c r="B52">
        <v>24.339300000000001</v>
      </c>
      <c r="C52">
        <v>24.280100000000001</v>
      </c>
    </row>
    <row r="53" spans="1:3" x14ac:dyDescent="0.25">
      <c r="A53" t="s">
        <v>474</v>
      </c>
      <c r="B53">
        <v>25.297999999999998</v>
      </c>
      <c r="C53">
        <v>25.2348</v>
      </c>
    </row>
    <row r="54" spans="1:3" x14ac:dyDescent="0.25">
      <c r="A54" t="s">
        <v>251</v>
      </c>
      <c r="B54">
        <v>25.197299999999998</v>
      </c>
      <c r="C54">
        <v>25.134399999999999</v>
      </c>
    </row>
    <row r="55" spans="1:3" x14ac:dyDescent="0.25">
      <c r="A55" t="s">
        <v>1047</v>
      </c>
      <c r="B55">
        <v>16.5975</v>
      </c>
      <c r="C55">
        <v>16.556100000000001</v>
      </c>
    </row>
    <row r="56" spans="1:3" x14ac:dyDescent="0.25">
      <c r="A56" t="s">
        <v>1048</v>
      </c>
      <c r="B56">
        <v>15.2121</v>
      </c>
      <c r="C56">
        <v>15.1678</v>
      </c>
    </row>
    <row r="57" spans="1:3" x14ac:dyDescent="0.25">
      <c r="A57" t="s">
        <v>1391</v>
      </c>
      <c r="B57">
        <v>23.851800000000001</v>
      </c>
      <c r="C57">
        <v>23.7806</v>
      </c>
    </row>
    <row r="58" spans="1:3" x14ac:dyDescent="0.25">
      <c r="A58" t="s">
        <v>1049</v>
      </c>
      <c r="B58" t="s">
        <v>1044</v>
      </c>
      <c r="C58" t="s">
        <v>1045</v>
      </c>
    </row>
    <row r="59" spans="1:3" x14ac:dyDescent="0.25">
      <c r="A59" t="s">
        <v>1050</v>
      </c>
      <c r="B59" t="s">
        <v>1044</v>
      </c>
      <c r="C59" t="s">
        <v>1045</v>
      </c>
    </row>
    <row r="60" spans="1:3" x14ac:dyDescent="0.25">
      <c r="A60" t="s">
        <v>475</v>
      </c>
      <c r="B60">
        <v>23.841000000000001</v>
      </c>
      <c r="C60">
        <v>23.7698</v>
      </c>
    </row>
    <row r="61" spans="1:3" x14ac:dyDescent="0.25">
      <c r="A61" t="s">
        <v>253</v>
      </c>
      <c r="B61">
        <v>23.856999999999999</v>
      </c>
      <c r="C61">
        <v>23.785699999999999</v>
      </c>
    </row>
    <row r="62" spans="1:3" x14ac:dyDescent="0.25">
      <c r="A62" t="s">
        <v>1051</v>
      </c>
      <c r="B62">
        <v>10.439500000000001</v>
      </c>
      <c r="C62">
        <v>10.408300000000001</v>
      </c>
    </row>
    <row r="63" spans="1:3" x14ac:dyDescent="0.25">
      <c r="A63" t="s">
        <v>1052</v>
      </c>
      <c r="B63">
        <v>10.2902</v>
      </c>
      <c r="C63">
        <v>10.256500000000001</v>
      </c>
    </row>
    <row r="64" spans="1:3" x14ac:dyDescent="0.25">
      <c r="A64" t="s">
        <v>1053</v>
      </c>
    </row>
    <row r="66" spans="1:4" x14ac:dyDescent="0.25">
      <c r="A66" t="s">
        <v>886</v>
      </c>
    </row>
    <row r="68" spans="1:4" x14ac:dyDescent="0.25">
      <c r="A68" s="50" t="s">
        <v>887</v>
      </c>
      <c r="B68" s="50" t="s">
        <v>888</v>
      </c>
      <c r="C68" s="50" t="s">
        <v>889</v>
      </c>
      <c r="D68" s="50" t="s">
        <v>890</v>
      </c>
    </row>
    <row r="69" spans="1:4" x14ac:dyDescent="0.25">
      <c r="A69" s="50" t="s">
        <v>1056</v>
      </c>
      <c r="B69" s="50"/>
      <c r="C69" s="50">
        <v>6.2960999999999998E-3</v>
      </c>
      <c r="D69" s="50">
        <v>6.2960999999999998E-3</v>
      </c>
    </row>
    <row r="70" spans="1:4" x14ac:dyDescent="0.25">
      <c r="A70" s="50" t="s">
        <v>1059</v>
      </c>
      <c r="B70" s="50"/>
      <c r="C70" s="50">
        <v>2.9910000000000002E-3</v>
      </c>
      <c r="D70" s="50">
        <v>2.9910000000000002E-3</v>
      </c>
    </row>
    <row r="72" spans="1:4" x14ac:dyDescent="0.25">
      <c r="A72" t="s">
        <v>213</v>
      </c>
      <c r="B72" s="3" t="s">
        <v>134</v>
      </c>
    </row>
    <row r="73" spans="1:4" ht="29.1" customHeight="1" x14ac:dyDescent="0.25">
      <c r="A73" s="47" t="s">
        <v>214</v>
      </c>
      <c r="B73" s="3" t="s">
        <v>134</v>
      </c>
    </row>
    <row r="74" spans="1:4" ht="29.1" customHeight="1" x14ac:dyDescent="0.25">
      <c r="A74" s="47" t="s">
        <v>215</v>
      </c>
      <c r="B74" s="3" t="s">
        <v>134</v>
      </c>
    </row>
    <row r="75" spans="1:4" x14ac:dyDescent="0.25">
      <c r="A75" t="s">
        <v>216</v>
      </c>
      <c r="B75" s="49">
        <f>+B90</f>
        <v>18.26010496715395</v>
      </c>
    </row>
    <row r="76" spans="1:4" ht="43.5" customHeight="1" x14ac:dyDescent="0.25">
      <c r="A76" s="47" t="s">
        <v>217</v>
      </c>
      <c r="B76" s="3" t="s">
        <v>134</v>
      </c>
    </row>
    <row r="77" spans="1:4" x14ac:dyDescent="0.25">
      <c r="B77" s="3"/>
    </row>
    <row r="78" spans="1:4" ht="29.1" customHeight="1" x14ac:dyDescent="0.25">
      <c r="A78" s="47" t="s">
        <v>218</v>
      </c>
      <c r="B78" s="3" t="s">
        <v>134</v>
      </c>
    </row>
    <row r="79" spans="1:4" ht="29.1" customHeight="1" x14ac:dyDescent="0.25">
      <c r="A79" s="47" t="s">
        <v>219</v>
      </c>
      <c r="B79" t="s">
        <v>134</v>
      </c>
    </row>
    <row r="80" spans="1:4" ht="29.1" customHeight="1" x14ac:dyDescent="0.25">
      <c r="A80" s="47" t="s">
        <v>220</v>
      </c>
      <c r="B80" s="3" t="s">
        <v>134</v>
      </c>
    </row>
    <row r="81" spans="1:6" ht="29.1" customHeight="1" x14ac:dyDescent="0.25">
      <c r="A81" s="47" t="s">
        <v>221</v>
      </c>
      <c r="B81" s="3" t="s">
        <v>134</v>
      </c>
    </row>
    <row r="83" spans="1:6" x14ac:dyDescent="0.25">
      <c r="A83" t="s">
        <v>222</v>
      </c>
    </row>
    <row r="84" spans="1:6" ht="43.5" customHeight="1" x14ac:dyDescent="0.25">
      <c r="A84" s="51" t="s">
        <v>223</v>
      </c>
      <c r="B84" s="55" t="s">
        <v>1392</v>
      </c>
    </row>
    <row r="85" spans="1:6" x14ac:dyDescent="0.25">
      <c r="A85" s="51" t="s">
        <v>225</v>
      </c>
      <c r="B85" s="51" t="s">
        <v>1393</v>
      </c>
    </row>
    <row r="86" spans="1:6" x14ac:dyDescent="0.25">
      <c r="A86" s="51"/>
      <c r="B86" s="51"/>
    </row>
    <row r="87" spans="1:6" x14ac:dyDescent="0.25">
      <c r="A87" s="51" t="s">
        <v>227</v>
      </c>
      <c r="B87" s="52">
        <v>6.9399602418902422</v>
      </c>
    </row>
    <row r="88" spans="1:6" x14ac:dyDescent="0.25">
      <c r="A88" s="51"/>
      <c r="B88" s="51"/>
    </row>
    <row r="89" spans="1:6" x14ac:dyDescent="0.25">
      <c r="A89" s="51" t="s">
        <v>228</v>
      </c>
      <c r="B89" s="53">
        <v>8.4315999999999995</v>
      </c>
    </row>
    <row r="90" spans="1:6" x14ac:dyDescent="0.25">
      <c r="A90" s="51" t="s">
        <v>229</v>
      </c>
      <c r="B90" s="38">
        <v>18.26010496715395</v>
      </c>
    </row>
    <row r="91" spans="1:6" x14ac:dyDescent="0.25">
      <c r="A91" s="51"/>
      <c r="B91" s="51"/>
    </row>
    <row r="92" spans="1:6" x14ac:dyDescent="0.25">
      <c r="A92" s="51" t="s">
        <v>230</v>
      </c>
      <c r="B92" s="54">
        <v>45716</v>
      </c>
    </row>
    <row r="94" spans="1:6" ht="69.95" customHeight="1" x14ac:dyDescent="0.25">
      <c r="A94" s="65" t="s">
        <v>231</v>
      </c>
      <c r="B94" s="65" t="s">
        <v>232</v>
      </c>
      <c r="C94" s="65" t="s">
        <v>4</v>
      </c>
      <c r="D94" s="65" t="s">
        <v>5</v>
      </c>
      <c r="E94" s="65" t="s">
        <v>4</v>
      </c>
      <c r="F94" s="65" t="s">
        <v>5</v>
      </c>
    </row>
    <row r="95" spans="1:6" ht="69.95" customHeight="1" x14ac:dyDescent="0.25">
      <c r="A95" s="65" t="s">
        <v>1392</v>
      </c>
      <c r="B95" s="65"/>
      <c r="C95" s="65" t="s">
        <v>48</v>
      </c>
      <c r="D95" s="65"/>
      <c r="E95" s="65" t="s">
        <v>49</v>
      </c>
      <c r="F95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87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1394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1395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185</v>
      </c>
      <c r="B9" s="32"/>
      <c r="C9" s="32"/>
      <c r="D9" s="14"/>
      <c r="E9" s="15"/>
      <c r="F9" s="16"/>
      <c r="G9" s="16"/>
    </row>
    <row r="10" spans="1:7" x14ac:dyDescent="0.25">
      <c r="A10" s="13"/>
      <c r="B10" s="32"/>
      <c r="C10" s="32"/>
      <c r="D10" s="14"/>
      <c r="E10" s="15"/>
      <c r="F10" s="16"/>
      <c r="G10" s="16"/>
    </row>
    <row r="11" spans="1:7" x14ac:dyDescent="0.25">
      <c r="A11" s="17" t="s">
        <v>1295</v>
      </c>
      <c r="B11" s="32"/>
      <c r="C11" s="32"/>
      <c r="D11" s="14"/>
      <c r="E11" s="15"/>
      <c r="F11" s="16"/>
      <c r="G11" s="16"/>
    </row>
    <row r="12" spans="1:7" x14ac:dyDescent="0.25">
      <c r="A12" s="13" t="s">
        <v>1396</v>
      </c>
      <c r="B12" s="32" t="s">
        <v>1397</v>
      </c>
      <c r="C12" s="32" t="s">
        <v>239</v>
      </c>
      <c r="D12" s="14">
        <v>500000</v>
      </c>
      <c r="E12" s="15">
        <v>499.56</v>
      </c>
      <c r="F12" s="16">
        <v>1.2200000000000001E-2</v>
      </c>
      <c r="G12" s="16">
        <v>6.4588999999999994E-2</v>
      </c>
    </row>
    <row r="13" spans="1:7" x14ac:dyDescent="0.25">
      <c r="A13" s="13" t="s">
        <v>1398</v>
      </c>
      <c r="B13" s="32" t="s">
        <v>1399</v>
      </c>
      <c r="C13" s="32" t="s">
        <v>239</v>
      </c>
      <c r="D13" s="14">
        <v>500000</v>
      </c>
      <c r="E13" s="15">
        <v>498.95</v>
      </c>
      <c r="F13" s="16">
        <v>1.2200000000000001E-2</v>
      </c>
      <c r="G13" s="16">
        <v>6.4008999999999996E-2</v>
      </c>
    </row>
    <row r="14" spans="1:7" x14ac:dyDescent="0.25">
      <c r="A14" s="17" t="s">
        <v>181</v>
      </c>
      <c r="B14" s="33"/>
      <c r="C14" s="33"/>
      <c r="D14" s="18"/>
      <c r="E14" s="19">
        <v>998.51</v>
      </c>
      <c r="F14" s="20">
        <v>2.4400000000000002E-2</v>
      </c>
      <c r="G14" s="21"/>
    </row>
    <row r="15" spans="1:7" x14ac:dyDescent="0.25">
      <c r="A15" s="13"/>
      <c r="B15" s="32"/>
      <c r="C15" s="32"/>
      <c r="D15" s="14"/>
      <c r="E15" s="15"/>
      <c r="F15" s="16"/>
      <c r="G15" s="16"/>
    </row>
    <row r="16" spans="1:7" x14ac:dyDescent="0.25">
      <c r="A16" s="24" t="s">
        <v>184</v>
      </c>
      <c r="B16" s="34"/>
      <c r="C16" s="34"/>
      <c r="D16" s="25"/>
      <c r="E16" s="19">
        <v>998.51</v>
      </c>
      <c r="F16" s="20">
        <v>2.4400000000000002E-2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13"/>
      <c r="B18" s="32"/>
      <c r="C18" s="32"/>
      <c r="D18" s="14"/>
      <c r="E18" s="15"/>
      <c r="F18" s="16"/>
      <c r="G18" s="16"/>
    </row>
    <row r="19" spans="1:7" x14ac:dyDescent="0.25">
      <c r="A19" s="17" t="s">
        <v>199</v>
      </c>
      <c r="B19" s="32"/>
      <c r="C19" s="32"/>
      <c r="D19" s="14"/>
      <c r="E19" s="15"/>
      <c r="F19" s="16"/>
      <c r="G19" s="16"/>
    </row>
    <row r="20" spans="1:7" x14ac:dyDescent="0.25">
      <c r="A20" s="13" t="s">
        <v>200</v>
      </c>
      <c r="B20" s="32"/>
      <c r="C20" s="32"/>
      <c r="D20" s="14"/>
      <c r="E20" s="15">
        <v>39805.5</v>
      </c>
      <c r="F20" s="16">
        <v>0.9748</v>
      </c>
      <c r="G20" s="16">
        <v>6.2650999999999998E-2</v>
      </c>
    </row>
    <row r="21" spans="1:7" x14ac:dyDescent="0.25">
      <c r="A21" s="17" t="s">
        <v>181</v>
      </c>
      <c r="B21" s="33"/>
      <c r="C21" s="33"/>
      <c r="D21" s="18"/>
      <c r="E21" s="19">
        <v>39805.5</v>
      </c>
      <c r="F21" s="20">
        <v>0.9748</v>
      </c>
      <c r="G21" s="21"/>
    </row>
    <row r="22" spans="1:7" x14ac:dyDescent="0.25">
      <c r="A22" s="13"/>
      <c r="B22" s="32"/>
      <c r="C22" s="32"/>
      <c r="D22" s="14"/>
      <c r="E22" s="15"/>
      <c r="F22" s="16"/>
      <c r="G22" s="16"/>
    </row>
    <row r="23" spans="1:7" x14ac:dyDescent="0.25">
      <c r="A23" s="24" t="s">
        <v>184</v>
      </c>
      <c r="B23" s="34"/>
      <c r="C23" s="34"/>
      <c r="D23" s="25"/>
      <c r="E23" s="19">
        <v>39805.5</v>
      </c>
      <c r="F23" s="20">
        <v>0.9748</v>
      </c>
      <c r="G23" s="21"/>
    </row>
    <row r="24" spans="1:7" x14ac:dyDescent="0.25">
      <c r="A24" s="13" t="s">
        <v>201</v>
      </c>
      <c r="B24" s="32"/>
      <c r="C24" s="32"/>
      <c r="D24" s="14"/>
      <c r="E24" s="15">
        <v>6.8324781999999997</v>
      </c>
      <c r="F24" s="16">
        <v>1.6699999999999999E-4</v>
      </c>
      <c r="G24" s="16"/>
    </row>
    <row r="25" spans="1:7" x14ac:dyDescent="0.25">
      <c r="A25" s="13" t="s">
        <v>202</v>
      </c>
      <c r="B25" s="32"/>
      <c r="C25" s="32"/>
      <c r="D25" s="14"/>
      <c r="E25" s="15">
        <v>24.657521800000001</v>
      </c>
      <c r="F25" s="16">
        <v>6.3299999999999999E-4</v>
      </c>
      <c r="G25" s="16">
        <v>6.2650999999999998E-2</v>
      </c>
    </row>
    <row r="26" spans="1:7" x14ac:dyDescent="0.25">
      <c r="A26" s="27" t="s">
        <v>203</v>
      </c>
      <c r="B26" s="35"/>
      <c r="C26" s="35"/>
      <c r="D26" s="28"/>
      <c r="E26" s="29">
        <v>40835.5</v>
      </c>
      <c r="F26" s="30">
        <v>1</v>
      </c>
      <c r="G26" s="30"/>
    </row>
    <row r="31" spans="1:7" x14ac:dyDescent="0.25">
      <c r="A31" s="1" t="s">
        <v>206</v>
      </c>
    </row>
    <row r="32" spans="1:7" x14ac:dyDescent="0.25">
      <c r="A32" s="47" t="s">
        <v>207</v>
      </c>
      <c r="B32" s="3" t="s">
        <v>134</v>
      </c>
    </row>
    <row r="33" spans="1:3" x14ac:dyDescent="0.25">
      <c r="A33" t="s">
        <v>208</v>
      </c>
    </row>
    <row r="34" spans="1:3" x14ac:dyDescent="0.25">
      <c r="A34" t="s">
        <v>209</v>
      </c>
      <c r="B34" t="s">
        <v>210</v>
      </c>
      <c r="C34" t="s">
        <v>210</v>
      </c>
    </row>
    <row r="35" spans="1:3" x14ac:dyDescent="0.25">
      <c r="B35" s="48">
        <v>45688</v>
      </c>
      <c r="C35" s="48">
        <v>45716</v>
      </c>
    </row>
    <row r="36" spans="1:3" x14ac:dyDescent="0.25">
      <c r="A36" t="s">
        <v>1390</v>
      </c>
      <c r="B36">
        <v>1308.7274</v>
      </c>
      <c r="C36">
        <v>1314.9758999999999</v>
      </c>
    </row>
    <row r="37" spans="1:3" x14ac:dyDescent="0.25">
      <c r="A37" t="s">
        <v>1400</v>
      </c>
      <c r="B37">
        <v>1000.0924</v>
      </c>
      <c r="C37">
        <v>1000.1001</v>
      </c>
    </row>
    <row r="38" spans="1:3" x14ac:dyDescent="0.25">
      <c r="A38" t="s">
        <v>1046</v>
      </c>
      <c r="B38" t="s">
        <v>1044</v>
      </c>
      <c r="C38" t="s">
        <v>1045</v>
      </c>
    </row>
    <row r="39" spans="1:3" x14ac:dyDescent="0.25">
      <c r="A39" t="s">
        <v>474</v>
      </c>
      <c r="B39">
        <v>1308.2792999999999</v>
      </c>
      <c r="C39">
        <v>1314.5251000000001</v>
      </c>
    </row>
    <row r="40" spans="1:3" x14ac:dyDescent="0.25">
      <c r="A40" t="s">
        <v>1047</v>
      </c>
      <c r="B40">
        <v>1058.6197999999999</v>
      </c>
      <c r="C40">
        <v>1058.0416</v>
      </c>
    </row>
    <row r="41" spans="1:3" x14ac:dyDescent="0.25">
      <c r="A41" t="s">
        <v>1048</v>
      </c>
      <c r="B41" t="s">
        <v>1044</v>
      </c>
      <c r="C41" t="s">
        <v>1045</v>
      </c>
    </row>
    <row r="42" spans="1:3" x14ac:dyDescent="0.25">
      <c r="A42" t="s">
        <v>1401</v>
      </c>
      <c r="B42">
        <v>1304.2430999999999</v>
      </c>
      <c r="C42">
        <v>1310.4201</v>
      </c>
    </row>
    <row r="43" spans="1:3" x14ac:dyDescent="0.25">
      <c r="A43" t="s">
        <v>1402</v>
      </c>
      <c r="B43">
        <v>1008.2838</v>
      </c>
      <c r="C43">
        <v>1008.2925</v>
      </c>
    </row>
    <row r="44" spans="1:3" x14ac:dyDescent="0.25">
      <c r="A44" t="s">
        <v>1050</v>
      </c>
      <c r="B44">
        <v>1095.6654000000001</v>
      </c>
      <c r="C44">
        <v>1095.1020000000001</v>
      </c>
    </row>
    <row r="45" spans="1:3" x14ac:dyDescent="0.25">
      <c r="A45" t="s">
        <v>475</v>
      </c>
      <c r="B45">
        <v>1304.2402999999999</v>
      </c>
      <c r="C45">
        <v>1310.4165</v>
      </c>
    </row>
    <row r="46" spans="1:3" x14ac:dyDescent="0.25">
      <c r="A46" t="s">
        <v>1051</v>
      </c>
      <c r="B46">
        <v>1005.4592</v>
      </c>
      <c r="C46">
        <v>1004.9145</v>
      </c>
    </row>
    <row r="47" spans="1:3" x14ac:dyDescent="0.25">
      <c r="A47" t="s">
        <v>1052</v>
      </c>
      <c r="B47">
        <v>1016.9963</v>
      </c>
      <c r="C47">
        <v>1016.9837</v>
      </c>
    </row>
    <row r="48" spans="1:3" x14ac:dyDescent="0.25">
      <c r="A48" t="s">
        <v>1403</v>
      </c>
      <c r="B48">
        <v>1197.0050000000001</v>
      </c>
      <c r="C48">
        <v>1202.7194999999999</v>
      </c>
    </row>
    <row r="49" spans="1:4" x14ac:dyDescent="0.25">
      <c r="A49" t="s">
        <v>1404</v>
      </c>
      <c r="B49">
        <v>1000</v>
      </c>
      <c r="C49">
        <v>1000</v>
      </c>
    </row>
    <row r="50" spans="1:4" x14ac:dyDescent="0.25">
      <c r="A50" t="s">
        <v>1405</v>
      </c>
      <c r="B50">
        <v>1197.0035</v>
      </c>
      <c r="C50">
        <v>1202.7180000000001</v>
      </c>
    </row>
    <row r="51" spans="1:4" x14ac:dyDescent="0.25">
      <c r="A51" t="s">
        <v>1406</v>
      </c>
      <c r="B51">
        <v>1000</v>
      </c>
      <c r="C51">
        <v>1000</v>
      </c>
    </row>
    <row r="52" spans="1:4" x14ac:dyDescent="0.25">
      <c r="A52" t="s">
        <v>1053</v>
      </c>
    </row>
    <row r="54" spans="1:4" x14ac:dyDescent="0.25">
      <c r="A54" t="s">
        <v>886</v>
      </c>
    </row>
    <row r="56" spans="1:4" x14ac:dyDescent="0.25">
      <c r="A56" s="50" t="s">
        <v>887</v>
      </c>
      <c r="B56" s="50" t="s">
        <v>888</v>
      </c>
      <c r="C56" s="50" t="s">
        <v>889</v>
      </c>
      <c r="D56" s="50" t="s">
        <v>890</v>
      </c>
    </row>
    <row r="57" spans="1:4" x14ac:dyDescent="0.25">
      <c r="A57" s="50" t="s">
        <v>1407</v>
      </c>
      <c r="B57" s="50"/>
      <c r="C57" s="50">
        <v>4.7532269999999999</v>
      </c>
      <c r="D57" s="50">
        <v>4.7532269999999999</v>
      </c>
    </row>
    <row r="58" spans="1:4" x14ac:dyDescent="0.25">
      <c r="A58" s="50" t="s">
        <v>1408</v>
      </c>
      <c r="B58" s="50"/>
      <c r="C58" s="50">
        <v>5.6307698000000004</v>
      </c>
      <c r="D58" s="50">
        <v>5.6307698000000004</v>
      </c>
    </row>
    <row r="59" spans="1:4" x14ac:dyDescent="0.25">
      <c r="A59" s="50" t="s">
        <v>1409</v>
      </c>
      <c r="B59" s="50"/>
      <c r="C59" s="50">
        <v>4.7636151</v>
      </c>
      <c r="D59" s="50">
        <v>4.7636151</v>
      </c>
    </row>
    <row r="60" spans="1:4" x14ac:dyDescent="0.25">
      <c r="A60" s="50" t="s">
        <v>1410</v>
      </c>
      <c r="B60" s="50"/>
      <c r="C60" s="50">
        <v>5.7589534000000002</v>
      </c>
      <c r="D60" s="50">
        <v>5.7589534000000002</v>
      </c>
    </row>
    <row r="61" spans="1:4" x14ac:dyDescent="0.25">
      <c r="A61" s="50" t="s">
        <v>1411</v>
      </c>
      <c r="B61" s="50"/>
      <c r="C61" s="50">
        <v>5.3050379999999997</v>
      </c>
      <c r="D61" s="50">
        <v>5.3050379999999997</v>
      </c>
    </row>
    <row r="62" spans="1:4" x14ac:dyDescent="0.25">
      <c r="A62" s="50" t="s">
        <v>1412</v>
      </c>
      <c r="B62" s="50"/>
      <c r="C62" s="50">
        <v>4.8124456000000002</v>
      </c>
      <c r="D62" s="50">
        <v>4.8124456000000002</v>
      </c>
    </row>
    <row r="64" spans="1:4" x14ac:dyDescent="0.25">
      <c r="A64" t="s">
        <v>213</v>
      </c>
      <c r="B64" s="3" t="s">
        <v>134</v>
      </c>
    </row>
    <row r="65" spans="1:2" ht="29.1" customHeight="1" x14ac:dyDescent="0.25">
      <c r="A65" s="47" t="s">
        <v>214</v>
      </c>
      <c r="B65" s="3" t="s">
        <v>134</v>
      </c>
    </row>
    <row r="66" spans="1:2" ht="29.1" customHeight="1" x14ac:dyDescent="0.25">
      <c r="A66" s="47" t="s">
        <v>215</v>
      </c>
      <c r="B66" s="3" t="s">
        <v>134</v>
      </c>
    </row>
    <row r="67" spans="1:2" x14ac:dyDescent="0.25">
      <c r="A67" t="s">
        <v>216</v>
      </c>
      <c r="B67" s="49">
        <f>+B82</f>
        <v>5.9164095639775071E-3</v>
      </c>
    </row>
    <row r="68" spans="1:2" ht="43.5" customHeight="1" x14ac:dyDescent="0.25">
      <c r="A68" s="47" t="s">
        <v>217</v>
      </c>
      <c r="B68" s="3" t="s">
        <v>134</v>
      </c>
    </row>
    <row r="69" spans="1:2" x14ac:dyDescent="0.25">
      <c r="B69" s="3"/>
    </row>
    <row r="70" spans="1:2" ht="29.1" customHeight="1" x14ac:dyDescent="0.25">
      <c r="A70" s="47" t="s">
        <v>218</v>
      </c>
      <c r="B70" s="3" t="s">
        <v>134</v>
      </c>
    </row>
    <row r="71" spans="1:2" ht="29.1" customHeight="1" x14ac:dyDescent="0.25">
      <c r="A71" s="47" t="s">
        <v>219</v>
      </c>
      <c r="B71" t="s">
        <v>134</v>
      </c>
    </row>
    <row r="72" spans="1:2" ht="29.1" customHeight="1" x14ac:dyDescent="0.25">
      <c r="A72" s="47" t="s">
        <v>220</v>
      </c>
      <c r="B72" s="3" t="s">
        <v>134</v>
      </c>
    </row>
    <row r="73" spans="1:2" ht="29.1" customHeight="1" x14ac:dyDescent="0.25">
      <c r="A73" s="47" t="s">
        <v>221</v>
      </c>
      <c r="B73" s="3" t="s">
        <v>134</v>
      </c>
    </row>
    <row r="75" spans="1:2" x14ac:dyDescent="0.25">
      <c r="A75" t="s">
        <v>222</v>
      </c>
    </row>
    <row r="76" spans="1:2" ht="43.5" customHeight="1" x14ac:dyDescent="0.25">
      <c r="A76" s="51" t="s">
        <v>223</v>
      </c>
      <c r="B76" s="55" t="s">
        <v>1413</v>
      </c>
    </row>
    <row r="77" spans="1:2" x14ac:dyDescent="0.25">
      <c r="A77" s="51" t="s">
        <v>225</v>
      </c>
      <c r="B77" s="51" t="s">
        <v>1414</v>
      </c>
    </row>
    <row r="78" spans="1:2" x14ac:dyDescent="0.25">
      <c r="A78" s="51"/>
      <c r="B78" s="51"/>
    </row>
    <row r="79" spans="1:2" x14ac:dyDescent="0.25">
      <c r="A79" s="51" t="s">
        <v>227</v>
      </c>
      <c r="B79" s="52">
        <v>6.2739102999031076</v>
      </c>
    </row>
    <row r="80" spans="1:2" x14ac:dyDescent="0.25">
      <c r="A80" s="51"/>
      <c r="B80" s="51"/>
    </row>
    <row r="81" spans="1:4" x14ac:dyDescent="0.25">
      <c r="A81" s="51" t="s">
        <v>228</v>
      </c>
      <c r="B81" s="53">
        <v>8.6E-3</v>
      </c>
    </row>
    <row r="82" spans="1:4" x14ac:dyDescent="0.25">
      <c r="A82" s="51" t="s">
        <v>229</v>
      </c>
      <c r="B82" s="38">
        <v>5.9164095639775071E-3</v>
      </c>
    </row>
    <row r="83" spans="1:4" x14ac:dyDescent="0.25">
      <c r="A83" s="51"/>
      <c r="B83" s="51"/>
    </row>
    <row r="84" spans="1:4" x14ac:dyDescent="0.25">
      <c r="A84" s="51" t="s">
        <v>230</v>
      </c>
      <c r="B84" s="54">
        <v>45716</v>
      </c>
    </row>
    <row r="86" spans="1:4" ht="69.95" customHeight="1" x14ac:dyDescent="0.25">
      <c r="A86" s="65" t="s">
        <v>231</v>
      </c>
      <c r="B86" s="65" t="s">
        <v>232</v>
      </c>
      <c r="C86" s="65" t="s">
        <v>4</v>
      </c>
      <c r="D86" s="65" t="s">
        <v>5</v>
      </c>
    </row>
    <row r="87" spans="1:4" ht="69.95" customHeight="1" x14ac:dyDescent="0.25">
      <c r="A87" s="65" t="s">
        <v>1415</v>
      </c>
      <c r="B87" s="65"/>
      <c r="C87" s="65" t="s">
        <v>51</v>
      </c>
      <c r="D87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9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1416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1417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314</v>
      </c>
      <c r="B8" s="32" t="s">
        <v>315</v>
      </c>
      <c r="C8" s="32" t="s">
        <v>316</v>
      </c>
      <c r="D8" s="14">
        <v>91848</v>
      </c>
      <c r="E8" s="15">
        <v>2374.36</v>
      </c>
      <c r="F8" s="16">
        <v>8.43E-2</v>
      </c>
      <c r="G8" s="16"/>
    </row>
    <row r="9" spans="1:7" x14ac:dyDescent="0.25">
      <c r="A9" s="13" t="s">
        <v>289</v>
      </c>
      <c r="B9" s="32" t="s">
        <v>290</v>
      </c>
      <c r="C9" s="32" t="s">
        <v>291</v>
      </c>
      <c r="D9" s="14">
        <v>575112</v>
      </c>
      <c r="E9" s="15">
        <v>2271.69</v>
      </c>
      <c r="F9" s="16">
        <v>8.0600000000000005E-2</v>
      </c>
      <c r="G9" s="16"/>
    </row>
    <row r="10" spans="1:7" x14ac:dyDescent="0.25">
      <c r="A10" s="13" t="s">
        <v>268</v>
      </c>
      <c r="B10" s="32" t="s">
        <v>269</v>
      </c>
      <c r="C10" s="32" t="s">
        <v>270</v>
      </c>
      <c r="D10" s="14">
        <v>123164</v>
      </c>
      <c r="E10" s="15">
        <v>1933.92</v>
      </c>
      <c r="F10" s="16">
        <v>6.8599999999999994E-2</v>
      </c>
      <c r="G10" s="16"/>
    </row>
    <row r="11" spans="1:7" x14ac:dyDescent="0.25">
      <c r="A11" s="13" t="s">
        <v>386</v>
      </c>
      <c r="B11" s="32" t="s">
        <v>387</v>
      </c>
      <c r="C11" s="32" t="s">
        <v>316</v>
      </c>
      <c r="D11" s="14">
        <v>11699</v>
      </c>
      <c r="E11" s="15">
        <v>1397.54</v>
      </c>
      <c r="F11" s="16">
        <v>4.9599999999999998E-2</v>
      </c>
      <c r="G11" s="16"/>
    </row>
    <row r="12" spans="1:7" x14ac:dyDescent="0.25">
      <c r="A12" s="13" t="s">
        <v>304</v>
      </c>
      <c r="B12" s="32" t="s">
        <v>305</v>
      </c>
      <c r="C12" s="32" t="s">
        <v>291</v>
      </c>
      <c r="D12" s="14">
        <v>57871</v>
      </c>
      <c r="E12" s="15">
        <v>1267.52</v>
      </c>
      <c r="F12" s="16">
        <v>4.4999999999999998E-2</v>
      </c>
      <c r="G12" s="16"/>
    </row>
    <row r="13" spans="1:7" x14ac:dyDescent="0.25">
      <c r="A13" s="13" t="s">
        <v>364</v>
      </c>
      <c r="B13" s="32" t="s">
        <v>365</v>
      </c>
      <c r="C13" s="32" t="s">
        <v>300</v>
      </c>
      <c r="D13" s="14">
        <v>12016</v>
      </c>
      <c r="E13" s="15">
        <v>1025</v>
      </c>
      <c r="F13" s="16">
        <v>3.6400000000000002E-2</v>
      </c>
      <c r="G13" s="16"/>
    </row>
    <row r="14" spans="1:7" x14ac:dyDescent="0.25">
      <c r="A14" s="13" t="s">
        <v>353</v>
      </c>
      <c r="B14" s="32" t="s">
        <v>354</v>
      </c>
      <c r="C14" s="32" t="s">
        <v>355</v>
      </c>
      <c r="D14" s="14">
        <v>31734</v>
      </c>
      <c r="E14" s="15">
        <v>976.53</v>
      </c>
      <c r="F14" s="16">
        <v>3.4700000000000002E-2</v>
      </c>
      <c r="G14" s="16"/>
    </row>
    <row r="15" spans="1:7" x14ac:dyDescent="0.25">
      <c r="A15" s="13" t="s">
        <v>737</v>
      </c>
      <c r="B15" s="32" t="s">
        <v>738</v>
      </c>
      <c r="C15" s="32" t="s">
        <v>284</v>
      </c>
      <c r="D15" s="14">
        <v>438203</v>
      </c>
      <c r="E15" s="15">
        <v>973.25</v>
      </c>
      <c r="F15" s="16">
        <v>3.4500000000000003E-2</v>
      </c>
      <c r="G15" s="16"/>
    </row>
    <row r="16" spans="1:7" x14ac:dyDescent="0.25">
      <c r="A16" s="13" t="s">
        <v>509</v>
      </c>
      <c r="B16" s="32" t="s">
        <v>510</v>
      </c>
      <c r="C16" s="32" t="s">
        <v>511</v>
      </c>
      <c r="D16" s="14">
        <v>2104</v>
      </c>
      <c r="E16" s="15">
        <v>852.46</v>
      </c>
      <c r="F16" s="16">
        <v>3.0200000000000001E-2</v>
      </c>
      <c r="G16" s="16"/>
    </row>
    <row r="17" spans="1:7" x14ac:dyDescent="0.25">
      <c r="A17" s="13" t="s">
        <v>816</v>
      </c>
      <c r="B17" s="32" t="s">
        <v>817</v>
      </c>
      <c r="C17" s="32" t="s">
        <v>316</v>
      </c>
      <c r="D17" s="14">
        <v>17436</v>
      </c>
      <c r="E17" s="15">
        <v>832.32</v>
      </c>
      <c r="F17" s="16">
        <v>2.9499999999999998E-2</v>
      </c>
      <c r="G17" s="16"/>
    </row>
    <row r="18" spans="1:7" x14ac:dyDescent="0.25">
      <c r="A18" s="13" t="s">
        <v>282</v>
      </c>
      <c r="B18" s="32" t="s">
        <v>283</v>
      </c>
      <c r="C18" s="32" t="s">
        <v>284</v>
      </c>
      <c r="D18" s="14">
        <v>17139</v>
      </c>
      <c r="E18" s="15">
        <v>831.51</v>
      </c>
      <c r="F18" s="16">
        <v>2.9499999999999998E-2</v>
      </c>
      <c r="G18" s="16"/>
    </row>
    <row r="19" spans="1:7" x14ac:dyDescent="0.25">
      <c r="A19" s="13" t="s">
        <v>463</v>
      </c>
      <c r="B19" s="32" t="s">
        <v>464</v>
      </c>
      <c r="C19" s="32" t="s">
        <v>316</v>
      </c>
      <c r="D19" s="14">
        <v>22442</v>
      </c>
      <c r="E19" s="15">
        <v>826.11</v>
      </c>
      <c r="F19" s="16">
        <v>2.93E-2</v>
      </c>
      <c r="G19" s="16"/>
    </row>
    <row r="20" spans="1:7" x14ac:dyDescent="0.25">
      <c r="A20" s="13" t="s">
        <v>1190</v>
      </c>
      <c r="B20" s="32" t="s">
        <v>1191</v>
      </c>
      <c r="C20" s="32" t="s">
        <v>313</v>
      </c>
      <c r="D20" s="14">
        <v>17900</v>
      </c>
      <c r="E20" s="15">
        <v>822.59</v>
      </c>
      <c r="F20" s="16">
        <v>2.92E-2</v>
      </c>
      <c r="G20" s="16"/>
    </row>
    <row r="21" spans="1:7" x14ac:dyDescent="0.25">
      <c r="A21" s="13" t="s">
        <v>757</v>
      </c>
      <c r="B21" s="32" t="s">
        <v>758</v>
      </c>
      <c r="C21" s="32" t="s">
        <v>470</v>
      </c>
      <c r="D21" s="14">
        <v>85705</v>
      </c>
      <c r="E21" s="15">
        <v>613.73</v>
      </c>
      <c r="F21" s="16">
        <v>2.18E-2</v>
      </c>
      <c r="G21" s="16"/>
    </row>
    <row r="22" spans="1:7" x14ac:dyDescent="0.25">
      <c r="A22" s="13" t="s">
        <v>494</v>
      </c>
      <c r="B22" s="32" t="s">
        <v>495</v>
      </c>
      <c r="C22" s="32" t="s">
        <v>439</v>
      </c>
      <c r="D22" s="14">
        <v>135822</v>
      </c>
      <c r="E22" s="15">
        <v>592.25</v>
      </c>
      <c r="F22" s="16">
        <v>2.1000000000000001E-2</v>
      </c>
      <c r="G22" s="16"/>
    </row>
    <row r="23" spans="1:7" x14ac:dyDescent="0.25">
      <c r="A23" s="13" t="s">
        <v>1418</v>
      </c>
      <c r="B23" s="32" t="s">
        <v>1419</v>
      </c>
      <c r="C23" s="32" t="s">
        <v>355</v>
      </c>
      <c r="D23" s="14">
        <v>30736</v>
      </c>
      <c r="E23" s="15">
        <v>589.41</v>
      </c>
      <c r="F23" s="16">
        <v>2.0899999999999998E-2</v>
      </c>
      <c r="G23" s="16"/>
    </row>
    <row r="24" spans="1:7" x14ac:dyDescent="0.25">
      <c r="A24" s="13" t="s">
        <v>1186</v>
      </c>
      <c r="B24" s="32" t="s">
        <v>1187</v>
      </c>
      <c r="C24" s="32" t="s">
        <v>313</v>
      </c>
      <c r="D24" s="14">
        <v>26028</v>
      </c>
      <c r="E24" s="15">
        <v>569.91999999999996</v>
      </c>
      <c r="F24" s="16">
        <v>2.0199999999999999E-2</v>
      </c>
      <c r="G24" s="16"/>
    </row>
    <row r="25" spans="1:7" x14ac:dyDescent="0.25">
      <c r="A25" s="13" t="s">
        <v>1196</v>
      </c>
      <c r="B25" s="32" t="s">
        <v>1197</v>
      </c>
      <c r="C25" s="32" t="s">
        <v>417</v>
      </c>
      <c r="D25" s="14">
        <v>21421</v>
      </c>
      <c r="E25" s="15">
        <v>569.35</v>
      </c>
      <c r="F25" s="16">
        <v>2.0199999999999999E-2</v>
      </c>
      <c r="G25" s="16"/>
    </row>
    <row r="26" spans="1:7" x14ac:dyDescent="0.25">
      <c r="A26" s="13" t="s">
        <v>480</v>
      </c>
      <c r="B26" s="32" t="s">
        <v>481</v>
      </c>
      <c r="C26" s="32" t="s">
        <v>482</v>
      </c>
      <c r="D26" s="14">
        <v>92336</v>
      </c>
      <c r="E26" s="15">
        <v>554.57000000000005</v>
      </c>
      <c r="F26" s="16">
        <v>1.9699999999999999E-2</v>
      </c>
      <c r="G26" s="16"/>
    </row>
    <row r="27" spans="1:7" x14ac:dyDescent="0.25">
      <c r="A27" s="13" t="s">
        <v>1420</v>
      </c>
      <c r="B27" s="32" t="s">
        <v>1421</v>
      </c>
      <c r="C27" s="32" t="s">
        <v>482</v>
      </c>
      <c r="D27" s="14">
        <v>57465</v>
      </c>
      <c r="E27" s="15">
        <v>553.79</v>
      </c>
      <c r="F27" s="16">
        <v>1.9699999999999999E-2</v>
      </c>
      <c r="G27" s="16"/>
    </row>
    <row r="28" spans="1:7" x14ac:dyDescent="0.25">
      <c r="A28" s="13" t="s">
        <v>1200</v>
      </c>
      <c r="B28" s="32" t="s">
        <v>1201</v>
      </c>
      <c r="C28" s="32" t="s">
        <v>439</v>
      </c>
      <c r="D28" s="14">
        <v>42911</v>
      </c>
      <c r="E28" s="15">
        <v>551.16999999999996</v>
      </c>
      <c r="F28" s="16">
        <v>1.9599999999999999E-2</v>
      </c>
      <c r="G28" s="16"/>
    </row>
    <row r="29" spans="1:7" x14ac:dyDescent="0.25">
      <c r="A29" s="13" t="s">
        <v>751</v>
      </c>
      <c r="B29" s="32" t="s">
        <v>752</v>
      </c>
      <c r="C29" s="32" t="s">
        <v>470</v>
      </c>
      <c r="D29" s="14">
        <v>83268</v>
      </c>
      <c r="E29" s="15">
        <v>521.34</v>
      </c>
      <c r="F29" s="16">
        <v>1.8499999999999999E-2</v>
      </c>
      <c r="G29" s="16"/>
    </row>
    <row r="30" spans="1:7" x14ac:dyDescent="0.25">
      <c r="A30" s="13" t="s">
        <v>418</v>
      </c>
      <c r="B30" s="32" t="s">
        <v>419</v>
      </c>
      <c r="C30" s="32" t="s">
        <v>281</v>
      </c>
      <c r="D30" s="14">
        <v>22685</v>
      </c>
      <c r="E30" s="15">
        <v>432.07</v>
      </c>
      <c r="F30" s="16">
        <v>1.5299999999999999E-2</v>
      </c>
      <c r="G30" s="16"/>
    </row>
    <row r="31" spans="1:7" x14ac:dyDescent="0.25">
      <c r="A31" s="13" t="s">
        <v>1211</v>
      </c>
      <c r="B31" s="32" t="s">
        <v>1212</v>
      </c>
      <c r="C31" s="32" t="s">
        <v>270</v>
      </c>
      <c r="D31" s="14">
        <v>32809</v>
      </c>
      <c r="E31" s="15">
        <v>427.96</v>
      </c>
      <c r="F31" s="16">
        <v>1.52E-2</v>
      </c>
      <c r="G31" s="16"/>
    </row>
    <row r="32" spans="1:7" x14ac:dyDescent="0.25">
      <c r="A32" s="13" t="s">
        <v>432</v>
      </c>
      <c r="B32" s="32" t="s">
        <v>433</v>
      </c>
      <c r="C32" s="32" t="s">
        <v>394</v>
      </c>
      <c r="D32" s="14">
        <v>27216</v>
      </c>
      <c r="E32" s="15">
        <v>421.33</v>
      </c>
      <c r="F32" s="16">
        <v>1.4999999999999999E-2</v>
      </c>
      <c r="G32" s="16"/>
    </row>
    <row r="33" spans="1:7" x14ac:dyDescent="0.25">
      <c r="A33" s="13" t="s">
        <v>330</v>
      </c>
      <c r="B33" s="32" t="s">
        <v>331</v>
      </c>
      <c r="C33" s="32" t="s">
        <v>332</v>
      </c>
      <c r="D33" s="14">
        <v>42817</v>
      </c>
      <c r="E33" s="15">
        <v>418.79</v>
      </c>
      <c r="F33" s="16">
        <v>1.49E-2</v>
      </c>
      <c r="G33" s="16"/>
    </row>
    <row r="34" spans="1:7" x14ac:dyDescent="0.25">
      <c r="A34" s="13" t="s">
        <v>437</v>
      </c>
      <c r="B34" s="32" t="s">
        <v>438</v>
      </c>
      <c r="C34" s="32" t="s">
        <v>439</v>
      </c>
      <c r="D34" s="14">
        <v>17165</v>
      </c>
      <c r="E34" s="15">
        <v>355.84</v>
      </c>
      <c r="F34" s="16">
        <v>1.26E-2</v>
      </c>
      <c r="G34" s="16"/>
    </row>
    <row r="35" spans="1:7" x14ac:dyDescent="0.25">
      <c r="A35" s="13" t="s">
        <v>769</v>
      </c>
      <c r="B35" s="32" t="s">
        <v>770</v>
      </c>
      <c r="C35" s="32" t="s">
        <v>355</v>
      </c>
      <c r="D35" s="14">
        <v>31734</v>
      </c>
      <c r="E35" s="15">
        <v>354.52</v>
      </c>
      <c r="F35" s="16">
        <v>1.26E-2</v>
      </c>
      <c r="G35" s="16"/>
    </row>
    <row r="36" spans="1:7" x14ac:dyDescent="0.25">
      <c r="A36" s="13" t="s">
        <v>471</v>
      </c>
      <c r="B36" s="32" t="s">
        <v>472</v>
      </c>
      <c r="C36" s="32" t="s">
        <v>284</v>
      </c>
      <c r="D36" s="14">
        <v>351212</v>
      </c>
      <c r="E36" s="15">
        <v>351.95</v>
      </c>
      <c r="F36" s="16">
        <v>1.2500000000000001E-2</v>
      </c>
      <c r="G36" s="16"/>
    </row>
    <row r="37" spans="1:7" x14ac:dyDescent="0.25">
      <c r="A37" s="13" t="s">
        <v>426</v>
      </c>
      <c r="B37" s="32" t="s">
        <v>427</v>
      </c>
      <c r="C37" s="32" t="s">
        <v>403</v>
      </c>
      <c r="D37" s="14">
        <v>25965</v>
      </c>
      <c r="E37" s="15">
        <v>347.22</v>
      </c>
      <c r="F37" s="16">
        <v>1.23E-2</v>
      </c>
      <c r="G37" s="16"/>
    </row>
    <row r="38" spans="1:7" x14ac:dyDescent="0.25">
      <c r="A38" s="13" t="s">
        <v>1422</v>
      </c>
      <c r="B38" s="32" t="s">
        <v>1423</v>
      </c>
      <c r="C38" s="32" t="s">
        <v>394</v>
      </c>
      <c r="D38" s="14">
        <v>22797</v>
      </c>
      <c r="E38" s="15">
        <v>338.42</v>
      </c>
      <c r="F38" s="16">
        <v>1.2E-2</v>
      </c>
      <c r="G38" s="16"/>
    </row>
    <row r="39" spans="1:7" x14ac:dyDescent="0.25">
      <c r="A39" s="13" t="s">
        <v>759</v>
      </c>
      <c r="B39" s="32" t="s">
        <v>760</v>
      </c>
      <c r="C39" s="32" t="s">
        <v>355</v>
      </c>
      <c r="D39" s="14">
        <v>46758</v>
      </c>
      <c r="E39" s="15">
        <v>337.34</v>
      </c>
      <c r="F39" s="16">
        <v>1.2E-2</v>
      </c>
      <c r="G39" s="16"/>
    </row>
    <row r="40" spans="1:7" x14ac:dyDescent="0.25">
      <c r="A40" s="13" t="s">
        <v>1424</v>
      </c>
      <c r="B40" s="32" t="s">
        <v>1425</v>
      </c>
      <c r="C40" s="32" t="s">
        <v>281</v>
      </c>
      <c r="D40" s="14">
        <v>995</v>
      </c>
      <c r="E40" s="15">
        <v>302.44</v>
      </c>
      <c r="F40" s="16">
        <v>1.0699999999999999E-2</v>
      </c>
      <c r="G40" s="16"/>
    </row>
    <row r="41" spans="1:7" x14ac:dyDescent="0.25">
      <c r="A41" s="13" t="s">
        <v>1426</v>
      </c>
      <c r="B41" s="32" t="s">
        <v>1427</v>
      </c>
      <c r="C41" s="32" t="s">
        <v>284</v>
      </c>
      <c r="D41" s="14">
        <v>19609</v>
      </c>
      <c r="E41" s="15">
        <v>299.73</v>
      </c>
      <c r="F41" s="16">
        <v>1.06E-2</v>
      </c>
      <c r="G41" s="16"/>
    </row>
    <row r="42" spans="1:7" x14ac:dyDescent="0.25">
      <c r="A42" s="13" t="s">
        <v>1428</v>
      </c>
      <c r="B42" s="32" t="s">
        <v>1429</v>
      </c>
      <c r="C42" s="32" t="s">
        <v>470</v>
      </c>
      <c r="D42" s="14">
        <v>40138</v>
      </c>
      <c r="E42" s="15">
        <v>295.83999999999997</v>
      </c>
      <c r="F42" s="16">
        <v>1.0500000000000001E-2</v>
      </c>
      <c r="G42" s="16"/>
    </row>
    <row r="43" spans="1:7" x14ac:dyDescent="0.25">
      <c r="A43" s="13" t="s">
        <v>1430</v>
      </c>
      <c r="B43" s="32" t="s">
        <v>1431</v>
      </c>
      <c r="C43" s="32" t="s">
        <v>511</v>
      </c>
      <c r="D43" s="14">
        <v>35576</v>
      </c>
      <c r="E43" s="15">
        <v>285.18</v>
      </c>
      <c r="F43" s="16">
        <v>1.01E-2</v>
      </c>
      <c r="G43" s="16"/>
    </row>
    <row r="44" spans="1:7" x14ac:dyDescent="0.25">
      <c r="A44" s="13" t="s">
        <v>1432</v>
      </c>
      <c r="B44" s="32" t="s">
        <v>1433</v>
      </c>
      <c r="C44" s="32" t="s">
        <v>332</v>
      </c>
      <c r="D44" s="14">
        <v>11097</v>
      </c>
      <c r="E44" s="15">
        <v>256.39</v>
      </c>
      <c r="F44" s="16">
        <v>9.1000000000000004E-3</v>
      </c>
      <c r="G44" s="16"/>
    </row>
    <row r="45" spans="1:7" x14ac:dyDescent="0.25">
      <c r="A45" s="13" t="s">
        <v>424</v>
      </c>
      <c r="B45" s="32" t="s">
        <v>425</v>
      </c>
      <c r="C45" s="32" t="s">
        <v>355</v>
      </c>
      <c r="D45" s="14">
        <v>16424</v>
      </c>
      <c r="E45" s="15">
        <v>233.52</v>
      </c>
      <c r="F45" s="16">
        <v>8.3000000000000001E-3</v>
      </c>
      <c r="G45" s="16"/>
    </row>
    <row r="46" spans="1:7" x14ac:dyDescent="0.25">
      <c r="A46" s="13" t="s">
        <v>1434</v>
      </c>
      <c r="B46" s="32" t="s">
        <v>1435</v>
      </c>
      <c r="C46" s="32" t="s">
        <v>284</v>
      </c>
      <c r="D46" s="14">
        <v>27096</v>
      </c>
      <c r="E46" s="15">
        <v>192.25</v>
      </c>
      <c r="F46" s="16">
        <v>6.7999999999999996E-3</v>
      </c>
      <c r="G46" s="16"/>
    </row>
    <row r="47" spans="1:7" x14ac:dyDescent="0.25">
      <c r="A47" s="13" t="s">
        <v>401</v>
      </c>
      <c r="B47" s="32" t="s">
        <v>402</v>
      </c>
      <c r="C47" s="32" t="s">
        <v>403</v>
      </c>
      <c r="D47" s="14">
        <v>2621</v>
      </c>
      <c r="E47" s="15">
        <v>80.47</v>
      </c>
      <c r="F47" s="16">
        <v>2.8999999999999998E-3</v>
      </c>
      <c r="G47" s="16"/>
    </row>
    <row r="48" spans="1:7" x14ac:dyDescent="0.25">
      <c r="A48" s="17" t="s">
        <v>181</v>
      </c>
      <c r="B48" s="33"/>
      <c r="C48" s="33"/>
      <c r="D48" s="18"/>
      <c r="E48" s="36">
        <v>27231.59</v>
      </c>
      <c r="F48" s="37">
        <v>0.96640000000000004</v>
      </c>
      <c r="G48" s="21"/>
    </row>
    <row r="49" spans="1:7" x14ac:dyDescent="0.25">
      <c r="A49" s="17" t="s">
        <v>473</v>
      </c>
      <c r="B49" s="32"/>
      <c r="C49" s="32"/>
      <c r="D49" s="14"/>
      <c r="E49" s="15"/>
      <c r="F49" s="16"/>
      <c r="G49" s="16"/>
    </row>
    <row r="50" spans="1:7" x14ac:dyDescent="0.25">
      <c r="A50" s="17" t="s">
        <v>181</v>
      </c>
      <c r="B50" s="32"/>
      <c r="C50" s="32"/>
      <c r="D50" s="14"/>
      <c r="E50" s="38" t="s">
        <v>134</v>
      </c>
      <c r="F50" s="39" t="s">
        <v>134</v>
      </c>
      <c r="G50" s="16"/>
    </row>
    <row r="51" spans="1:7" x14ac:dyDescent="0.25">
      <c r="A51" s="24" t="s">
        <v>184</v>
      </c>
      <c r="B51" s="34"/>
      <c r="C51" s="34"/>
      <c r="D51" s="25"/>
      <c r="E51" s="29">
        <v>27231.59</v>
      </c>
      <c r="F51" s="30">
        <v>0.96640000000000004</v>
      </c>
      <c r="G51" s="21"/>
    </row>
    <row r="52" spans="1:7" x14ac:dyDescent="0.25">
      <c r="A52" s="13"/>
      <c r="B52" s="32"/>
      <c r="C52" s="32"/>
      <c r="D52" s="14"/>
      <c r="E52" s="15"/>
      <c r="F52" s="16"/>
      <c r="G52" s="16"/>
    </row>
    <row r="53" spans="1:7" x14ac:dyDescent="0.25">
      <c r="A53" s="13"/>
      <c r="B53" s="32"/>
      <c r="C53" s="32"/>
      <c r="D53" s="14"/>
      <c r="E53" s="15"/>
      <c r="F53" s="16"/>
      <c r="G53" s="16"/>
    </row>
    <row r="54" spans="1:7" x14ac:dyDescent="0.25">
      <c r="A54" s="17" t="s">
        <v>199</v>
      </c>
      <c r="B54" s="32"/>
      <c r="C54" s="32"/>
      <c r="D54" s="14"/>
      <c r="E54" s="15"/>
      <c r="F54" s="16"/>
      <c r="G54" s="16"/>
    </row>
    <row r="55" spans="1:7" x14ac:dyDescent="0.25">
      <c r="A55" s="13" t="s">
        <v>200</v>
      </c>
      <c r="B55" s="32"/>
      <c r="C55" s="32"/>
      <c r="D55" s="14"/>
      <c r="E55" s="15">
        <v>1040.46</v>
      </c>
      <c r="F55" s="16">
        <v>3.6900000000000002E-2</v>
      </c>
      <c r="G55" s="16">
        <v>6.2650999999999998E-2</v>
      </c>
    </row>
    <row r="56" spans="1:7" x14ac:dyDescent="0.25">
      <c r="A56" s="17" t="s">
        <v>181</v>
      </c>
      <c r="B56" s="33"/>
      <c r="C56" s="33"/>
      <c r="D56" s="18"/>
      <c r="E56" s="36">
        <v>1040.46</v>
      </c>
      <c r="F56" s="37">
        <v>3.6900000000000002E-2</v>
      </c>
      <c r="G56" s="21"/>
    </row>
    <row r="57" spans="1:7" x14ac:dyDescent="0.25">
      <c r="A57" s="13"/>
      <c r="B57" s="32"/>
      <c r="C57" s="32"/>
      <c r="D57" s="14"/>
      <c r="E57" s="15"/>
      <c r="F57" s="16"/>
      <c r="G57" s="16"/>
    </row>
    <row r="58" spans="1:7" x14ac:dyDescent="0.25">
      <c r="A58" s="24" t="s">
        <v>184</v>
      </c>
      <c r="B58" s="34"/>
      <c r="C58" s="34"/>
      <c r="D58" s="25"/>
      <c r="E58" s="19">
        <v>1040.46</v>
      </c>
      <c r="F58" s="20">
        <v>3.6900000000000002E-2</v>
      </c>
      <c r="G58" s="21"/>
    </row>
    <row r="59" spans="1:7" x14ac:dyDescent="0.25">
      <c r="A59" s="13" t="s">
        <v>201</v>
      </c>
      <c r="B59" s="32"/>
      <c r="C59" s="32"/>
      <c r="D59" s="14"/>
      <c r="E59" s="15">
        <v>0.1785921</v>
      </c>
      <c r="F59" s="16">
        <v>6.0000000000000002E-6</v>
      </c>
      <c r="G59" s="16"/>
    </row>
    <row r="60" spans="1:7" x14ac:dyDescent="0.25">
      <c r="A60" s="13" t="s">
        <v>202</v>
      </c>
      <c r="B60" s="32"/>
      <c r="C60" s="32"/>
      <c r="D60" s="14"/>
      <c r="E60" s="40">
        <v>-90.358592099999996</v>
      </c>
      <c r="F60" s="26">
        <v>-3.3059999999999999E-3</v>
      </c>
      <c r="G60" s="16">
        <v>6.2649999999999997E-2</v>
      </c>
    </row>
    <row r="61" spans="1:7" x14ac:dyDescent="0.25">
      <c r="A61" s="27" t="s">
        <v>203</v>
      </c>
      <c r="B61" s="35"/>
      <c r="C61" s="35"/>
      <c r="D61" s="28"/>
      <c r="E61" s="29">
        <v>28181.87</v>
      </c>
      <c r="F61" s="30">
        <v>1</v>
      </c>
      <c r="G61" s="30"/>
    </row>
    <row r="66" spans="1:3" x14ac:dyDescent="0.25">
      <c r="A66" s="1" t="s">
        <v>206</v>
      </c>
    </row>
    <row r="67" spans="1:3" x14ac:dyDescent="0.25">
      <c r="A67" s="47" t="s">
        <v>207</v>
      </c>
      <c r="B67" s="3" t="s">
        <v>134</v>
      </c>
    </row>
    <row r="68" spans="1:3" x14ac:dyDescent="0.25">
      <c r="A68" t="s">
        <v>208</v>
      </c>
    </row>
    <row r="69" spans="1:3" x14ac:dyDescent="0.25">
      <c r="A69" t="s">
        <v>249</v>
      </c>
      <c r="B69" t="s">
        <v>210</v>
      </c>
      <c r="C69" t="s">
        <v>210</v>
      </c>
    </row>
    <row r="70" spans="1:3" x14ac:dyDescent="0.25">
      <c r="B70" s="48">
        <v>45688</v>
      </c>
      <c r="C70" s="48">
        <v>45716</v>
      </c>
    </row>
    <row r="71" spans="1:3" x14ac:dyDescent="0.25">
      <c r="A71" t="s">
        <v>250</v>
      </c>
      <c r="B71" t="s">
        <v>1093</v>
      </c>
      <c r="C71">
        <v>9.7121999999999993</v>
      </c>
    </row>
    <row r="72" spans="1:3" x14ac:dyDescent="0.25">
      <c r="A72" t="s">
        <v>251</v>
      </c>
      <c r="B72" t="s">
        <v>1093</v>
      </c>
      <c r="C72">
        <v>9.7121999999999993</v>
      </c>
    </row>
    <row r="73" spans="1:3" x14ac:dyDescent="0.25">
      <c r="A73" t="s">
        <v>252</v>
      </c>
      <c r="B73" t="s">
        <v>1093</v>
      </c>
      <c r="C73">
        <v>9.7081</v>
      </c>
    </row>
    <row r="74" spans="1:3" x14ac:dyDescent="0.25">
      <c r="A74" t="s">
        <v>253</v>
      </c>
      <c r="B74" t="s">
        <v>1093</v>
      </c>
      <c r="C74">
        <v>9.7081</v>
      </c>
    </row>
    <row r="77" spans="1:3" x14ac:dyDescent="0.25">
      <c r="A77" t="s">
        <v>212</v>
      </c>
      <c r="B77" s="3" t="s">
        <v>134</v>
      </c>
    </row>
    <row r="78" spans="1:3" x14ac:dyDescent="0.25">
      <c r="A78" t="s">
        <v>213</v>
      </c>
      <c r="B78" s="3" t="s">
        <v>134</v>
      </c>
    </row>
    <row r="79" spans="1:3" ht="29.1" customHeight="1" x14ac:dyDescent="0.25">
      <c r="A79" s="47" t="s">
        <v>214</v>
      </c>
      <c r="B79" s="3" t="s">
        <v>134</v>
      </c>
    </row>
    <row r="80" spans="1:3" ht="29.1" customHeight="1" x14ac:dyDescent="0.25">
      <c r="A80" s="47" t="s">
        <v>215</v>
      </c>
      <c r="B80" s="3" t="s">
        <v>134</v>
      </c>
    </row>
    <row r="81" spans="1:4" x14ac:dyDescent="0.25">
      <c r="A81" t="s">
        <v>476</v>
      </c>
      <c r="B81" s="49" t="s">
        <v>134</v>
      </c>
    </row>
    <row r="82" spans="1:4" ht="43.5" customHeight="1" x14ac:dyDescent="0.25">
      <c r="A82" s="47" t="s">
        <v>217</v>
      </c>
      <c r="B82" s="3" t="s">
        <v>134</v>
      </c>
    </row>
    <row r="83" spans="1:4" x14ac:dyDescent="0.25">
      <c r="B83" s="3"/>
    </row>
    <row r="84" spans="1:4" ht="29.1" customHeight="1" x14ac:dyDescent="0.25">
      <c r="A84" s="47" t="s">
        <v>218</v>
      </c>
      <c r="B84" s="3" t="s">
        <v>134</v>
      </c>
    </row>
    <row r="85" spans="1:4" ht="29.1" customHeight="1" x14ac:dyDescent="0.25">
      <c r="A85" s="47" t="s">
        <v>219</v>
      </c>
      <c r="B85" t="s">
        <v>134</v>
      </c>
    </row>
    <row r="86" spans="1:4" ht="29.1" customHeight="1" x14ac:dyDescent="0.25">
      <c r="A86" s="47" t="s">
        <v>220</v>
      </c>
      <c r="B86" s="3" t="s">
        <v>134</v>
      </c>
    </row>
    <row r="87" spans="1:4" ht="29.1" customHeight="1" x14ac:dyDescent="0.25">
      <c r="A87" s="47" t="s">
        <v>221</v>
      </c>
      <c r="B87" s="3" t="s">
        <v>134</v>
      </c>
    </row>
    <row r="89" spans="1:4" ht="69.95" customHeight="1" x14ac:dyDescent="0.25">
      <c r="A89" s="65" t="s">
        <v>231</v>
      </c>
      <c r="B89" s="65" t="s">
        <v>232</v>
      </c>
      <c r="C89" s="65" t="s">
        <v>4</v>
      </c>
      <c r="D89" s="65" t="s">
        <v>5</v>
      </c>
    </row>
    <row r="90" spans="1:4" ht="69.95" customHeight="1" x14ac:dyDescent="0.25">
      <c r="A90" s="65" t="s">
        <v>1436</v>
      </c>
      <c r="B90" s="65"/>
      <c r="C90" s="65" t="s">
        <v>53</v>
      </c>
      <c r="D90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125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1437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1438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437</v>
      </c>
      <c r="B8" s="32" t="s">
        <v>438</v>
      </c>
      <c r="C8" s="32" t="s">
        <v>439</v>
      </c>
      <c r="D8" s="14">
        <v>457718</v>
      </c>
      <c r="E8" s="15">
        <v>9488.7199999999993</v>
      </c>
      <c r="F8" s="16">
        <v>2.5499999999999998E-2</v>
      </c>
      <c r="G8" s="16"/>
    </row>
    <row r="9" spans="1:7" x14ac:dyDescent="0.25">
      <c r="A9" s="13" t="s">
        <v>322</v>
      </c>
      <c r="B9" s="32" t="s">
        <v>323</v>
      </c>
      <c r="C9" s="32" t="s">
        <v>262</v>
      </c>
      <c r="D9" s="14">
        <v>4590803</v>
      </c>
      <c r="E9" s="15">
        <v>9232.56</v>
      </c>
      <c r="F9" s="16">
        <v>2.4799999999999999E-2</v>
      </c>
      <c r="G9" s="16"/>
    </row>
    <row r="10" spans="1:7" x14ac:dyDescent="0.25">
      <c r="A10" s="13" t="s">
        <v>390</v>
      </c>
      <c r="B10" s="32" t="s">
        <v>391</v>
      </c>
      <c r="C10" s="32" t="s">
        <v>345</v>
      </c>
      <c r="D10" s="14">
        <v>1071929</v>
      </c>
      <c r="E10" s="15">
        <v>8853.06</v>
      </c>
      <c r="F10" s="16">
        <v>2.3800000000000002E-2</v>
      </c>
      <c r="G10" s="16"/>
    </row>
    <row r="11" spans="1:7" x14ac:dyDescent="0.25">
      <c r="A11" s="13" t="s">
        <v>415</v>
      </c>
      <c r="B11" s="32" t="s">
        <v>416</v>
      </c>
      <c r="C11" s="32" t="s">
        <v>417</v>
      </c>
      <c r="D11" s="14">
        <v>1424301</v>
      </c>
      <c r="E11" s="15">
        <v>8776.5400000000009</v>
      </c>
      <c r="F11" s="16">
        <v>2.3599999999999999E-2</v>
      </c>
      <c r="G11" s="16"/>
    </row>
    <row r="12" spans="1:7" x14ac:dyDescent="0.25">
      <c r="A12" s="13" t="s">
        <v>401</v>
      </c>
      <c r="B12" s="32" t="s">
        <v>402</v>
      </c>
      <c r="C12" s="32" t="s">
        <v>403</v>
      </c>
      <c r="D12" s="14">
        <v>278087</v>
      </c>
      <c r="E12" s="15">
        <v>8537.69</v>
      </c>
      <c r="F12" s="16">
        <v>2.3E-2</v>
      </c>
      <c r="G12" s="16"/>
    </row>
    <row r="13" spans="1:7" x14ac:dyDescent="0.25">
      <c r="A13" s="13" t="s">
        <v>1439</v>
      </c>
      <c r="B13" s="32" t="s">
        <v>1440</v>
      </c>
      <c r="C13" s="32" t="s">
        <v>332</v>
      </c>
      <c r="D13" s="14">
        <v>1611780</v>
      </c>
      <c r="E13" s="15">
        <v>8398.18</v>
      </c>
      <c r="F13" s="16">
        <v>2.2599999999999999E-2</v>
      </c>
      <c r="G13" s="16"/>
    </row>
    <row r="14" spans="1:7" x14ac:dyDescent="0.25">
      <c r="A14" s="13" t="s">
        <v>454</v>
      </c>
      <c r="B14" s="32" t="s">
        <v>455</v>
      </c>
      <c r="C14" s="32" t="s">
        <v>281</v>
      </c>
      <c r="D14" s="14">
        <v>321961</v>
      </c>
      <c r="E14" s="15">
        <v>8003.79</v>
      </c>
      <c r="F14" s="16">
        <v>2.1499999999999998E-2</v>
      </c>
      <c r="G14" s="16"/>
    </row>
    <row r="15" spans="1:7" x14ac:dyDescent="0.25">
      <c r="A15" s="13" t="s">
        <v>328</v>
      </c>
      <c r="B15" s="32" t="s">
        <v>329</v>
      </c>
      <c r="C15" s="32" t="s">
        <v>297</v>
      </c>
      <c r="D15" s="14">
        <v>156530</v>
      </c>
      <c r="E15" s="15">
        <v>7813.43</v>
      </c>
      <c r="F15" s="16">
        <v>2.1000000000000001E-2</v>
      </c>
      <c r="G15" s="16"/>
    </row>
    <row r="16" spans="1:7" x14ac:dyDescent="0.25">
      <c r="A16" s="13" t="s">
        <v>1441</v>
      </c>
      <c r="B16" s="32" t="s">
        <v>1442</v>
      </c>
      <c r="C16" s="32" t="s">
        <v>262</v>
      </c>
      <c r="D16" s="14">
        <v>5256859</v>
      </c>
      <c r="E16" s="15">
        <v>7769.64</v>
      </c>
      <c r="F16" s="16">
        <v>2.0899999999999998E-2</v>
      </c>
      <c r="G16" s="16"/>
    </row>
    <row r="17" spans="1:7" x14ac:dyDescent="0.25">
      <c r="A17" s="13" t="s">
        <v>397</v>
      </c>
      <c r="B17" s="32" t="s">
        <v>398</v>
      </c>
      <c r="C17" s="32" t="s">
        <v>281</v>
      </c>
      <c r="D17" s="14">
        <v>471131</v>
      </c>
      <c r="E17" s="15">
        <v>7747.04</v>
      </c>
      <c r="F17" s="16">
        <v>2.0799999999999999E-2</v>
      </c>
      <c r="G17" s="16"/>
    </row>
    <row r="18" spans="1:7" x14ac:dyDescent="0.25">
      <c r="A18" s="13" t="s">
        <v>295</v>
      </c>
      <c r="B18" s="32" t="s">
        <v>296</v>
      </c>
      <c r="C18" s="32" t="s">
        <v>297</v>
      </c>
      <c r="D18" s="14">
        <v>163906</v>
      </c>
      <c r="E18" s="15">
        <v>7594.91</v>
      </c>
      <c r="F18" s="16">
        <v>2.0400000000000001E-2</v>
      </c>
      <c r="G18" s="16"/>
    </row>
    <row r="19" spans="1:7" x14ac:dyDescent="0.25">
      <c r="A19" s="13" t="s">
        <v>339</v>
      </c>
      <c r="B19" s="32" t="s">
        <v>340</v>
      </c>
      <c r="C19" s="32" t="s">
        <v>273</v>
      </c>
      <c r="D19" s="14">
        <v>1012857</v>
      </c>
      <c r="E19" s="15">
        <v>7479.44</v>
      </c>
      <c r="F19" s="16">
        <v>2.01E-2</v>
      </c>
      <c r="G19" s="16"/>
    </row>
    <row r="20" spans="1:7" x14ac:dyDescent="0.25">
      <c r="A20" s="13" t="s">
        <v>1443</v>
      </c>
      <c r="B20" s="32" t="s">
        <v>1444</v>
      </c>
      <c r="C20" s="32" t="s">
        <v>417</v>
      </c>
      <c r="D20" s="14">
        <v>190815</v>
      </c>
      <c r="E20" s="15">
        <v>7178.94</v>
      </c>
      <c r="F20" s="16">
        <v>1.9300000000000001E-2</v>
      </c>
      <c r="G20" s="16"/>
    </row>
    <row r="21" spans="1:7" x14ac:dyDescent="0.25">
      <c r="A21" s="13" t="s">
        <v>430</v>
      </c>
      <c r="B21" s="32" t="s">
        <v>431</v>
      </c>
      <c r="C21" s="32" t="s">
        <v>403</v>
      </c>
      <c r="D21" s="14">
        <v>490208</v>
      </c>
      <c r="E21" s="15">
        <v>7053.85</v>
      </c>
      <c r="F21" s="16">
        <v>1.9E-2</v>
      </c>
      <c r="G21" s="16"/>
    </row>
    <row r="22" spans="1:7" x14ac:dyDescent="0.25">
      <c r="A22" s="13" t="s">
        <v>1445</v>
      </c>
      <c r="B22" s="32" t="s">
        <v>1446</v>
      </c>
      <c r="C22" s="32" t="s">
        <v>552</v>
      </c>
      <c r="D22" s="14">
        <v>2034438</v>
      </c>
      <c r="E22" s="15">
        <v>7039.16</v>
      </c>
      <c r="F22" s="16">
        <v>1.89E-2</v>
      </c>
      <c r="G22" s="16"/>
    </row>
    <row r="23" spans="1:7" x14ac:dyDescent="0.25">
      <c r="A23" s="13" t="s">
        <v>381</v>
      </c>
      <c r="B23" s="32" t="s">
        <v>382</v>
      </c>
      <c r="C23" s="32" t="s">
        <v>273</v>
      </c>
      <c r="D23" s="14">
        <v>130825</v>
      </c>
      <c r="E23" s="15">
        <v>6938.83</v>
      </c>
      <c r="F23" s="16">
        <v>1.8700000000000001E-2</v>
      </c>
      <c r="G23" s="16"/>
    </row>
    <row r="24" spans="1:7" x14ac:dyDescent="0.25">
      <c r="A24" s="13" t="s">
        <v>759</v>
      </c>
      <c r="B24" s="32" t="s">
        <v>760</v>
      </c>
      <c r="C24" s="32" t="s">
        <v>355</v>
      </c>
      <c r="D24" s="14">
        <v>957452</v>
      </c>
      <c r="E24" s="15">
        <v>6907.54</v>
      </c>
      <c r="F24" s="16">
        <v>1.8599999999999998E-2</v>
      </c>
      <c r="G24" s="16"/>
    </row>
    <row r="25" spans="1:7" x14ac:dyDescent="0.25">
      <c r="A25" s="13" t="s">
        <v>739</v>
      </c>
      <c r="B25" s="32" t="s">
        <v>740</v>
      </c>
      <c r="C25" s="32" t="s">
        <v>262</v>
      </c>
      <c r="D25" s="14">
        <v>3846867</v>
      </c>
      <c r="E25" s="15">
        <v>6832.81</v>
      </c>
      <c r="F25" s="16">
        <v>1.84E-2</v>
      </c>
      <c r="G25" s="16"/>
    </row>
    <row r="26" spans="1:7" x14ac:dyDescent="0.25">
      <c r="A26" s="13" t="s">
        <v>836</v>
      </c>
      <c r="B26" s="32" t="s">
        <v>837</v>
      </c>
      <c r="C26" s="32" t="s">
        <v>300</v>
      </c>
      <c r="D26" s="14">
        <v>412600</v>
      </c>
      <c r="E26" s="15">
        <v>6774.48</v>
      </c>
      <c r="F26" s="16">
        <v>1.8200000000000001E-2</v>
      </c>
      <c r="G26" s="16"/>
    </row>
    <row r="27" spans="1:7" x14ac:dyDescent="0.25">
      <c r="A27" s="13" t="s">
        <v>448</v>
      </c>
      <c r="B27" s="32" t="s">
        <v>449</v>
      </c>
      <c r="C27" s="32" t="s">
        <v>355</v>
      </c>
      <c r="D27" s="14">
        <v>48265</v>
      </c>
      <c r="E27" s="15">
        <v>6726.14</v>
      </c>
      <c r="F27" s="16">
        <v>1.8100000000000002E-2</v>
      </c>
      <c r="G27" s="16"/>
    </row>
    <row r="28" spans="1:7" x14ac:dyDescent="0.25">
      <c r="A28" s="13" t="s">
        <v>1447</v>
      </c>
      <c r="B28" s="32" t="s">
        <v>1448</v>
      </c>
      <c r="C28" s="32" t="s">
        <v>313</v>
      </c>
      <c r="D28" s="14">
        <v>626953</v>
      </c>
      <c r="E28" s="15">
        <v>6489.28</v>
      </c>
      <c r="F28" s="16">
        <v>1.7500000000000002E-2</v>
      </c>
      <c r="G28" s="16"/>
    </row>
    <row r="29" spans="1:7" x14ac:dyDescent="0.25">
      <c r="A29" s="13" t="s">
        <v>1449</v>
      </c>
      <c r="B29" s="32" t="s">
        <v>1450</v>
      </c>
      <c r="C29" s="32" t="s">
        <v>417</v>
      </c>
      <c r="D29" s="14">
        <v>539129</v>
      </c>
      <c r="E29" s="15">
        <v>6433.16</v>
      </c>
      <c r="F29" s="16">
        <v>1.7299999999999999E-2</v>
      </c>
      <c r="G29" s="16"/>
    </row>
    <row r="30" spans="1:7" x14ac:dyDescent="0.25">
      <c r="A30" s="13" t="s">
        <v>1451</v>
      </c>
      <c r="B30" s="32" t="s">
        <v>1452</v>
      </c>
      <c r="C30" s="32" t="s">
        <v>403</v>
      </c>
      <c r="D30" s="14">
        <v>634027</v>
      </c>
      <c r="E30" s="15">
        <v>6336.78</v>
      </c>
      <c r="F30" s="16">
        <v>1.7000000000000001E-2</v>
      </c>
      <c r="G30" s="16"/>
    </row>
    <row r="31" spans="1:7" x14ac:dyDescent="0.25">
      <c r="A31" s="13" t="s">
        <v>371</v>
      </c>
      <c r="B31" s="32" t="s">
        <v>372</v>
      </c>
      <c r="C31" s="32" t="s">
        <v>355</v>
      </c>
      <c r="D31" s="14">
        <v>479203</v>
      </c>
      <c r="E31" s="15">
        <v>6325.96</v>
      </c>
      <c r="F31" s="16">
        <v>1.7000000000000001E-2</v>
      </c>
      <c r="G31" s="16"/>
    </row>
    <row r="32" spans="1:7" x14ac:dyDescent="0.25">
      <c r="A32" s="13" t="s">
        <v>356</v>
      </c>
      <c r="B32" s="32" t="s">
        <v>357</v>
      </c>
      <c r="C32" s="32" t="s">
        <v>262</v>
      </c>
      <c r="D32" s="14">
        <v>1235969</v>
      </c>
      <c r="E32" s="15">
        <v>6313.33</v>
      </c>
      <c r="F32" s="16">
        <v>1.7000000000000001E-2</v>
      </c>
      <c r="G32" s="16"/>
    </row>
    <row r="33" spans="1:7" x14ac:dyDescent="0.25">
      <c r="A33" s="13" t="s">
        <v>432</v>
      </c>
      <c r="B33" s="32" t="s">
        <v>433</v>
      </c>
      <c r="C33" s="32" t="s">
        <v>394</v>
      </c>
      <c r="D33" s="14">
        <v>388490</v>
      </c>
      <c r="E33" s="15">
        <v>6014.21</v>
      </c>
      <c r="F33" s="16">
        <v>1.6199999999999999E-2</v>
      </c>
      <c r="G33" s="16"/>
    </row>
    <row r="34" spans="1:7" x14ac:dyDescent="0.25">
      <c r="A34" s="13" t="s">
        <v>1453</v>
      </c>
      <c r="B34" s="32" t="s">
        <v>1454</v>
      </c>
      <c r="C34" s="32" t="s">
        <v>470</v>
      </c>
      <c r="D34" s="14">
        <v>853394</v>
      </c>
      <c r="E34" s="15">
        <v>5829.11</v>
      </c>
      <c r="F34" s="16">
        <v>1.5699999999999999E-2</v>
      </c>
      <c r="G34" s="16"/>
    </row>
    <row r="35" spans="1:7" x14ac:dyDescent="0.25">
      <c r="A35" s="13" t="s">
        <v>392</v>
      </c>
      <c r="B35" s="32" t="s">
        <v>393</v>
      </c>
      <c r="C35" s="32" t="s">
        <v>394</v>
      </c>
      <c r="D35" s="14">
        <v>600138</v>
      </c>
      <c r="E35" s="15">
        <v>5683.61</v>
      </c>
      <c r="F35" s="16">
        <v>1.5299999999999999E-2</v>
      </c>
      <c r="G35" s="16"/>
    </row>
    <row r="36" spans="1:7" x14ac:dyDescent="0.25">
      <c r="A36" s="13" t="s">
        <v>375</v>
      </c>
      <c r="B36" s="32" t="s">
        <v>376</v>
      </c>
      <c r="C36" s="32" t="s">
        <v>300</v>
      </c>
      <c r="D36" s="14">
        <v>523371</v>
      </c>
      <c r="E36" s="15">
        <v>5331.32</v>
      </c>
      <c r="F36" s="16">
        <v>1.43E-2</v>
      </c>
      <c r="G36" s="16"/>
    </row>
    <row r="37" spans="1:7" x14ac:dyDescent="0.25">
      <c r="A37" s="13" t="s">
        <v>1430</v>
      </c>
      <c r="B37" s="32" t="s">
        <v>1431</v>
      </c>
      <c r="C37" s="32" t="s">
        <v>511</v>
      </c>
      <c r="D37" s="14">
        <v>662547</v>
      </c>
      <c r="E37" s="15">
        <v>5310.98</v>
      </c>
      <c r="F37" s="16">
        <v>1.43E-2</v>
      </c>
      <c r="G37" s="16"/>
    </row>
    <row r="38" spans="1:7" x14ac:dyDescent="0.25">
      <c r="A38" s="13" t="s">
        <v>1455</v>
      </c>
      <c r="B38" s="32" t="s">
        <v>1456</v>
      </c>
      <c r="C38" s="32" t="s">
        <v>332</v>
      </c>
      <c r="D38" s="14">
        <v>565691</v>
      </c>
      <c r="E38" s="15">
        <v>5180.32</v>
      </c>
      <c r="F38" s="16">
        <v>1.3899999999999999E-2</v>
      </c>
      <c r="G38" s="16"/>
    </row>
    <row r="39" spans="1:7" x14ac:dyDescent="0.25">
      <c r="A39" s="13" t="s">
        <v>1457</v>
      </c>
      <c r="B39" s="32" t="s">
        <v>1458</v>
      </c>
      <c r="C39" s="32" t="s">
        <v>294</v>
      </c>
      <c r="D39" s="14">
        <v>18868</v>
      </c>
      <c r="E39" s="15">
        <v>5147.95</v>
      </c>
      <c r="F39" s="16">
        <v>1.38E-2</v>
      </c>
      <c r="G39" s="16"/>
    </row>
    <row r="40" spans="1:7" x14ac:dyDescent="0.25">
      <c r="A40" s="13" t="s">
        <v>741</v>
      </c>
      <c r="B40" s="32" t="s">
        <v>742</v>
      </c>
      <c r="C40" s="32" t="s">
        <v>332</v>
      </c>
      <c r="D40" s="14">
        <v>797685</v>
      </c>
      <c r="E40" s="15">
        <v>4887.42</v>
      </c>
      <c r="F40" s="16">
        <v>1.3100000000000001E-2</v>
      </c>
      <c r="G40" s="16"/>
    </row>
    <row r="41" spans="1:7" x14ac:dyDescent="0.25">
      <c r="A41" s="13" t="s">
        <v>1459</v>
      </c>
      <c r="B41" s="32" t="s">
        <v>1460</v>
      </c>
      <c r="C41" s="32" t="s">
        <v>284</v>
      </c>
      <c r="D41" s="14">
        <v>154755</v>
      </c>
      <c r="E41" s="15">
        <v>4628.95</v>
      </c>
      <c r="F41" s="16">
        <v>1.24E-2</v>
      </c>
      <c r="G41" s="16"/>
    </row>
    <row r="42" spans="1:7" x14ac:dyDescent="0.25">
      <c r="A42" s="13" t="s">
        <v>450</v>
      </c>
      <c r="B42" s="32" t="s">
        <v>451</v>
      </c>
      <c r="C42" s="32" t="s">
        <v>281</v>
      </c>
      <c r="D42" s="14">
        <v>340148</v>
      </c>
      <c r="E42" s="15">
        <v>4610.2</v>
      </c>
      <c r="F42" s="16">
        <v>1.24E-2</v>
      </c>
      <c r="G42" s="16"/>
    </row>
    <row r="43" spans="1:7" x14ac:dyDescent="0.25">
      <c r="A43" s="13" t="s">
        <v>749</v>
      </c>
      <c r="B43" s="32" t="s">
        <v>750</v>
      </c>
      <c r="C43" s="32" t="s">
        <v>273</v>
      </c>
      <c r="D43" s="14">
        <v>1070903</v>
      </c>
      <c r="E43" s="15">
        <v>4541.16</v>
      </c>
      <c r="F43" s="16">
        <v>1.2200000000000001E-2</v>
      </c>
      <c r="G43" s="16"/>
    </row>
    <row r="44" spans="1:7" x14ac:dyDescent="0.25">
      <c r="A44" s="13" t="s">
        <v>745</v>
      </c>
      <c r="B44" s="32" t="s">
        <v>746</v>
      </c>
      <c r="C44" s="32" t="s">
        <v>338</v>
      </c>
      <c r="D44" s="14">
        <v>454839</v>
      </c>
      <c r="E44" s="15">
        <v>4539.75</v>
      </c>
      <c r="F44" s="16">
        <v>1.2200000000000001E-2</v>
      </c>
      <c r="G44" s="16"/>
    </row>
    <row r="45" spans="1:7" x14ac:dyDescent="0.25">
      <c r="A45" s="13" t="s">
        <v>898</v>
      </c>
      <c r="B45" s="32" t="s">
        <v>899</v>
      </c>
      <c r="C45" s="32" t="s">
        <v>552</v>
      </c>
      <c r="D45" s="14">
        <v>216190</v>
      </c>
      <c r="E45" s="15">
        <v>4213.54</v>
      </c>
      <c r="F45" s="16">
        <v>1.1299999999999999E-2</v>
      </c>
      <c r="G45" s="16"/>
    </row>
    <row r="46" spans="1:7" x14ac:dyDescent="0.25">
      <c r="A46" s="13" t="s">
        <v>311</v>
      </c>
      <c r="B46" s="32" t="s">
        <v>312</v>
      </c>
      <c r="C46" s="32" t="s">
        <v>313</v>
      </c>
      <c r="D46" s="14">
        <v>662782</v>
      </c>
      <c r="E46" s="15">
        <v>4203.03</v>
      </c>
      <c r="F46" s="16">
        <v>1.1299999999999999E-2</v>
      </c>
      <c r="G46" s="16"/>
    </row>
    <row r="47" spans="1:7" x14ac:dyDescent="0.25">
      <c r="A47" s="13" t="s">
        <v>555</v>
      </c>
      <c r="B47" s="32" t="s">
        <v>556</v>
      </c>
      <c r="C47" s="32" t="s">
        <v>385</v>
      </c>
      <c r="D47" s="14">
        <v>862690</v>
      </c>
      <c r="E47" s="15">
        <v>4192.67</v>
      </c>
      <c r="F47" s="16">
        <v>1.1299999999999999E-2</v>
      </c>
      <c r="G47" s="16"/>
    </row>
    <row r="48" spans="1:7" x14ac:dyDescent="0.25">
      <c r="A48" s="13" t="s">
        <v>1461</v>
      </c>
      <c r="B48" s="32" t="s">
        <v>1462</v>
      </c>
      <c r="C48" s="32" t="s">
        <v>385</v>
      </c>
      <c r="D48" s="14">
        <v>620667</v>
      </c>
      <c r="E48" s="15">
        <v>4124.0200000000004</v>
      </c>
      <c r="F48" s="16">
        <v>1.11E-2</v>
      </c>
      <c r="G48" s="16"/>
    </row>
    <row r="49" spans="1:7" x14ac:dyDescent="0.25">
      <c r="A49" s="13" t="s">
        <v>1426</v>
      </c>
      <c r="B49" s="32" t="s">
        <v>1427</v>
      </c>
      <c r="C49" s="32" t="s">
        <v>284</v>
      </c>
      <c r="D49" s="14">
        <v>262530</v>
      </c>
      <c r="E49" s="15">
        <v>4012.9</v>
      </c>
      <c r="F49" s="16">
        <v>1.0800000000000001E-2</v>
      </c>
      <c r="G49" s="16"/>
    </row>
    <row r="50" spans="1:7" x14ac:dyDescent="0.25">
      <c r="A50" s="13" t="s">
        <v>1463</v>
      </c>
      <c r="B50" s="32" t="s">
        <v>1464</v>
      </c>
      <c r="C50" s="32" t="s">
        <v>500</v>
      </c>
      <c r="D50" s="14">
        <v>749259</v>
      </c>
      <c r="E50" s="15">
        <v>3970.7</v>
      </c>
      <c r="F50" s="16">
        <v>1.0699999999999999E-2</v>
      </c>
      <c r="G50" s="16"/>
    </row>
    <row r="51" spans="1:7" x14ac:dyDescent="0.25">
      <c r="A51" s="13" t="s">
        <v>366</v>
      </c>
      <c r="B51" s="32" t="s">
        <v>367</v>
      </c>
      <c r="C51" s="32" t="s">
        <v>281</v>
      </c>
      <c r="D51" s="14">
        <v>264705</v>
      </c>
      <c r="E51" s="15">
        <v>3960.25</v>
      </c>
      <c r="F51" s="16">
        <v>1.06E-2</v>
      </c>
      <c r="G51" s="16"/>
    </row>
    <row r="52" spans="1:7" x14ac:dyDescent="0.25">
      <c r="A52" s="13" t="s">
        <v>1465</v>
      </c>
      <c r="B52" s="32" t="s">
        <v>1466</v>
      </c>
      <c r="C52" s="32" t="s">
        <v>284</v>
      </c>
      <c r="D52" s="14">
        <v>1032542</v>
      </c>
      <c r="E52" s="15">
        <v>3931.4</v>
      </c>
      <c r="F52" s="16">
        <v>1.06E-2</v>
      </c>
      <c r="G52" s="16"/>
    </row>
    <row r="53" spans="1:7" x14ac:dyDescent="0.25">
      <c r="A53" s="13" t="s">
        <v>471</v>
      </c>
      <c r="B53" s="32" t="s">
        <v>472</v>
      </c>
      <c r="C53" s="32" t="s">
        <v>284</v>
      </c>
      <c r="D53" s="14">
        <v>3912121</v>
      </c>
      <c r="E53" s="15">
        <v>3920.34</v>
      </c>
      <c r="F53" s="16">
        <v>1.0500000000000001E-2</v>
      </c>
      <c r="G53" s="16"/>
    </row>
    <row r="54" spans="1:7" x14ac:dyDescent="0.25">
      <c r="A54" s="13" t="s">
        <v>1467</v>
      </c>
      <c r="B54" s="32" t="s">
        <v>1468</v>
      </c>
      <c r="C54" s="32" t="s">
        <v>294</v>
      </c>
      <c r="D54" s="14">
        <v>579319</v>
      </c>
      <c r="E54" s="15">
        <v>3890.71</v>
      </c>
      <c r="F54" s="16">
        <v>1.0500000000000001E-2</v>
      </c>
      <c r="G54" s="16"/>
    </row>
    <row r="55" spans="1:7" x14ac:dyDescent="0.25">
      <c r="A55" s="13" t="s">
        <v>769</v>
      </c>
      <c r="B55" s="32" t="s">
        <v>770</v>
      </c>
      <c r="C55" s="32" t="s">
        <v>355</v>
      </c>
      <c r="D55" s="14">
        <v>342287</v>
      </c>
      <c r="E55" s="15">
        <v>3823.86</v>
      </c>
      <c r="F55" s="16">
        <v>1.03E-2</v>
      </c>
      <c r="G55" s="16"/>
    </row>
    <row r="56" spans="1:7" x14ac:dyDescent="0.25">
      <c r="A56" s="13" t="s">
        <v>753</v>
      </c>
      <c r="B56" s="32" t="s">
        <v>754</v>
      </c>
      <c r="C56" s="32" t="s">
        <v>300</v>
      </c>
      <c r="D56" s="14">
        <v>605021</v>
      </c>
      <c r="E56" s="15">
        <v>3494.9</v>
      </c>
      <c r="F56" s="16">
        <v>9.4000000000000004E-3</v>
      </c>
      <c r="G56" s="16"/>
    </row>
    <row r="57" spans="1:7" x14ac:dyDescent="0.25">
      <c r="A57" s="13" t="s">
        <v>1469</v>
      </c>
      <c r="B57" s="32" t="s">
        <v>1470</v>
      </c>
      <c r="C57" s="32" t="s">
        <v>276</v>
      </c>
      <c r="D57" s="14">
        <v>540851</v>
      </c>
      <c r="E57" s="15">
        <v>3494.71</v>
      </c>
      <c r="F57" s="16">
        <v>9.4000000000000004E-3</v>
      </c>
      <c r="G57" s="16"/>
    </row>
    <row r="58" spans="1:7" x14ac:dyDescent="0.25">
      <c r="A58" s="13" t="s">
        <v>773</v>
      </c>
      <c r="B58" s="32" t="s">
        <v>774</v>
      </c>
      <c r="C58" s="32" t="s">
        <v>308</v>
      </c>
      <c r="D58" s="14">
        <v>347346</v>
      </c>
      <c r="E58" s="15">
        <v>3388.01</v>
      </c>
      <c r="F58" s="16">
        <v>9.1000000000000004E-3</v>
      </c>
      <c r="G58" s="16"/>
    </row>
    <row r="59" spans="1:7" x14ac:dyDescent="0.25">
      <c r="A59" s="13" t="s">
        <v>1471</v>
      </c>
      <c r="B59" s="32" t="s">
        <v>1472</v>
      </c>
      <c r="C59" s="32" t="s">
        <v>511</v>
      </c>
      <c r="D59" s="14">
        <v>431515</v>
      </c>
      <c r="E59" s="15">
        <v>3248.88</v>
      </c>
      <c r="F59" s="16">
        <v>8.6999999999999994E-3</v>
      </c>
      <c r="G59" s="16"/>
    </row>
    <row r="60" spans="1:7" x14ac:dyDescent="0.25">
      <c r="A60" s="13" t="s">
        <v>1473</v>
      </c>
      <c r="B60" s="32" t="s">
        <v>1474</v>
      </c>
      <c r="C60" s="32" t="s">
        <v>436</v>
      </c>
      <c r="D60" s="14">
        <v>698251</v>
      </c>
      <c r="E60" s="15">
        <v>3216.14</v>
      </c>
      <c r="F60" s="16">
        <v>8.6E-3</v>
      </c>
      <c r="G60" s="16"/>
    </row>
    <row r="61" spans="1:7" x14ac:dyDescent="0.25">
      <c r="A61" s="13" t="s">
        <v>1475</v>
      </c>
      <c r="B61" s="32" t="s">
        <v>1476</v>
      </c>
      <c r="C61" s="32" t="s">
        <v>403</v>
      </c>
      <c r="D61" s="14">
        <v>127658</v>
      </c>
      <c r="E61" s="15">
        <v>3138.6</v>
      </c>
      <c r="F61" s="16">
        <v>8.3999999999999995E-3</v>
      </c>
      <c r="G61" s="16"/>
    </row>
    <row r="62" spans="1:7" x14ac:dyDescent="0.25">
      <c r="A62" s="13" t="s">
        <v>1477</v>
      </c>
      <c r="B62" s="32" t="s">
        <v>1478</v>
      </c>
      <c r="C62" s="32" t="s">
        <v>345</v>
      </c>
      <c r="D62" s="14">
        <v>648983</v>
      </c>
      <c r="E62" s="15">
        <v>3010.63</v>
      </c>
      <c r="F62" s="16">
        <v>8.0999999999999996E-3</v>
      </c>
      <c r="G62" s="16"/>
    </row>
    <row r="63" spans="1:7" x14ac:dyDescent="0.25">
      <c r="A63" s="13" t="s">
        <v>904</v>
      </c>
      <c r="B63" s="32" t="s">
        <v>905</v>
      </c>
      <c r="C63" s="32" t="s">
        <v>906</v>
      </c>
      <c r="D63" s="14">
        <v>421488</v>
      </c>
      <c r="E63" s="15">
        <v>2995.52</v>
      </c>
      <c r="F63" s="16">
        <v>8.0999999999999996E-3</v>
      </c>
      <c r="G63" s="16"/>
    </row>
    <row r="64" spans="1:7" x14ac:dyDescent="0.25">
      <c r="A64" s="13" t="s">
        <v>1479</v>
      </c>
      <c r="B64" s="32" t="s">
        <v>1480</v>
      </c>
      <c r="C64" s="32" t="s">
        <v>284</v>
      </c>
      <c r="D64" s="14">
        <v>346090</v>
      </c>
      <c r="E64" s="15">
        <v>2918.06</v>
      </c>
      <c r="F64" s="16">
        <v>7.7999999999999996E-3</v>
      </c>
      <c r="G64" s="16"/>
    </row>
    <row r="65" spans="1:7" x14ac:dyDescent="0.25">
      <c r="A65" s="13" t="s">
        <v>1481</v>
      </c>
      <c r="B65" s="32" t="s">
        <v>1482</v>
      </c>
      <c r="C65" s="32" t="s">
        <v>385</v>
      </c>
      <c r="D65" s="14">
        <v>45611</v>
      </c>
      <c r="E65" s="15">
        <v>2863.46</v>
      </c>
      <c r="F65" s="16">
        <v>7.7000000000000002E-3</v>
      </c>
      <c r="G65" s="16"/>
    </row>
    <row r="66" spans="1:7" x14ac:dyDescent="0.25">
      <c r="A66" s="13" t="s">
        <v>406</v>
      </c>
      <c r="B66" s="32" t="s">
        <v>407</v>
      </c>
      <c r="C66" s="32" t="s">
        <v>370</v>
      </c>
      <c r="D66" s="14">
        <v>369396</v>
      </c>
      <c r="E66" s="15">
        <v>2574.69</v>
      </c>
      <c r="F66" s="16">
        <v>6.8999999999999999E-3</v>
      </c>
      <c r="G66" s="16"/>
    </row>
    <row r="67" spans="1:7" x14ac:dyDescent="0.25">
      <c r="A67" s="13" t="s">
        <v>388</v>
      </c>
      <c r="B67" s="32" t="s">
        <v>389</v>
      </c>
      <c r="C67" s="32" t="s">
        <v>276</v>
      </c>
      <c r="D67" s="14">
        <v>141064</v>
      </c>
      <c r="E67" s="15">
        <v>2542.33</v>
      </c>
      <c r="F67" s="16">
        <v>6.7999999999999996E-3</v>
      </c>
      <c r="G67" s="16"/>
    </row>
    <row r="68" spans="1:7" x14ac:dyDescent="0.25">
      <c r="A68" s="13" t="s">
        <v>571</v>
      </c>
      <c r="B68" s="32" t="s">
        <v>572</v>
      </c>
      <c r="C68" s="32" t="s">
        <v>573</v>
      </c>
      <c r="D68" s="14">
        <v>238746</v>
      </c>
      <c r="E68" s="15">
        <v>2507.5500000000002</v>
      </c>
      <c r="F68" s="16">
        <v>6.7000000000000002E-3</v>
      </c>
      <c r="G68" s="16"/>
    </row>
    <row r="69" spans="1:7" x14ac:dyDescent="0.25">
      <c r="A69" s="13" t="s">
        <v>781</v>
      </c>
      <c r="B69" s="32" t="s">
        <v>782</v>
      </c>
      <c r="C69" s="32" t="s">
        <v>370</v>
      </c>
      <c r="D69" s="14">
        <v>208735</v>
      </c>
      <c r="E69" s="15">
        <v>2310.91</v>
      </c>
      <c r="F69" s="16">
        <v>6.1999999999999998E-3</v>
      </c>
      <c r="G69" s="16"/>
    </row>
    <row r="70" spans="1:7" x14ac:dyDescent="0.25">
      <c r="A70" s="13" t="s">
        <v>553</v>
      </c>
      <c r="B70" s="32" t="s">
        <v>554</v>
      </c>
      <c r="C70" s="32" t="s">
        <v>370</v>
      </c>
      <c r="D70" s="14">
        <v>466382</v>
      </c>
      <c r="E70" s="15">
        <v>2278.04</v>
      </c>
      <c r="F70" s="16">
        <v>6.1000000000000004E-3</v>
      </c>
      <c r="G70" s="16"/>
    </row>
    <row r="71" spans="1:7" x14ac:dyDescent="0.25">
      <c r="A71" s="13" t="s">
        <v>1483</v>
      </c>
      <c r="B71" s="32" t="s">
        <v>1484</v>
      </c>
      <c r="C71" s="32" t="s">
        <v>262</v>
      </c>
      <c r="D71" s="14">
        <v>803668</v>
      </c>
      <c r="E71" s="15">
        <v>2272.37</v>
      </c>
      <c r="F71" s="16">
        <v>6.1000000000000004E-3</v>
      </c>
      <c r="G71" s="16"/>
    </row>
    <row r="72" spans="1:7" x14ac:dyDescent="0.25">
      <c r="A72" s="13" t="s">
        <v>1485</v>
      </c>
      <c r="B72" s="32" t="s">
        <v>1486</v>
      </c>
      <c r="C72" s="32" t="s">
        <v>403</v>
      </c>
      <c r="D72" s="14">
        <v>554685</v>
      </c>
      <c r="E72" s="15">
        <v>2172.6999999999998</v>
      </c>
      <c r="F72" s="16">
        <v>5.7999999999999996E-3</v>
      </c>
      <c r="G72" s="16"/>
    </row>
    <row r="73" spans="1:7" x14ac:dyDescent="0.25">
      <c r="A73" s="13" t="s">
        <v>1487</v>
      </c>
      <c r="B73" s="32" t="s">
        <v>1488</v>
      </c>
      <c r="C73" s="32" t="s">
        <v>276</v>
      </c>
      <c r="D73" s="14">
        <v>955202</v>
      </c>
      <c r="E73" s="15">
        <v>2105.27</v>
      </c>
      <c r="F73" s="16">
        <v>5.7000000000000002E-3</v>
      </c>
      <c r="G73" s="16"/>
    </row>
    <row r="74" spans="1:7" x14ac:dyDescent="0.25">
      <c r="A74" s="13" t="s">
        <v>1489</v>
      </c>
      <c r="B74" s="32" t="s">
        <v>1490</v>
      </c>
      <c r="C74" s="32" t="s">
        <v>403</v>
      </c>
      <c r="D74" s="14">
        <v>436998</v>
      </c>
      <c r="E74" s="15">
        <v>2074.4299999999998</v>
      </c>
      <c r="F74" s="16">
        <v>5.5999999999999999E-3</v>
      </c>
      <c r="G74" s="16"/>
    </row>
    <row r="75" spans="1:7" x14ac:dyDescent="0.25">
      <c r="A75" s="13" t="s">
        <v>818</v>
      </c>
      <c r="B75" s="32" t="s">
        <v>819</v>
      </c>
      <c r="C75" s="32" t="s">
        <v>345</v>
      </c>
      <c r="D75" s="14">
        <v>412560</v>
      </c>
      <c r="E75" s="15">
        <v>1981.53</v>
      </c>
      <c r="F75" s="16">
        <v>5.3E-3</v>
      </c>
      <c r="G75" s="16"/>
    </row>
    <row r="76" spans="1:7" x14ac:dyDescent="0.25">
      <c r="A76" s="13" t="s">
        <v>1491</v>
      </c>
      <c r="B76" s="32" t="s">
        <v>1492</v>
      </c>
      <c r="C76" s="32" t="s">
        <v>355</v>
      </c>
      <c r="D76" s="14">
        <v>36835</v>
      </c>
      <c r="E76" s="15">
        <v>1949.03</v>
      </c>
      <c r="F76" s="16">
        <v>5.1999999999999998E-3</v>
      </c>
      <c r="G76" s="16"/>
    </row>
    <row r="77" spans="1:7" x14ac:dyDescent="0.25">
      <c r="A77" s="13" t="s">
        <v>1493</v>
      </c>
      <c r="B77" s="32" t="s">
        <v>1494</v>
      </c>
      <c r="C77" s="32" t="s">
        <v>345</v>
      </c>
      <c r="D77" s="14">
        <v>131427</v>
      </c>
      <c r="E77" s="15">
        <v>1859.23</v>
      </c>
      <c r="F77" s="16">
        <v>5.0000000000000001E-3</v>
      </c>
      <c r="G77" s="16"/>
    </row>
    <row r="78" spans="1:7" x14ac:dyDescent="0.25">
      <c r="A78" s="13" t="s">
        <v>1495</v>
      </c>
      <c r="B78" s="32" t="s">
        <v>1496</v>
      </c>
      <c r="C78" s="32" t="s">
        <v>345</v>
      </c>
      <c r="D78" s="14">
        <v>2463529</v>
      </c>
      <c r="E78" s="15">
        <v>1753.79</v>
      </c>
      <c r="F78" s="16">
        <v>4.7000000000000002E-3</v>
      </c>
      <c r="G78" s="16"/>
    </row>
    <row r="79" spans="1:7" x14ac:dyDescent="0.25">
      <c r="A79" s="13" t="s">
        <v>1273</v>
      </c>
      <c r="B79" s="32" t="s">
        <v>1274</v>
      </c>
      <c r="C79" s="32" t="s">
        <v>345</v>
      </c>
      <c r="D79" s="14">
        <v>496827</v>
      </c>
      <c r="E79" s="15">
        <v>1600.28</v>
      </c>
      <c r="F79" s="16">
        <v>4.3E-3</v>
      </c>
      <c r="G79" s="16"/>
    </row>
    <row r="80" spans="1:7" x14ac:dyDescent="0.25">
      <c r="A80" s="13" t="s">
        <v>761</v>
      </c>
      <c r="B80" s="32" t="s">
        <v>762</v>
      </c>
      <c r="C80" s="32" t="s">
        <v>294</v>
      </c>
      <c r="D80" s="14">
        <v>84424</v>
      </c>
      <c r="E80" s="15">
        <v>1426.47</v>
      </c>
      <c r="F80" s="16">
        <v>3.8E-3</v>
      </c>
      <c r="G80" s="16"/>
    </row>
    <row r="81" spans="1:7" x14ac:dyDescent="0.25">
      <c r="A81" s="13" t="s">
        <v>1497</v>
      </c>
      <c r="B81" s="32" t="s">
        <v>1498</v>
      </c>
      <c r="C81" s="32" t="s">
        <v>355</v>
      </c>
      <c r="D81" s="14">
        <v>143113</v>
      </c>
      <c r="E81" s="15">
        <v>1328.16</v>
      </c>
      <c r="F81" s="16">
        <v>3.5999999999999999E-3</v>
      </c>
      <c r="G81" s="16"/>
    </row>
    <row r="82" spans="1:7" x14ac:dyDescent="0.25">
      <c r="A82" s="13" t="s">
        <v>1499</v>
      </c>
      <c r="B82" s="32" t="s">
        <v>1500</v>
      </c>
      <c r="C82" s="32" t="s">
        <v>417</v>
      </c>
      <c r="D82" s="14">
        <v>757671</v>
      </c>
      <c r="E82" s="15">
        <v>1310.85</v>
      </c>
      <c r="F82" s="16">
        <v>3.5000000000000001E-3</v>
      </c>
      <c r="G82" s="16"/>
    </row>
    <row r="83" spans="1:7" x14ac:dyDescent="0.25">
      <c r="A83" s="13" t="s">
        <v>1501</v>
      </c>
      <c r="B83" s="32" t="s">
        <v>1502</v>
      </c>
      <c r="C83" s="32" t="s">
        <v>345</v>
      </c>
      <c r="D83" s="14">
        <v>170516</v>
      </c>
      <c r="E83" s="15">
        <v>576.77</v>
      </c>
      <c r="F83" s="16">
        <v>1.6000000000000001E-3</v>
      </c>
      <c r="G83" s="16"/>
    </row>
    <row r="84" spans="1:7" x14ac:dyDescent="0.25">
      <c r="A84" s="17" t="s">
        <v>181</v>
      </c>
      <c r="B84" s="33"/>
      <c r="C84" s="33"/>
      <c r="D84" s="18"/>
      <c r="E84" s="36">
        <v>359386.97</v>
      </c>
      <c r="F84" s="37">
        <v>0.96599999999999997</v>
      </c>
      <c r="G84" s="21"/>
    </row>
    <row r="85" spans="1:7" x14ac:dyDescent="0.25">
      <c r="A85" s="17" t="s">
        <v>473</v>
      </c>
      <c r="B85" s="32"/>
      <c r="C85" s="32"/>
      <c r="D85" s="14"/>
      <c r="E85" s="15"/>
      <c r="F85" s="16"/>
      <c r="G85" s="16"/>
    </row>
    <row r="86" spans="1:7" x14ac:dyDescent="0.25">
      <c r="A86" s="17" t="s">
        <v>181</v>
      </c>
      <c r="B86" s="32"/>
      <c r="C86" s="32"/>
      <c r="D86" s="14"/>
      <c r="E86" s="38" t="s">
        <v>134</v>
      </c>
      <c r="F86" s="39" t="s">
        <v>134</v>
      </c>
      <c r="G86" s="16"/>
    </row>
    <row r="87" spans="1:7" x14ac:dyDescent="0.25">
      <c r="A87" s="24" t="s">
        <v>184</v>
      </c>
      <c r="B87" s="34"/>
      <c r="C87" s="34"/>
      <c r="D87" s="25"/>
      <c r="E87" s="29">
        <v>359386.97</v>
      </c>
      <c r="F87" s="30">
        <v>0.96599999999999997</v>
      </c>
      <c r="G87" s="21"/>
    </row>
    <row r="88" spans="1:7" x14ac:dyDescent="0.25">
      <c r="A88" s="13"/>
      <c r="B88" s="32"/>
      <c r="C88" s="32"/>
      <c r="D88" s="14"/>
      <c r="E88" s="15"/>
      <c r="F88" s="16"/>
      <c r="G88" s="16"/>
    </row>
    <row r="89" spans="1:7" x14ac:dyDescent="0.25">
      <c r="A89" s="13"/>
      <c r="B89" s="32"/>
      <c r="C89" s="32"/>
      <c r="D89" s="14"/>
      <c r="E89" s="15"/>
      <c r="F89" s="16"/>
      <c r="G89" s="16"/>
    </row>
    <row r="90" spans="1:7" x14ac:dyDescent="0.25">
      <c r="A90" s="17" t="s">
        <v>199</v>
      </c>
      <c r="B90" s="32"/>
      <c r="C90" s="32"/>
      <c r="D90" s="14"/>
      <c r="E90" s="15"/>
      <c r="F90" s="16"/>
      <c r="G90" s="16"/>
    </row>
    <row r="91" spans="1:7" x14ac:dyDescent="0.25">
      <c r="A91" s="13" t="s">
        <v>200</v>
      </c>
      <c r="B91" s="32"/>
      <c r="C91" s="32"/>
      <c r="D91" s="14"/>
      <c r="E91" s="15">
        <v>15781.87</v>
      </c>
      <c r="F91" s="16">
        <v>4.24E-2</v>
      </c>
      <c r="G91" s="16">
        <v>6.2650999999999998E-2</v>
      </c>
    </row>
    <row r="92" spans="1:7" x14ac:dyDescent="0.25">
      <c r="A92" s="17" t="s">
        <v>181</v>
      </c>
      <c r="B92" s="33"/>
      <c r="C92" s="33"/>
      <c r="D92" s="18"/>
      <c r="E92" s="36">
        <v>15781.87</v>
      </c>
      <c r="F92" s="37">
        <v>4.24E-2</v>
      </c>
      <c r="G92" s="21"/>
    </row>
    <row r="93" spans="1:7" x14ac:dyDescent="0.25">
      <c r="A93" s="13"/>
      <c r="B93" s="32"/>
      <c r="C93" s="32"/>
      <c r="D93" s="14"/>
      <c r="E93" s="15"/>
      <c r="F93" s="16"/>
      <c r="G93" s="16"/>
    </row>
    <row r="94" spans="1:7" x14ac:dyDescent="0.25">
      <c r="A94" s="24" t="s">
        <v>184</v>
      </c>
      <c r="B94" s="34"/>
      <c r="C94" s="34"/>
      <c r="D94" s="25"/>
      <c r="E94" s="19">
        <v>15781.87</v>
      </c>
      <c r="F94" s="20">
        <v>4.24E-2</v>
      </c>
      <c r="G94" s="21"/>
    </row>
    <row r="95" spans="1:7" x14ac:dyDescent="0.25">
      <c r="A95" s="13" t="s">
        <v>201</v>
      </c>
      <c r="B95" s="32"/>
      <c r="C95" s="32"/>
      <c r="D95" s="14"/>
      <c r="E95" s="15">
        <v>2.7089045</v>
      </c>
      <c r="F95" s="16">
        <v>6.9999999999999999E-6</v>
      </c>
      <c r="G95" s="16"/>
    </row>
    <row r="96" spans="1:7" x14ac:dyDescent="0.25">
      <c r="A96" s="13" t="s">
        <v>202</v>
      </c>
      <c r="B96" s="32"/>
      <c r="C96" s="32"/>
      <c r="D96" s="14"/>
      <c r="E96" s="40">
        <v>-3310.2289045000002</v>
      </c>
      <c r="F96" s="26">
        <v>-8.4069999999999995E-3</v>
      </c>
      <c r="G96" s="16">
        <v>6.2649999999999997E-2</v>
      </c>
    </row>
    <row r="97" spans="1:7" x14ac:dyDescent="0.25">
      <c r="A97" s="27" t="s">
        <v>203</v>
      </c>
      <c r="B97" s="35"/>
      <c r="C97" s="35"/>
      <c r="D97" s="28"/>
      <c r="E97" s="29">
        <v>371861.32</v>
      </c>
      <c r="F97" s="30">
        <v>1</v>
      </c>
      <c r="G97" s="30"/>
    </row>
    <row r="102" spans="1:7" x14ac:dyDescent="0.25">
      <c r="A102" s="1" t="s">
        <v>206</v>
      </c>
    </row>
    <row r="103" spans="1:7" x14ac:dyDescent="0.25">
      <c r="A103" s="47" t="s">
        <v>207</v>
      </c>
      <c r="B103" s="3" t="s">
        <v>134</v>
      </c>
    </row>
    <row r="104" spans="1:7" x14ac:dyDescent="0.25">
      <c r="A104" t="s">
        <v>208</v>
      </c>
    </row>
    <row r="105" spans="1:7" x14ac:dyDescent="0.25">
      <c r="A105" t="s">
        <v>249</v>
      </c>
      <c r="B105" t="s">
        <v>210</v>
      </c>
      <c r="C105" t="s">
        <v>210</v>
      </c>
    </row>
    <row r="106" spans="1:7" x14ac:dyDescent="0.25">
      <c r="B106" s="48">
        <v>45688</v>
      </c>
      <c r="C106" s="48">
        <v>45716</v>
      </c>
    </row>
    <row r="107" spans="1:7" x14ac:dyDescent="0.25">
      <c r="A107" t="s">
        <v>474</v>
      </c>
      <c r="B107">
        <v>45.494</v>
      </c>
      <c r="C107">
        <v>39.973999999999997</v>
      </c>
    </row>
    <row r="108" spans="1:7" x14ac:dyDescent="0.25">
      <c r="A108" t="s">
        <v>251</v>
      </c>
      <c r="B108">
        <v>39.798999999999999</v>
      </c>
      <c r="C108">
        <v>34.970999999999997</v>
      </c>
    </row>
    <row r="109" spans="1:7" x14ac:dyDescent="0.25">
      <c r="A109" t="s">
        <v>475</v>
      </c>
      <c r="B109">
        <v>41.42</v>
      </c>
      <c r="C109">
        <v>36.354999999999997</v>
      </c>
    </row>
    <row r="110" spans="1:7" x14ac:dyDescent="0.25">
      <c r="A110" t="s">
        <v>253</v>
      </c>
      <c r="B110">
        <v>35.993000000000002</v>
      </c>
      <c r="C110">
        <v>31.591000000000001</v>
      </c>
    </row>
    <row r="112" spans="1:7" x14ac:dyDescent="0.25">
      <c r="A112" t="s">
        <v>212</v>
      </c>
      <c r="B112" s="3" t="s">
        <v>134</v>
      </c>
    </row>
    <row r="113" spans="1:4" x14ac:dyDescent="0.25">
      <c r="A113" t="s">
        <v>213</v>
      </c>
      <c r="B113" s="3" t="s">
        <v>134</v>
      </c>
    </row>
    <row r="114" spans="1:4" ht="29.1" customHeight="1" x14ac:dyDescent="0.25">
      <c r="A114" s="47" t="s">
        <v>214</v>
      </c>
      <c r="B114" s="3" t="s">
        <v>134</v>
      </c>
    </row>
    <row r="115" spans="1:4" ht="29.1" customHeight="1" x14ac:dyDescent="0.25">
      <c r="A115" s="47" t="s">
        <v>215</v>
      </c>
      <c r="B115" s="3" t="s">
        <v>134</v>
      </c>
    </row>
    <row r="116" spans="1:4" x14ac:dyDescent="0.25">
      <c r="A116" t="s">
        <v>476</v>
      </c>
      <c r="B116" s="49">
        <v>0.19159999999999999</v>
      </c>
    </row>
    <row r="117" spans="1:4" ht="43.5" customHeight="1" x14ac:dyDescent="0.25">
      <c r="A117" s="47" t="s">
        <v>217</v>
      </c>
      <c r="B117" s="3" t="s">
        <v>134</v>
      </c>
    </row>
    <row r="118" spans="1:4" x14ac:dyDescent="0.25">
      <c r="B118" s="3"/>
    </row>
    <row r="119" spans="1:4" ht="29.1" customHeight="1" x14ac:dyDescent="0.25">
      <c r="A119" s="47" t="s">
        <v>218</v>
      </c>
      <c r="B119" s="3" t="s">
        <v>134</v>
      </c>
    </row>
    <row r="120" spans="1:4" ht="29.1" customHeight="1" x14ac:dyDescent="0.25">
      <c r="A120" s="47" t="s">
        <v>219</v>
      </c>
      <c r="B120" t="s">
        <v>134</v>
      </c>
    </row>
    <row r="121" spans="1:4" ht="29.1" customHeight="1" x14ac:dyDescent="0.25">
      <c r="A121" s="47" t="s">
        <v>220</v>
      </c>
      <c r="B121" s="3" t="s">
        <v>134</v>
      </c>
    </row>
    <row r="122" spans="1:4" ht="29.1" customHeight="1" x14ac:dyDescent="0.25">
      <c r="A122" s="47" t="s">
        <v>221</v>
      </c>
      <c r="B122" s="3" t="s">
        <v>134</v>
      </c>
    </row>
    <row r="124" spans="1:4" ht="69.95" customHeight="1" x14ac:dyDescent="0.25">
      <c r="A124" s="65" t="s">
        <v>231</v>
      </c>
      <c r="B124" s="65" t="s">
        <v>232</v>
      </c>
      <c r="C124" s="65" t="s">
        <v>4</v>
      </c>
      <c r="D124" s="65" t="s">
        <v>5</v>
      </c>
    </row>
    <row r="125" spans="1:4" ht="69.95" customHeight="1" x14ac:dyDescent="0.25">
      <c r="A125" s="65" t="s">
        <v>1503</v>
      </c>
      <c r="B125" s="65"/>
      <c r="C125" s="65" t="s">
        <v>55</v>
      </c>
      <c r="D125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9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1504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1505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260</v>
      </c>
      <c r="B8" s="32" t="s">
        <v>261</v>
      </c>
      <c r="C8" s="32" t="s">
        <v>262</v>
      </c>
      <c r="D8" s="14">
        <v>72413</v>
      </c>
      <c r="E8" s="15">
        <v>1254.48</v>
      </c>
      <c r="F8" s="16">
        <v>5.7599999999999998E-2</v>
      </c>
      <c r="G8" s="16"/>
    </row>
    <row r="9" spans="1:7" x14ac:dyDescent="0.25">
      <c r="A9" s="13" t="s">
        <v>263</v>
      </c>
      <c r="B9" s="32" t="s">
        <v>264</v>
      </c>
      <c r="C9" s="32" t="s">
        <v>262</v>
      </c>
      <c r="D9" s="14">
        <v>67203</v>
      </c>
      <c r="E9" s="15">
        <v>809.19</v>
      </c>
      <c r="F9" s="16">
        <v>3.7199999999999997E-2</v>
      </c>
      <c r="G9" s="16"/>
    </row>
    <row r="10" spans="1:7" x14ac:dyDescent="0.25">
      <c r="A10" s="13" t="s">
        <v>265</v>
      </c>
      <c r="B10" s="32" t="s">
        <v>266</v>
      </c>
      <c r="C10" s="32" t="s">
        <v>267</v>
      </c>
      <c r="D10" s="14">
        <v>64650</v>
      </c>
      <c r="E10" s="15">
        <v>775.86</v>
      </c>
      <c r="F10" s="16">
        <v>3.56E-2</v>
      </c>
      <c r="G10" s="16"/>
    </row>
    <row r="11" spans="1:7" x14ac:dyDescent="0.25">
      <c r="A11" s="13" t="s">
        <v>271</v>
      </c>
      <c r="B11" s="32" t="s">
        <v>272</v>
      </c>
      <c r="C11" s="32" t="s">
        <v>273</v>
      </c>
      <c r="D11" s="14">
        <v>34315</v>
      </c>
      <c r="E11" s="15">
        <v>579.13</v>
      </c>
      <c r="F11" s="16">
        <v>2.6599999999999999E-2</v>
      </c>
      <c r="G11" s="16"/>
    </row>
    <row r="12" spans="1:7" x14ac:dyDescent="0.25">
      <c r="A12" s="13" t="s">
        <v>268</v>
      </c>
      <c r="B12" s="32" t="s">
        <v>269</v>
      </c>
      <c r="C12" s="32" t="s">
        <v>270</v>
      </c>
      <c r="D12" s="14">
        <v>25550</v>
      </c>
      <c r="E12" s="15">
        <v>401.19</v>
      </c>
      <c r="F12" s="16">
        <v>1.84E-2</v>
      </c>
      <c r="G12" s="16"/>
    </row>
    <row r="13" spans="1:7" x14ac:dyDescent="0.25">
      <c r="A13" s="13" t="s">
        <v>274</v>
      </c>
      <c r="B13" s="32" t="s">
        <v>275</v>
      </c>
      <c r="C13" s="32" t="s">
        <v>276</v>
      </c>
      <c r="D13" s="14">
        <v>11212</v>
      </c>
      <c r="E13" s="15">
        <v>354.73</v>
      </c>
      <c r="F13" s="16">
        <v>1.6299999999999999E-2</v>
      </c>
      <c r="G13" s="16"/>
    </row>
    <row r="14" spans="1:7" x14ac:dyDescent="0.25">
      <c r="A14" s="13" t="s">
        <v>289</v>
      </c>
      <c r="B14" s="32" t="s">
        <v>290</v>
      </c>
      <c r="C14" s="32" t="s">
        <v>291</v>
      </c>
      <c r="D14" s="14">
        <v>88557</v>
      </c>
      <c r="E14" s="15">
        <v>349.8</v>
      </c>
      <c r="F14" s="16">
        <v>1.61E-2</v>
      </c>
      <c r="G14" s="16"/>
    </row>
    <row r="15" spans="1:7" x14ac:dyDescent="0.25">
      <c r="A15" s="13" t="s">
        <v>287</v>
      </c>
      <c r="B15" s="32" t="s">
        <v>288</v>
      </c>
      <c r="C15" s="32" t="s">
        <v>273</v>
      </c>
      <c r="D15" s="14">
        <v>9735</v>
      </c>
      <c r="E15" s="15">
        <v>339.09</v>
      </c>
      <c r="F15" s="16">
        <v>1.5599999999999999E-2</v>
      </c>
      <c r="G15" s="16"/>
    </row>
    <row r="16" spans="1:7" x14ac:dyDescent="0.25">
      <c r="A16" s="13" t="s">
        <v>285</v>
      </c>
      <c r="B16" s="32" t="s">
        <v>286</v>
      </c>
      <c r="C16" s="32" t="s">
        <v>262</v>
      </c>
      <c r="D16" s="14">
        <v>27158</v>
      </c>
      <c r="E16" s="15">
        <v>275.8</v>
      </c>
      <c r="F16" s="16">
        <v>1.2699999999999999E-2</v>
      </c>
      <c r="G16" s="16"/>
    </row>
    <row r="17" spans="1:7" x14ac:dyDescent="0.25">
      <c r="A17" s="13" t="s">
        <v>765</v>
      </c>
      <c r="B17" s="32" t="s">
        <v>766</v>
      </c>
      <c r="C17" s="32" t="s">
        <v>262</v>
      </c>
      <c r="D17" s="14">
        <v>13986</v>
      </c>
      <c r="E17" s="15">
        <v>266.14999999999998</v>
      </c>
      <c r="F17" s="16">
        <v>1.2200000000000001E-2</v>
      </c>
      <c r="G17" s="16"/>
    </row>
    <row r="18" spans="1:7" x14ac:dyDescent="0.25">
      <c r="A18" s="13" t="s">
        <v>330</v>
      </c>
      <c r="B18" s="32" t="s">
        <v>331</v>
      </c>
      <c r="C18" s="32" t="s">
        <v>332</v>
      </c>
      <c r="D18" s="14">
        <v>27160</v>
      </c>
      <c r="E18" s="15">
        <v>265.64999999999998</v>
      </c>
      <c r="F18" s="16">
        <v>1.2200000000000001E-2</v>
      </c>
      <c r="G18" s="16"/>
    </row>
    <row r="19" spans="1:7" x14ac:dyDescent="0.25">
      <c r="A19" s="13" t="s">
        <v>277</v>
      </c>
      <c r="B19" s="32" t="s">
        <v>278</v>
      </c>
      <c r="C19" s="32" t="s">
        <v>262</v>
      </c>
      <c r="D19" s="14">
        <v>36656</v>
      </c>
      <c r="E19" s="15">
        <v>252.49</v>
      </c>
      <c r="F19" s="16">
        <v>1.1599999999999999E-2</v>
      </c>
      <c r="G19" s="16"/>
    </row>
    <row r="20" spans="1:7" x14ac:dyDescent="0.25">
      <c r="A20" s="13" t="s">
        <v>757</v>
      </c>
      <c r="B20" s="32" t="s">
        <v>758</v>
      </c>
      <c r="C20" s="32" t="s">
        <v>470</v>
      </c>
      <c r="D20" s="14">
        <v>32174</v>
      </c>
      <c r="E20" s="15">
        <v>230.4</v>
      </c>
      <c r="F20" s="16">
        <v>1.06E-2</v>
      </c>
      <c r="G20" s="16"/>
    </row>
    <row r="21" spans="1:7" x14ac:dyDescent="0.25">
      <c r="A21" s="13" t="s">
        <v>295</v>
      </c>
      <c r="B21" s="32" t="s">
        <v>296</v>
      </c>
      <c r="C21" s="32" t="s">
        <v>297</v>
      </c>
      <c r="D21" s="14">
        <v>4964</v>
      </c>
      <c r="E21" s="15">
        <v>230.02</v>
      </c>
      <c r="F21" s="16">
        <v>1.06E-2</v>
      </c>
      <c r="G21" s="16"/>
    </row>
    <row r="22" spans="1:7" x14ac:dyDescent="0.25">
      <c r="A22" s="13" t="s">
        <v>364</v>
      </c>
      <c r="B22" s="32" t="s">
        <v>365</v>
      </c>
      <c r="C22" s="32" t="s">
        <v>300</v>
      </c>
      <c r="D22" s="14">
        <v>2666</v>
      </c>
      <c r="E22" s="15">
        <v>227.42</v>
      </c>
      <c r="F22" s="16">
        <v>1.04E-2</v>
      </c>
      <c r="G22" s="16"/>
    </row>
    <row r="23" spans="1:7" x14ac:dyDescent="0.25">
      <c r="A23" s="13" t="s">
        <v>314</v>
      </c>
      <c r="B23" s="32" t="s">
        <v>315</v>
      </c>
      <c r="C23" s="32" t="s">
        <v>316</v>
      </c>
      <c r="D23" s="14">
        <v>8435</v>
      </c>
      <c r="E23" s="15">
        <v>218.05</v>
      </c>
      <c r="F23" s="16">
        <v>0.01</v>
      </c>
      <c r="G23" s="16"/>
    </row>
    <row r="24" spans="1:7" x14ac:dyDescent="0.25">
      <c r="A24" s="13" t="s">
        <v>1506</v>
      </c>
      <c r="B24" s="32" t="s">
        <v>1507</v>
      </c>
      <c r="C24" s="32" t="s">
        <v>385</v>
      </c>
      <c r="D24" s="14">
        <v>433796</v>
      </c>
      <c r="E24" s="15">
        <v>215.64</v>
      </c>
      <c r="F24" s="16">
        <v>9.9000000000000008E-3</v>
      </c>
      <c r="G24" s="16"/>
    </row>
    <row r="25" spans="1:7" x14ac:dyDescent="0.25">
      <c r="A25" s="13" t="s">
        <v>381</v>
      </c>
      <c r="B25" s="32" t="s">
        <v>382</v>
      </c>
      <c r="C25" s="32" t="s">
        <v>273</v>
      </c>
      <c r="D25" s="14">
        <v>3858</v>
      </c>
      <c r="E25" s="15">
        <v>204.62</v>
      </c>
      <c r="F25" s="16">
        <v>9.4000000000000004E-3</v>
      </c>
      <c r="G25" s="16"/>
    </row>
    <row r="26" spans="1:7" x14ac:dyDescent="0.25">
      <c r="A26" s="13" t="s">
        <v>448</v>
      </c>
      <c r="B26" s="32" t="s">
        <v>449</v>
      </c>
      <c r="C26" s="32" t="s">
        <v>355</v>
      </c>
      <c r="D26" s="14">
        <v>1396</v>
      </c>
      <c r="E26" s="15">
        <v>194.54</v>
      </c>
      <c r="F26" s="16">
        <v>8.8999999999999999E-3</v>
      </c>
      <c r="G26" s="16"/>
    </row>
    <row r="27" spans="1:7" x14ac:dyDescent="0.25">
      <c r="A27" s="13" t="s">
        <v>304</v>
      </c>
      <c r="B27" s="32" t="s">
        <v>305</v>
      </c>
      <c r="C27" s="32" t="s">
        <v>291</v>
      </c>
      <c r="D27" s="14">
        <v>8456</v>
      </c>
      <c r="E27" s="15">
        <v>185.21</v>
      </c>
      <c r="F27" s="16">
        <v>8.5000000000000006E-3</v>
      </c>
      <c r="G27" s="16"/>
    </row>
    <row r="28" spans="1:7" x14ac:dyDescent="0.25">
      <c r="A28" s="13" t="s">
        <v>341</v>
      </c>
      <c r="B28" s="32" t="s">
        <v>342</v>
      </c>
      <c r="C28" s="32" t="s">
        <v>273</v>
      </c>
      <c r="D28" s="14">
        <v>2436</v>
      </c>
      <c r="E28" s="15">
        <v>179.34</v>
      </c>
      <c r="F28" s="16">
        <v>8.2000000000000007E-3</v>
      </c>
      <c r="G28" s="16"/>
    </row>
    <row r="29" spans="1:7" x14ac:dyDescent="0.25">
      <c r="A29" s="13" t="s">
        <v>333</v>
      </c>
      <c r="B29" s="32" t="s">
        <v>334</v>
      </c>
      <c r="C29" s="32" t="s">
        <v>335</v>
      </c>
      <c r="D29" s="14">
        <v>12087</v>
      </c>
      <c r="E29" s="15">
        <v>176.91</v>
      </c>
      <c r="F29" s="16">
        <v>8.0999999999999996E-3</v>
      </c>
      <c r="G29" s="16"/>
    </row>
    <row r="30" spans="1:7" x14ac:dyDescent="0.25">
      <c r="A30" s="13" t="s">
        <v>418</v>
      </c>
      <c r="B30" s="32" t="s">
        <v>419</v>
      </c>
      <c r="C30" s="32" t="s">
        <v>281</v>
      </c>
      <c r="D30" s="14">
        <v>8821</v>
      </c>
      <c r="E30" s="15">
        <v>168.01</v>
      </c>
      <c r="F30" s="16">
        <v>7.7000000000000002E-3</v>
      </c>
      <c r="G30" s="16"/>
    </row>
    <row r="31" spans="1:7" x14ac:dyDescent="0.25">
      <c r="A31" s="13" t="s">
        <v>279</v>
      </c>
      <c r="B31" s="32" t="s">
        <v>280</v>
      </c>
      <c r="C31" s="32" t="s">
        <v>281</v>
      </c>
      <c r="D31" s="14">
        <v>10282</v>
      </c>
      <c r="E31" s="15">
        <v>163.82</v>
      </c>
      <c r="F31" s="16">
        <v>7.4999999999999997E-3</v>
      </c>
      <c r="G31" s="16"/>
    </row>
    <row r="32" spans="1:7" x14ac:dyDescent="0.25">
      <c r="A32" s="13" t="s">
        <v>739</v>
      </c>
      <c r="B32" s="32" t="s">
        <v>740</v>
      </c>
      <c r="C32" s="32" t="s">
        <v>262</v>
      </c>
      <c r="D32" s="14">
        <v>89544</v>
      </c>
      <c r="E32" s="15">
        <v>159.05000000000001</v>
      </c>
      <c r="F32" s="16">
        <v>7.3000000000000001E-3</v>
      </c>
      <c r="G32" s="16"/>
    </row>
    <row r="33" spans="1:7" x14ac:dyDescent="0.25">
      <c r="A33" s="13" t="s">
        <v>346</v>
      </c>
      <c r="B33" s="32" t="s">
        <v>347</v>
      </c>
      <c r="C33" s="32" t="s">
        <v>273</v>
      </c>
      <c r="D33" s="14">
        <v>10084</v>
      </c>
      <c r="E33" s="15">
        <v>158.83000000000001</v>
      </c>
      <c r="F33" s="16">
        <v>7.3000000000000001E-3</v>
      </c>
      <c r="G33" s="16"/>
    </row>
    <row r="34" spans="1:7" x14ac:dyDescent="0.25">
      <c r="A34" s="13" t="s">
        <v>386</v>
      </c>
      <c r="B34" s="32" t="s">
        <v>387</v>
      </c>
      <c r="C34" s="32" t="s">
        <v>316</v>
      </c>
      <c r="D34" s="14">
        <v>1254</v>
      </c>
      <c r="E34" s="15">
        <v>149.80000000000001</v>
      </c>
      <c r="F34" s="16">
        <v>6.8999999999999999E-3</v>
      </c>
      <c r="G34" s="16"/>
    </row>
    <row r="35" spans="1:7" x14ac:dyDescent="0.25">
      <c r="A35" s="13" t="s">
        <v>777</v>
      </c>
      <c r="B35" s="32" t="s">
        <v>778</v>
      </c>
      <c r="C35" s="32" t="s">
        <v>417</v>
      </c>
      <c r="D35" s="14">
        <v>5306</v>
      </c>
      <c r="E35" s="15">
        <v>148.32</v>
      </c>
      <c r="F35" s="16">
        <v>6.7999999999999996E-3</v>
      </c>
      <c r="G35" s="16"/>
    </row>
    <row r="36" spans="1:7" x14ac:dyDescent="0.25">
      <c r="A36" s="13" t="s">
        <v>1508</v>
      </c>
      <c r="B36" s="32" t="s">
        <v>1509</v>
      </c>
      <c r="C36" s="32" t="s">
        <v>270</v>
      </c>
      <c r="D36" s="14">
        <v>45430</v>
      </c>
      <c r="E36" s="15">
        <v>146.9</v>
      </c>
      <c r="F36" s="16">
        <v>6.7000000000000002E-3</v>
      </c>
      <c r="G36" s="16"/>
    </row>
    <row r="37" spans="1:7" x14ac:dyDescent="0.25">
      <c r="A37" s="13" t="s">
        <v>737</v>
      </c>
      <c r="B37" s="32" t="s">
        <v>738</v>
      </c>
      <c r="C37" s="32" t="s">
        <v>284</v>
      </c>
      <c r="D37" s="14">
        <v>66039</v>
      </c>
      <c r="E37" s="15">
        <v>146.66999999999999</v>
      </c>
      <c r="F37" s="16">
        <v>6.7000000000000002E-3</v>
      </c>
      <c r="G37" s="16"/>
    </row>
    <row r="38" spans="1:7" x14ac:dyDescent="0.25">
      <c r="A38" s="13" t="s">
        <v>301</v>
      </c>
      <c r="B38" s="32" t="s">
        <v>302</v>
      </c>
      <c r="C38" s="32" t="s">
        <v>303</v>
      </c>
      <c r="D38" s="14">
        <v>45099</v>
      </c>
      <c r="E38" s="15">
        <v>140.46</v>
      </c>
      <c r="F38" s="16">
        <v>6.4000000000000003E-3</v>
      </c>
      <c r="G38" s="16"/>
    </row>
    <row r="39" spans="1:7" x14ac:dyDescent="0.25">
      <c r="A39" s="13" t="s">
        <v>503</v>
      </c>
      <c r="B39" s="32" t="s">
        <v>504</v>
      </c>
      <c r="C39" s="32" t="s">
        <v>403</v>
      </c>
      <c r="D39" s="14">
        <v>4956</v>
      </c>
      <c r="E39" s="15">
        <v>134.69999999999999</v>
      </c>
      <c r="F39" s="16">
        <v>6.1999999999999998E-3</v>
      </c>
      <c r="G39" s="16"/>
    </row>
    <row r="40" spans="1:7" x14ac:dyDescent="0.25">
      <c r="A40" s="13" t="s">
        <v>505</v>
      </c>
      <c r="B40" s="32" t="s">
        <v>506</v>
      </c>
      <c r="C40" s="32" t="s">
        <v>297</v>
      </c>
      <c r="D40" s="14">
        <v>3704</v>
      </c>
      <c r="E40" s="15">
        <v>134.38999999999999</v>
      </c>
      <c r="F40" s="16">
        <v>6.1999999999999998E-3</v>
      </c>
      <c r="G40" s="16"/>
    </row>
    <row r="41" spans="1:7" x14ac:dyDescent="0.25">
      <c r="A41" s="13" t="s">
        <v>428</v>
      </c>
      <c r="B41" s="32" t="s">
        <v>429</v>
      </c>
      <c r="C41" s="32" t="s">
        <v>385</v>
      </c>
      <c r="D41" s="14">
        <v>23402</v>
      </c>
      <c r="E41" s="15">
        <v>134</v>
      </c>
      <c r="F41" s="16">
        <v>6.1999999999999998E-3</v>
      </c>
      <c r="G41" s="16"/>
    </row>
    <row r="42" spans="1:7" x14ac:dyDescent="0.25">
      <c r="A42" s="13" t="s">
        <v>1510</v>
      </c>
      <c r="B42" s="32" t="s">
        <v>1511</v>
      </c>
      <c r="C42" s="32" t="s">
        <v>262</v>
      </c>
      <c r="D42" s="14">
        <v>226500</v>
      </c>
      <c r="E42" s="15">
        <v>132.25</v>
      </c>
      <c r="F42" s="16">
        <v>6.1000000000000004E-3</v>
      </c>
      <c r="G42" s="16"/>
    </row>
    <row r="43" spans="1:7" x14ac:dyDescent="0.25">
      <c r="A43" s="13" t="s">
        <v>785</v>
      </c>
      <c r="B43" s="32" t="s">
        <v>786</v>
      </c>
      <c r="C43" s="32" t="s">
        <v>316</v>
      </c>
      <c r="D43" s="14">
        <v>19968</v>
      </c>
      <c r="E43" s="15">
        <v>123.93</v>
      </c>
      <c r="F43" s="16">
        <v>5.7000000000000002E-3</v>
      </c>
      <c r="G43" s="16"/>
    </row>
    <row r="44" spans="1:7" x14ac:dyDescent="0.25">
      <c r="A44" s="13" t="s">
        <v>353</v>
      </c>
      <c r="B44" s="32" t="s">
        <v>354</v>
      </c>
      <c r="C44" s="32" t="s">
        <v>355</v>
      </c>
      <c r="D44" s="14">
        <v>3941</v>
      </c>
      <c r="E44" s="15">
        <v>121.27</v>
      </c>
      <c r="F44" s="16">
        <v>5.5999999999999999E-3</v>
      </c>
      <c r="G44" s="16"/>
    </row>
    <row r="45" spans="1:7" x14ac:dyDescent="0.25">
      <c r="A45" s="13" t="s">
        <v>498</v>
      </c>
      <c r="B45" s="32" t="s">
        <v>499</v>
      </c>
      <c r="C45" s="32" t="s">
        <v>500</v>
      </c>
      <c r="D45" s="14">
        <v>4843</v>
      </c>
      <c r="E45" s="15">
        <v>119.36</v>
      </c>
      <c r="F45" s="16">
        <v>5.4999999999999997E-3</v>
      </c>
      <c r="G45" s="16"/>
    </row>
    <row r="46" spans="1:7" x14ac:dyDescent="0.25">
      <c r="A46" s="13" t="s">
        <v>1512</v>
      </c>
      <c r="B46" s="32" t="s">
        <v>1513</v>
      </c>
      <c r="C46" s="32" t="s">
        <v>436</v>
      </c>
      <c r="D46" s="14">
        <v>18494</v>
      </c>
      <c r="E46" s="15">
        <v>117.06</v>
      </c>
      <c r="F46" s="16">
        <v>5.4000000000000003E-3</v>
      </c>
      <c r="G46" s="16"/>
    </row>
    <row r="47" spans="1:7" x14ac:dyDescent="0.25">
      <c r="A47" s="13" t="s">
        <v>741</v>
      </c>
      <c r="B47" s="32" t="s">
        <v>742</v>
      </c>
      <c r="C47" s="32" t="s">
        <v>332</v>
      </c>
      <c r="D47" s="14">
        <v>19043</v>
      </c>
      <c r="E47" s="15">
        <v>116.68</v>
      </c>
      <c r="F47" s="16">
        <v>5.4000000000000003E-3</v>
      </c>
      <c r="G47" s="16"/>
    </row>
    <row r="48" spans="1:7" x14ac:dyDescent="0.25">
      <c r="A48" s="13" t="s">
        <v>1514</v>
      </c>
      <c r="B48" s="32" t="s">
        <v>1515</v>
      </c>
      <c r="C48" s="32" t="s">
        <v>262</v>
      </c>
      <c r="D48" s="14">
        <v>20499</v>
      </c>
      <c r="E48" s="15">
        <v>115.96</v>
      </c>
      <c r="F48" s="16">
        <v>5.3E-3</v>
      </c>
      <c r="G48" s="16"/>
    </row>
    <row r="49" spans="1:7" x14ac:dyDescent="0.25">
      <c r="A49" s="13" t="s">
        <v>480</v>
      </c>
      <c r="B49" s="32" t="s">
        <v>481</v>
      </c>
      <c r="C49" s="32" t="s">
        <v>482</v>
      </c>
      <c r="D49" s="14">
        <v>19286</v>
      </c>
      <c r="E49" s="15">
        <v>115.83</v>
      </c>
      <c r="F49" s="16">
        <v>5.3E-3</v>
      </c>
      <c r="G49" s="16"/>
    </row>
    <row r="50" spans="1:7" x14ac:dyDescent="0.25">
      <c r="A50" s="13" t="s">
        <v>1516</v>
      </c>
      <c r="B50" s="32" t="s">
        <v>1517</v>
      </c>
      <c r="C50" s="32" t="s">
        <v>262</v>
      </c>
      <c r="D50" s="14">
        <v>689098</v>
      </c>
      <c r="E50" s="15">
        <v>115.42</v>
      </c>
      <c r="F50" s="16">
        <v>5.3E-3</v>
      </c>
      <c r="G50" s="16"/>
    </row>
    <row r="51" spans="1:7" x14ac:dyDescent="0.25">
      <c r="A51" s="13" t="s">
        <v>743</v>
      </c>
      <c r="B51" s="32" t="s">
        <v>744</v>
      </c>
      <c r="C51" s="32" t="s">
        <v>300</v>
      </c>
      <c r="D51" s="14">
        <v>2515</v>
      </c>
      <c r="E51" s="15">
        <v>114.12</v>
      </c>
      <c r="F51" s="16">
        <v>5.1999999999999998E-3</v>
      </c>
      <c r="G51" s="16"/>
    </row>
    <row r="52" spans="1:7" x14ac:dyDescent="0.25">
      <c r="A52" s="13" t="s">
        <v>1518</v>
      </c>
      <c r="B52" s="32" t="s">
        <v>1519</v>
      </c>
      <c r="C52" s="32" t="s">
        <v>573</v>
      </c>
      <c r="D52" s="14">
        <v>52361</v>
      </c>
      <c r="E52" s="15">
        <v>111.5</v>
      </c>
      <c r="F52" s="16">
        <v>5.1000000000000004E-3</v>
      </c>
      <c r="G52" s="16"/>
    </row>
    <row r="53" spans="1:7" x14ac:dyDescent="0.25">
      <c r="A53" s="13" t="s">
        <v>371</v>
      </c>
      <c r="B53" s="32" t="s">
        <v>372</v>
      </c>
      <c r="C53" s="32" t="s">
        <v>355</v>
      </c>
      <c r="D53" s="14">
        <v>8347</v>
      </c>
      <c r="E53" s="15">
        <v>110.19</v>
      </c>
      <c r="F53" s="16">
        <v>5.1000000000000004E-3</v>
      </c>
      <c r="G53" s="16"/>
    </row>
    <row r="54" spans="1:7" x14ac:dyDescent="0.25">
      <c r="A54" s="13" t="s">
        <v>292</v>
      </c>
      <c r="B54" s="32" t="s">
        <v>293</v>
      </c>
      <c r="C54" s="32" t="s">
        <v>294</v>
      </c>
      <c r="D54" s="14">
        <v>1086</v>
      </c>
      <c r="E54" s="15">
        <v>109.99</v>
      </c>
      <c r="F54" s="16">
        <v>5.1000000000000004E-3</v>
      </c>
      <c r="G54" s="16"/>
    </row>
    <row r="55" spans="1:7" x14ac:dyDescent="0.25">
      <c r="A55" s="13" t="s">
        <v>834</v>
      </c>
      <c r="B55" s="32" t="s">
        <v>835</v>
      </c>
      <c r="C55" s="32" t="s">
        <v>412</v>
      </c>
      <c r="D55" s="14">
        <v>78921</v>
      </c>
      <c r="E55" s="15">
        <v>108.28</v>
      </c>
      <c r="F55" s="16">
        <v>5.0000000000000001E-3</v>
      </c>
      <c r="G55" s="16"/>
    </row>
    <row r="56" spans="1:7" x14ac:dyDescent="0.25">
      <c r="A56" s="13" t="s">
        <v>830</v>
      </c>
      <c r="B56" s="32" t="s">
        <v>831</v>
      </c>
      <c r="C56" s="32" t="s">
        <v>303</v>
      </c>
      <c r="D56" s="14">
        <v>43149</v>
      </c>
      <c r="E56" s="15">
        <v>108.24</v>
      </c>
      <c r="F56" s="16">
        <v>5.0000000000000001E-3</v>
      </c>
      <c r="G56" s="16"/>
    </row>
    <row r="57" spans="1:7" x14ac:dyDescent="0.25">
      <c r="A57" s="13" t="s">
        <v>1308</v>
      </c>
      <c r="B57" s="32" t="s">
        <v>1309</v>
      </c>
      <c r="C57" s="32" t="s">
        <v>281</v>
      </c>
      <c r="D57" s="14">
        <v>10222</v>
      </c>
      <c r="E57" s="15">
        <v>108.18</v>
      </c>
      <c r="F57" s="16">
        <v>5.0000000000000001E-3</v>
      </c>
      <c r="G57" s="16"/>
    </row>
    <row r="58" spans="1:7" x14ac:dyDescent="0.25">
      <c r="A58" s="13" t="s">
        <v>420</v>
      </c>
      <c r="B58" s="32" t="s">
        <v>421</v>
      </c>
      <c r="C58" s="32" t="s">
        <v>394</v>
      </c>
      <c r="D58" s="14">
        <v>5513</v>
      </c>
      <c r="E58" s="15">
        <v>106.75</v>
      </c>
      <c r="F58" s="16">
        <v>4.8999999999999998E-3</v>
      </c>
      <c r="G58" s="16"/>
    </row>
    <row r="59" spans="1:7" x14ac:dyDescent="0.25">
      <c r="A59" s="13" t="s">
        <v>432</v>
      </c>
      <c r="B59" s="32" t="s">
        <v>433</v>
      </c>
      <c r="C59" s="32" t="s">
        <v>394</v>
      </c>
      <c r="D59" s="14">
        <v>6814</v>
      </c>
      <c r="E59" s="15">
        <v>105.49</v>
      </c>
      <c r="F59" s="16">
        <v>4.7999999999999996E-3</v>
      </c>
      <c r="G59" s="16"/>
    </row>
    <row r="60" spans="1:7" x14ac:dyDescent="0.25">
      <c r="A60" s="13" t="s">
        <v>395</v>
      </c>
      <c r="B60" s="32" t="s">
        <v>396</v>
      </c>
      <c r="C60" s="32" t="s">
        <v>267</v>
      </c>
      <c r="D60" s="14">
        <v>35114</v>
      </c>
      <c r="E60" s="15">
        <v>103.15</v>
      </c>
      <c r="F60" s="16">
        <v>4.7000000000000002E-3</v>
      </c>
      <c r="G60" s="16"/>
    </row>
    <row r="61" spans="1:7" x14ac:dyDescent="0.25">
      <c r="A61" s="13" t="s">
        <v>282</v>
      </c>
      <c r="B61" s="32" t="s">
        <v>283</v>
      </c>
      <c r="C61" s="32" t="s">
        <v>284</v>
      </c>
      <c r="D61" s="14">
        <v>2115</v>
      </c>
      <c r="E61" s="15">
        <v>102.61</v>
      </c>
      <c r="F61" s="16">
        <v>4.7000000000000002E-3</v>
      </c>
      <c r="G61" s="16"/>
    </row>
    <row r="62" spans="1:7" x14ac:dyDescent="0.25">
      <c r="A62" s="13" t="s">
        <v>795</v>
      </c>
      <c r="B62" s="32" t="s">
        <v>796</v>
      </c>
      <c r="C62" s="32" t="s">
        <v>300</v>
      </c>
      <c r="D62" s="14">
        <v>5209</v>
      </c>
      <c r="E62" s="15">
        <v>97.53</v>
      </c>
      <c r="F62" s="16">
        <v>4.4999999999999997E-3</v>
      </c>
      <c r="G62" s="16"/>
    </row>
    <row r="63" spans="1:7" x14ac:dyDescent="0.25">
      <c r="A63" s="13" t="s">
        <v>1520</v>
      </c>
      <c r="B63" s="32" t="s">
        <v>1521</v>
      </c>
      <c r="C63" s="32" t="s">
        <v>345</v>
      </c>
      <c r="D63" s="14">
        <v>9567</v>
      </c>
      <c r="E63" s="15">
        <v>97.25</v>
      </c>
      <c r="F63" s="16">
        <v>4.4999999999999997E-3</v>
      </c>
      <c r="G63" s="16"/>
    </row>
    <row r="64" spans="1:7" x14ac:dyDescent="0.25">
      <c r="A64" s="13" t="s">
        <v>1522</v>
      </c>
      <c r="B64" s="32" t="s">
        <v>1523</v>
      </c>
      <c r="C64" s="32" t="s">
        <v>345</v>
      </c>
      <c r="D64" s="14">
        <v>3902</v>
      </c>
      <c r="E64" s="15">
        <v>96.07</v>
      </c>
      <c r="F64" s="16">
        <v>4.4000000000000003E-3</v>
      </c>
      <c r="G64" s="16"/>
    </row>
    <row r="65" spans="1:7" x14ac:dyDescent="0.25">
      <c r="A65" s="13" t="s">
        <v>430</v>
      </c>
      <c r="B65" s="32" t="s">
        <v>431</v>
      </c>
      <c r="C65" s="32" t="s">
        <v>403</v>
      </c>
      <c r="D65" s="14">
        <v>6617</v>
      </c>
      <c r="E65" s="15">
        <v>95.22</v>
      </c>
      <c r="F65" s="16">
        <v>4.4000000000000003E-3</v>
      </c>
      <c r="G65" s="16"/>
    </row>
    <row r="66" spans="1:7" x14ac:dyDescent="0.25">
      <c r="A66" s="13" t="s">
        <v>745</v>
      </c>
      <c r="B66" s="32" t="s">
        <v>746</v>
      </c>
      <c r="C66" s="32" t="s">
        <v>338</v>
      </c>
      <c r="D66" s="14">
        <v>9429</v>
      </c>
      <c r="E66" s="15">
        <v>94.11</v>
      </c>
      <c r="F66" s="16">
        <v>4.3E-3</v>
      </c>
      <c r="G66" s="16"/>
    </row>
    <row r="67" spans="1:7" x14ac:dyDescent="0.25">
      <c r="A67" s="13" t="s">
        <v>1188</v>
      </c>
      <c r="B67" s="32" t="s">
        <v>1189</v>
      </c>
      <c r="C67" s="32" t="s">
        <v>355</v>
      </c>
      <c r="D67" s="14">
        <v>4308</v>
      </c>
      <c r="E67" s="15">
        <v>93.9</v>
      </c>
      <c r="F67" s="16">
        <v>4.3E-3</v>
      </c>
      <c r="G67" s="16"/>
    </row>
    <row r="68" spans="1:7" x14ac:dyDescent="0.25">
      <c r="A68" s="13" t="s">
        <v>362</v>
      </c>
      <c r="B68" s="32" t="s">
        <v>363</v>
      </c>
      <c r="C68" s="32" t="s">
        <v>273</v>
      </c>
      <c r="D68" s="14">
        <v>4138</v>
      </c>
      <c r="E68" s="15">
        <v>92.99</v>
      </c>
      <c r="F68" s="16">
        <v>4.3E-3</v>
      </c>
      <c r="G68" s="16"/>
    </row>
    <row r="69" spans="1:7" x14ac:dyDescent="0.25">
      <c r="A69" s="13" t="s">
        <v>509</v>
      </c>
      <c r="B69" s="32" t="s">
        <v>510</v>
      </c>
      <c r="C69" s="32" t="s">
        <v>511</v>
      </c>
      <c r="D69" s="14">
        <v>228</v>
      </c>
      <c r="E69" s="15">
        <v>92.38</v>
      </c>
      <c r="F69" s="16">
        <v>4.1999999999999997E-3</v>
      </c>
      <c r="G69" s="16"/>
    </row>
    <row r="70" spans="1:7" x14ac:dyDescent="0.25">
      <c r="A70" s="13" t="s">
        <v>1524</v>
      </c>
      <c r="B70" s="32" t="s">
        <v>1525</v>
      </c>
      <c r="C70" s="32" t="s">
        <v>300</v>
      </c>
      <c r="D70" s="14">
        <v>10944</v>
      </c>
      <c r="E70" s="15">
        <v>91.8</v>
      </c>
      <c r="F70" s="16">
        <v>4.1999999999999997E-3</v>
      </c>
      <c r="G70" s="16"/>
    </row>
    <row r="71" spans="1:7" x14ac:dyDescent="0.25">
      <c r="A71" s="13" t="s">
        <v>1526</v>
      </c>
      <c r="B71" s="32" t="s">
        <v>1527</v>
      </c>
      <c r="C71" s="32" t="s">
        <v>1240</v>
      </c>
      <c r="D71" s="14">
        <v>131049</v>
      </c>
      <c r="E71" s="15">
        <v>91.04</v>
      </c>
      <c r="F71" s="16">
        <v>4.1999999999999997E-3</v>
      </c>
      <c r="G71" s="16"/>
    </row>
    <row r="72" spans="1:7" x14ac:dyDescent="0.25">
      <c r="A72" s="13" t="s">
        <v>1310</v>
      </c>
      <c r="B72" s="32" t="s">
        <v>1311</v>
      </c>
      <c r="C72" s="32" t="s">
        <v>281</v>
      </c>
      <c r="D72" s="14">
        <v>1942</v>
      </c>
      <c r="E72" s="15">
        <v>90.23</v>
      </c>
      <c r="F72" s="16">
        <v>4.1000000000000003E-3</v>
      </c>
      <c r="G72" s="16"/>
    </row>
    <row r="73" spans="1:7" x14ac:dyDescent="0.25">
      <c r="A73" s="13" t="s">
        <v>309</v>
      </c>
      <c r="B73" s="32" t="s">
        <v>310</v>
      </c>
      <c r="C73" s="32" t="s">
        <v>273</v>
      </c>
      <c r="D73" s="14">
        <v>6048</v>
      </c>
      <c r="E73" s="15">
        <v>89.99</v>
      </c>
      <c r="F73" s="16">
        <v>4.1000000000000003E-3</v>
      </c>
      <c r="G73" s="16"/>
    </row>
    <row r="74" spans="1:7" x14ac:dyDescent="0.25">
      <c r="A74" s="13" t="s">
        <v>434</v>
      </c>
      <c r="B74" s="32" t="s">
        <v>435</v>
      </c>
      <c r="C74" s="32" t="s">
        <v>436</v>
      </c>
      <c r="D74" s="14">
        <v>2967</v>
      </c>
      <c r="E74" s="15">
        <v>89.42</v>
      </c>
      <c r="F74" s="16">
        <v>4.1000000000000003E-3</v>
      </c>
      <c r="G74" s="16"/>
    </row>
    <row r="75" spans="1:7" x14ac:dyDescent="0.25">
      <c r="A75" s="13" t="s">
        <v>1528</v>
      </c>
      <c r="B75" s="32" t="s">
        <v>1529</v>
      </c>
      <c r="C75" s="32" t="s">
        <v>335</v>
      </c>
      <c r="D75" s="14">
        <v>12418</v>
      </c>
      <c r="E75" s="15">
        <v>88.78</v>
      </c>
      <c r="F75" s="16">
        <v>4.1000000000000003E-3</v>
      </c>
      <c r="G75" s="16"/>
    </row>
    <row r="76" spans="1:7" x14ac:dyDescent="0.25">
      <c r="A76" s="13" t="s">
        <v>319</v>
      </c>
      <c r="B76" s="32" t="s">
        <v>320</v>
      </c>
      <c r="C76" s="32" t="s">
        <v>321</v>
      </c>
      <c r="D76" s="14">
        <v>13844</v>
      </c>
      <c r="E76" s="15">
        <v>87.82</v>
      </c>
      <c r="F76" s="16">
        <v>4.0000000000000001E-3</v>
      </c>
      <c r="G76" s="16"/>
    </row>
    <row r="77" spans="1:7" x14ac:dyDescent="0.25">
      <c r="A77" s="13" t="s">
        <v>1530</v>
      </c>
      <c r="B77" s="32" t="s">
        <v>1531</v>
      </c>
      <c r="C77" s="32" t="s">
        <v>303</v>
      </c>
      <c r="D77" s="14">
        <v>6953</v>
      </c>
      <c r="E77" s="15">
        <v>87.81</v>
      </c>
      <c r="F77" s="16">
        <v>4.0000000000000001E-3</v>
      </c>
      <c r="G77" s="16"/>
    </row>
    <row r="78" spans="1:7" x14ac:dyDescent="0.25">
      <c r="A78" s="13" t="s">
        <v>751</v>
      </c>
      <c r="B78" s="32" t="s">
        <v>752</v>
      </c>
      <c r="C78" s="32" t="s">
        <v>470</v>
      </c>
      <c r="D78" s="14">
        <v>13956</v>
      </c>
      <c r="E78" s="15">
        <v>87.38</v>
      </c>
      <c r="F78" s="16">
        <v>4.0000000000000001E-3</v>
      </c>
      <c r="G78" s="16"/>
    </row>
    <row r="79" spans="1:7" x14ac:dyDescent="0.25">
      <c r="A79" s="13" t="s">
        <v>805</v>
      </c>
      <c r="B79" s="32" t="s">
        <v>806</v>
      </c>
      <c r="C79" s="32" t="s">
        <v>281</v>
      </c>
      <c r="D79" s="14">
        <v>3799</v>
      </c>
      <c r="E79" s="15">
        <v>87.02</v>
      </c>
      <c r="F79" s="16">
        <v>4.0000000000000001E-3</v>
      </c>
      <c r="G79" s="16"/>
    </row>
    <row r="80" spans="1:7" x14ac:dyDescent="0.25">
      <c r="A80" s="13" t="s">
        <v>1532</v>
      </c>
      <c r="B80" s="32" t="s">
        <v>1533</v>
      </c>
      <c r="C80" s="32" t="s">
        <v>412</v>
      </c>
      <c r="D80" s="14">
        <v>9141</v>
      </c>
      <c r="E80" s="15">
        <v>86.9</v>
      </c>
      <c r="F80" s="16">
        <v>4.0000000000000001E-3</v>
      </c>
      <c r="G80" s="16"/>
    </row>
    <row r="81" spans="1:7" x14ac:dyDescent="0.25">
      <c r="A81" s="13" t="s">
        <v>524</v>
      </c>
      <c r="B81" s="32" t="s">
        <v>525</v>
      </c>
      <c r="C81" s="32" t="s">
        <v>403</v>
      </c>
      <c r="D81" s="14">
        <v>1839</v>
      </c>
      <c r="E81" s="15">
        <v>86.68</v>
      </c>
      <c r="F81" s="16">
        <v>4.0000000000000001E-3</v>
      </c>
      <c r="G81" s="16"/>
    </row>
    <row r="82" spans="1:7" x14ac:dyDescent="0.25">
      <c r="A82" s="13" t="s">
        <v>306</v>
      </c>
      <c r="B82" s="32" t="s">
        <v>307</v>
      </c>
      <c r="C82" s="32" t="s">
        <v>308</v>
      </c>
      <c r="D82" s="14">
        <v>34067</v>
      </c>
      <c r="E82" s="15">
        <v>83.89</v>
      </c>
      <c r="F82" s="16">
        <v>3.8999999999999998E-3</v>
      </c>
      <c r="G82" s="16"/>
    </row>
    <row r="83" spans="1:7" x14ac:dyDescent="0.25">
      <c r="A83" s="13" t="s">
        <v>792</v>
      </c>
      <c r="B83" s="32" t="s">
        <v>793</v>
      </c>
      <c r="C83" s="32" t="s">
        <v>794</v>
      </c>
      <c r="D83" s="14">
        <v>1868</v>
      </c>
      <c r="E83" s="15">
        <v>83.64</v>
      </c>
      <c r="F83" s="16">
        <v>3.8E-3</v>
      </c>
      <c r="G83" s="16"/>
    </row>
    <row r="84" spans="1:7" x14ac:dyDescent="0.25">
      <c r="A84" s="13" t="s">
        <v>298</v>
      </c>
      <c r="B84" s="32" t="s">
        <v>299</v>
      </c>
      <c r="C84" s="32" t="s">
        <v>300</v>
      </c>
      <c r="D84" s="14">
        <v>3919</v>
      </c>
      <c r="E84" s="15">
        <v>83.58</v>
      </c>
      <c r="F84" s="16">
        <v>3.8E-3</v>
      </c>
      <c r="G84" s="16"/>
    </row>
    <row r="85" spans="1:7" x14ac:dyDescent="0.25">
      <c r="A85" s="13" t="s">
        <v>492</v>
      </c>
      <c r="B85" s="32" t="s">
        <v>493</v>
      </c>
      <c r="C85" s="32" t="s">
        <v>316</v>
      </c>
      <c r="D85" s="14">
        <v>1057</v>
      </c>
      <c r="E85" s="15">
        <v>83.53</v>
      </c>
      <c r="F85" s="16">
        <v>3.8E-3</v>
      </c>
      <c r="G85" s="16"/>
    </row>
    <row r="86" spans="1:7" x14ac:dyDescent="0.25">
      <c r="A86" s="13" t="s">
        <v>797</v>
      </c>
      <c r="B86" s="32" t="s">
        <v>798</v>
      </c>
      <c r="C86" s="32" t="s">
        <v>467</v>
      </c>
      <c r="D86" s="14">
        <v>36947</v>
      </c>
      <c r="E86" s="15">
        <v>83.22</v>
      </c>
      <c r="F86" s="16">
        <v>3.8E-3</v>
      </c>
      <c r="G86" s="16"/>
    </row>
    <row r="87" spans="1:7" x14ac:dyDescent="0.25">
      <c r="A87" s="13" t="s">
        <v>317</v>
      </c>
      <c r="B87" s="32" t="s">
        <v>318</v>
      </c>
      <c r="C87" s="32" t="s">
        <v>300</v>
      </c>
      <c r="D87" s="14">
        <v>13309</v>
      </c>
      <c r="E87" s="15">
        <v>82.16</v>
      </c>
      <c r="F87" s="16">
        <v>3.8E-3</v>
      </c>
      <c r="G87" s="16"/>
    </row>
    <row r="88" spans="1:7" x14ac:dyDescent="0.25">
      <c r="A88" s="13" t="s">
        <v>1534</v>
      </c>
      <c r="B88" s="32" t="s">
        <v>1535</v>
      </c>
      <c r="C88" s="32" t="s">
        <v>294</v>
      </c>
      <c r="D88" s="14">
        <v>3539</v>
      </c>
      <c r="E88" s="15">
        <v>81.63</v>
      </c>
      <c r="F88" s="16">
        <v>3.7000000000000002E-3</v>
      </c>
      <c r="G88" s="16"/>
    </row>
    <row r="89" spans="1:7" x14ac:dyDescent="0.25">
      <c r="A89" s="13" t="s">
        <v>779</v>
      </c>
      <c r="B89" s="32" t="s">
        <v>780</v>
      </c>
      <c r="C89" s="32" t="s">
        <v>345</v>
      </c>
      <c r="D89" s="14">
        <v>16376</v>
      </c>
      <c r="E89" s="15">
        <v>80.88</v>
      </c>
      <c r="F89" s="16">
        <v>3.7000000000000002E-3</v>
      </c>
      <c r="G89" s="16"/>
    </row>
    <row r="90" spans="1:7" x14ac:dyDescent="0.25">
      <c r="A90" s="13" t="s">
        <v>350</v>
      </c>
      <c r="B90" s="32" t="s">
        <v>351</v>
      </c>
      <c r="C90" s="32" t="s">
        <v>352</v>
      </c>
      <c r="D90" s="14">
        <v>21598</v>
      </c>
      <c r="E90" s="15">
        <v>79.77</v>
      </c>
      <c r="F90" s="16">
        <v>3.7000000000000002E-3</v>
      </c>
      <c r="G90" s="16"/>
    </row>
    <row r="91" spans="1:7" x14ac:dyDescent="0.25">
      <c r="A91" s="13" t="s">
        <v>1536</v>
      </c>
      <c r="B91" s="32" t="s">
        <v>1537</v>
      </c>
      <c r="C91" s="32" t="s">
        <v>284</v>
      </c>
      <c r="D91" s="14">
        <v>49781</v>
      </c>
      <c r="E91" s="15">
        <v>79.05</v>
      </c>
      <c r="F91" s="16">
        <v>3.5999999999999999E-3</v>
      </c>
      <c r="G91" s="16"/>
    </row>
    <row r="92" spans="1:7" x14ac:dyDescent="0.25">
      <c r="A92" s="13" t="s">
        <v>1538</v>
      </c>
      <c r="B92" s="32" t="s">
        <v>1539</v>
      </c>
      <c r="C92" s="32" t="s">
        <v>1540</v>
      </c>
      <c r="D92" s="14">
        <v>126328</v>
      </c>
      <c r="E92" s="15">
        <v>78.930000000000007</v>
      </c>
      <c r="F92" s="16">
        <v>3.5999999999999999E-3</v>
      </c>
      <c r="G92" s="16"/>
    </row>
    <row r="93" spans="1:7" x14ac:dyDescent="0.25">
      <c r="A93" s="13" t="s">
        <v>1541</v>
      </c>
      <c r="B93" s="32" t="s">
        <v>1542</v>
      </c>
      <c r="C93" s="32" t="s">
        <v>403</v>
      </c>
      <c r="D93" s="14">
        <v>2363</v>
      </c>
      <c r="E93" s="15">
        <v>78.66</v>
      </c>
      <c r="F93" s="16">
        <v>3.5999999999999999E-3</v>
      </c>
      <c r="G93" s="16"/>
    </row>
    <row r="94" spans="1:7" x14ac:dyDescent="0.25">
      <c r="A94" s="13" t="s">
        <v>838</v>
      </c>
      <c r="B94" s="32" t="s">
        <v>839</v>
      </c>
      <c r="C94" s="32" t="s">
        <v>345</v>
      </c>
      <c r="D94" s="14">
        <v>74</v>
      </c>
      <c r="E94" s="15">
        <v>77.98</v>
      </c>
      <c r="F94" s="16">
        <v>3.5999999999999999E-3</v>
      </c>
      <c r="G94" s="16"/>
    </row>
    <row r="95" spans="1:7" x14ac:dyDescent="0.25">
      <c r="A95" s="13" t="s">
        <v>813</v>
      </c>
      <c r="B95" s="32" t="s">
        <v>814</v>
      </c>
      <c r="C95" s="32" t="s">
        <v>815</v>
      </c>
      <c r="D95" s="14">
        <v>27402</v>
      </c>
      <c r="E95" s="15">
        <v>77.63</v>
      </c>
      <c r="F95" s="16">
        <v>3.5999999999999999E-3</v>
      </c>
      <c r="G95" s="16"/>
    </row>
    <row r="96" spans="1:7" x14ac:dyDescent="0.25">
      <c r="A96" s="13" t="s">
        <v>520</v>
      </c>
      <c r="B96" s="32" t="s">
        <v>521</v>
      </c>
      <c r="C96" s="32" t="s">
        <v>417</v>
      </c>
      <c r="D96" s="14">
        <v>890</v>
      </c>
      <c r="E96" s="15">
        <v>77.52</v>
      </c>
      <c r="F96" s="16">
        <v>3.5999999999999999E-3</v>
      </c>
      <c r="G96" s="16"/>
    </row>
    <row r="97" spans="1:7" x14ac:dyDescent="0.25">
      <c r="A97" s="13" t="s">
        <v>413</v>
      </c>
      <c r="B97" s="32" t="s">
        <v>414</v>
      </c>
      <c r="C97" s="32" t="s">
        <v>345</v>
      </c>
      <c r="D97" s="14">
        <v>2937</v>
      </c>
      <c r="E97" s="15">
        <v>76.819999999999993</v>
      </c>
      <c r="F97" s="16">
        <v>3.5000000000000001E-3</v>
      </c>
      <c r="G97" s="16"/>
    </row>
    <row r="98" spans="1:7" x14ac:dyDescent="0.25">
      <c r="A98" s="13" t="s">
        <v>1543</v>
      </c>
      <c r="B98" s="32" t="s">
        <v>1544</v>
      </c>
      <c r="C98" s="32" t="s">
        <v>1240</v>
      </c>
      <c r="D98" s="14">
        <v>7020</v>
      </c>
      <c r="E98" s="15">
        <v>75.069999999999993</v>
      </c>
      <c r="F98" s="16">
        <v>3.3999999999999998E-3</v>
      </c>
      <c r="G98" s="16"/>
    </row>
    <row r="99" spans="1:7" x14ac:dyDescent="0.25">
      <c r="A99" s="13" t="s">
        <v>1194</v>
      </c>
      <c r="B99" s="32" t="s">
        <v>1195</v>
      </c>
      <c r="C99" s="32" t="s">
        <v>273</v>
      </c>
      <c r="D99" s="14">
        <v>26977</v>
      </c>
      <c r="E99" s="15">
        <v>74.900000000000006</v>
      </c>
      <c r="F99" s="16">
        <v>3.3999999999999998E-3</v>
      </c>
      <c r="G99" s="16"/>
    </row>
    <row r="100" spans="1:7" x14ac:dyDescent="0.25">
      <c r="A100" s="13" t="s">
        <v>1186</v>
      </c>
      <c r="B100" s="32" t="s">
        <v>1187</v>
      </c>
      <c r="C100" s="32" t="s">
        <v>313</v>
      </c>
      <c r="D100" s="14">
        <v>3412</v>
      </c>
      <c r="E100" s="15">
        <v>74.709999999999994</v>
      </c>
      <c r="F100" s="16">
        <v>3.3999999999999998E-3</v>
      </c>
      <c r="G100" s="16"/>
    </row>
    <row r="101" spans="1:7" x14ac:dyDescent="0.25">
      <c r="A101" s="13" t="s">
        <v>399</v>
      </c>
      <c r="B101" s="32" t="s">
        <v>400</v>
      </c>
      <c r="C101" s="32" t="s">
        <v>281</v>
      </c>
      <c r="D101" s="14">
        <v>5235</v>
      </c>
      <c r="E101" s="15">
        <v>73.680000000000007</v>
      </c>
      <c r="F101" s="16">
        <v>3.3999999999999998E-3</v>
      </c>
      <c r="G101" s="16"/>
    </row>
    <row r="102" spans="1:7" x14ac:dyDescent="0.25">
      <c r="A102" s="13" t="s">
        <v>518</v>
      </c>
      <c r="B102" s="32" t="s">
        <v>519</v>
      </c>
      <c r="C102" s="32" t="s">
        <v>436</v>
      </c>
      <c r="D102" s="14">
        <v>4299</v>
      </c>
      <c r="E102" s="15">
        <v>71.66</v>
      </c>
      <c r="F102" s="16">
        <v>3.3E-3</v>
      </c>
      <c r="G102" s="16"/>
    </row>
    <row r="103" spans="1:7" x14ac:dyDescent="0.25">
      <c r="A103" s="13" t="s">
        <v>1545</v>
      </c>
      <c r="B103" s="32" t="s">
        <v>1546</v>
      </c>
      <c r="C103" s="32" t="s">
        <v>270</v>
      </c>
      <c r="D103" s="14">
        <v>948910</v>
      </c>
      <c r="E103" s="15">
        <v>71.64</v>
      </c>
      <c r="F103" s="16">
        <v>3.3E-3</v>
      </c>
      <c r="G103" s="16"/>
    </row>
    <row r="104" spans="1:7" x14ac:dyDescent="0.25">
      <c r="A104" s="13" t="s">
        <v>902</v>
      </c>
      <c r="B104" s="32" t="s">
        <v>903</v>
      </c>
      <c r="C104" s="32" t="s">
        <v>273</v>
      </c>
      <c r="D104" s="14">
        <v>5960</v>
      </c>
      <c r="E104" s="15">
        <v>71.37</v>
      </c>
      <c r="F104" s="16">
        <v>3.3E-3</v>
      </c>
      <c r="G104" s="16"/>
    </row>
    <row r="105" spans="1:7" x14ac:dyDescent="0.25">
      <c r="A105" s="13" t="s">
        <v>1547</v>
      </c>
      <c r="B105" s="32" t="s">
        <v>1548</v>
      </c>
      <c r="C105" s="32" t="s">
        <v>482</v>
      </c>
      <c r="D105" s="14">
        <v>4013</v>
      </c>
      <c r="E105" s="15">
        <v>70.650000000000006</v>
      </c>
      <c r="F105" s="16">
        <v>3.2000000000000002E-3</v>
      </c>
      <c r="G105" s="16"/>
    </row>
    <row r="106" spans="1:7" x14ac:dyDescent="0.25">
      <c r="A106" s="13" t="s">
        <v>1549</v>
      </c>
      <c r="B106" s="32" t="s">
        <v>1550</v>
      </c>
      <c r="C106" s="32" t="s">
        <v>412</v>
      </c>
      <c r="D106" s="14">
        <v>11925</v>
      </c>
      <c r="E106" s="15">
        <v>69.739999999999995</v>
      </c>
      <c r="F106" s="16">
        <v>3.2000000000000002E-3</v>
      </c>
      <c r="G106" s="16"/>
    </row>
    <row r="107" spans="1:7" x14ac:dyDescent="0.25">
      <c r="A107" s="13" t="s">
        <v>1551</v>
      </c>
      <c r="B107" s="32" t="s">
        <v>1552</v>
      </c>
      <c r="C107" s="32" t="s">
        <v>394</v>
      </c>
      <c r="D107" s="14">
        <v>6165</v>
      </c>
      <c r="E107" s="15">
        <v>69.45</v>
      </c>
      <c r="F107" s="16">
        <v>3.2000000000000002E-3</v>
      </c>
      <c r="G107" s="16"/>
    </row>
    <row r="108" spans="1:7" x14ac:dyDescent="0.25">
      <c r="A108" s="13" t="s">
        <v>401</v>
      </c>
      <c r="B108" s="32" t="s">
        <v>402</v>
      </c>
      <c r="C108" s="32" t="s">
        <v>403</v>
      </c>
      <c r="D108" s="14">
        <v>2253</v>
      </c>
      <c r="E108" s="15">
        <v>69.17</v>
      </c>
      <c r="F108" s="16">
        <v>3.2000000000000002E-3</v>
      </c>
      <c r="G108" s="16"/>
    </row>
    <row r="109" spans="1:7" x14ac:dyDescent="0.25">
      <c r="A109" s="13" t="s">
        <v>1553</v>
      </c>
      <c r="B109" s="32" t="s">
        <v>1554</v>
      </c>
      <c r="C109" s="32" t="s">
        <v>276</v>
      </c>
      <c r="D109" s="14">
        <v>20755</v>
      </c>
      <c r="E109" s="15">
        <v>68.989999999999995</v>
      </c>
      <c r="F109" s="16">
        <v>3.2000000000000002E-3</v>
      </c>
      <c r="G109" s="16"/>
    </row>
    <row r="110" spans="1:7" x14ac:dyDescent="0.25">
      <c r="A110" s="13" t="s">
        <v>1555</v>
      </c>
      <c r="B110" s="32" t="s">
        <v>1556</v>
      </c>
      <c r="C110" s="32" t="s">
        <v>273</v>
      </c>
      <c r="D110" s="14">
        <v>1267</v>
      </c>
      <c r="E110" s="15">
        <v>68.56</v>
      </c>
      <c r="F110" s="16">
        <v>3.0999999999999999E-3</v>
      </c>
      <c r="G110" s="16"/>
    </row>
    <row r="111" spans="1:7" x14ac:dyDescent="0.25">
      <c r="A111" s="13" t="s">
        <v>465</v>
      </c>
      <c r="B111" s="32" t="s">
        <v>466</v>
      </c>
      <c r="C111" s="32" t="s">
        <v>467</v>
      </c>
      <c r="D111" s="14">
        <v>19938</v>
      </c>
      <c r="E111" s="15">
        <v>68.33</v>
      </c>
      <c r="F111" s="16">
        <v>3.0999999999999999E-3</v>
      </c>
      <c r="G111" s="16"/>
    </row>
    <row r="112" spans="1:7" x14ac:dyDescent="0.25">
      <c r="A112" s="13" t="s">
        <v>450</v>
      </c>
      <c r="B112" s="32" t="s">
        <v>451</v>
      </c>
      <c r="C112" s="32" t="s">
        <v>281</v>
      </c>
      <c r="D112" s="14">
        <v>4963</v>
      </c>
      <c r="E112" s="15">
        <v>67.27</v>
      </c>
      <c r="F112" s="16">
        <v>3.0999999999999999E-3</v>
      </c>
      <c r="G112" s="16"/>
    </row>
    <row r="113" spans="1:7" x14ac:dyDescent="0.25">
      <c r="A113" s="13" t="s">
        <v>755</v>
      </c>
      <c r="B113" s="32" t="s">
        <v>756</v>
      </c>
      <c r="C113" s="32" t="s">
        <v>294</v>
      </c>
      <c r="D113" s="14">
        <v>1530</v>
      </c>
      <c r="E113" s="15">
        <v>67.16</v>
      </c>
      <c r="F113" s="16">
        <v>3.0999999999999999E-3</v>
      </c>
      <c r="G113" s="16"/>
    </row>
    <row r="114" spans="1:7" x14ac:dyDescent="0.25">
      <c r="A114" s="13" t="s">
        <v>507</v>
      </c>
      <c r="B114" s="32" t="s">
        <v>508</v>
      </c>
      <c r="C114" s="32" t="s">
        <v>273</v>
      </c>
      <c r="D114" s="14">
        <v>863</v>
      </c>
      <c r="E114" s="15">
        <v>67</v>
      </c>
      <c r="F114" s="16">
        <v>3.0999999999999999E-3</v>
      </c>
      <c r="G114" s="16"/>
    </row>
    <row r="115" spans="1:7" x14ac:dyDescent="0.25">
      <c r="A115" s="13" t="s">
        <v>811</v>
      </c>
      <c r="B115" s="32" t="s">
        <v>812</v>
      </c>
      <c r="C115" s="32" t="s">
        <v>281</v>
      </c>
      <c r="D115" s="14">
        <v>1210</v>
      </c>
      <c r="E115" s="15">
        <v>66.31</v>
      </c>
      <c r="F115" s="16">
        <v>3.0000000000000001E-3</v>
      </c>
      <c r="G115" s="16"/>
    </row>
    <row r="116" spans="1:7" x14ac:dyDescent="0.25">
      <c r="A116" s="13" t="s">
        <v>356</v>
      </c>
      <c r="B116" s="32" t="s">
        <v>357</v>
      </c>
      <c r="C116" s="32" t="s">
        <v>262</v>
      </c>
      <c r="D116" s="14">
        <v>12915</v>
      </c>
      <c r="E116" s="15">
        <v>65.97</v>
      </c>
      <c r="F116" s="16">
        <v>3.0000000000000001E-3</v>
      </c>
      <c r="G116" s="16"/>
    </row>
    <row r="117" spans="1:7" x14ac:dyDescent="0.25">
      <c r="A117" s="13" t="s">
        <v>452</v>
      </c>
      <c r="B117" s="32" t="s">
        <v>453</v>
      </c>
      <c r="C117" s="32" t="s">
        <v>300</v>
      </c>
      <c r="D117" s="14">
        <v>31261</v>
      </c>
      <c r="E117" s="15">
        <v>64.900000000000006</v>
      </c>
      <c r="F117" s="16">
        <v>3.0000000000000001E-3</v>
      </c>
      <c r="G117" s="16"/>
    </row>
    <row r="118" spans="1:7" x14ac:dyDescent="0.25">
      <c r="A118" s="13" t="s">
        <v>1192</v>
      </c>
      <c r="B118" s="32" t="s">
        <v>1193</v>
      </c>
      <c r="C118" s="32" t="s">
        <v>281</v>
      </c>
      <c r="D118" s="14">
        <v>5808</v>
      </c>
      <c r="E118" s="15">
        <v>64.849999999999994</v>
      </c>
      <c r="F118" s="16">
        <v>3.0000000000000001E-3</v>
      </c>
      <c r="G118" s="16"/>
    </row>
    <row r="119" spans="1:7" x14ac:dyDescent="0.25">
      <c r="A119" s="13" t="s">
        <v>1557</v>
      </c>
      <c r="B119" s="32" t="s">
        <v>1558</v>
      </c>
      <c r="C119" s="32" t="s">
        <v>355</v>
      </c>
      <c r="D119" s="14">
        <v>14017</v>
      </c>
      <c r="E119" s="15">
        <v>64.790000000000006</v>
      </c>
      <c r="F119" s="16">
        <v>3.0000000000000001E-3</v>
      </c>
      <c r="G119" s="16"/>
    </row>
    <row r="120" spans="1:7" x14ac:dyDescent="0.25">
      <c r="A120" s="13" t="s">
        <v>1422</v>
      </c>
      <c r="B120" s="32" t="s">
        <v>1423</v>
      </c>
      <c r="C120" s="32" t="s">
        <v>394</v>
      </c>
      <c r="D120" s="14">
        <v>4301</v>
      </c>
      <c r="E120" s="15">
        <v>63.85</v>
      </c>
      <c r="F120" s="16">
        <v>2.8999999999999998E-3</v>
      </c>
      <c r="G120" s="16"/>
    </row>
    <row r="121" spans="1:7" x14ac:dyDescent="0.25">
      <c r="A121" s="13" t="s">
        <v>1559</v>
      </c>
      <c r="B121" s="32" t="s">
        <v>1560</v>
      </c>
      <c r="C121" s="32" t="s">
        <v>1561</v>
      </c>
      <c r="D121" s="14">
        <v>16146</v>
      </c>
      <c r="E121" s="15">
        <v>63.74</v>
      </c>
      <c r="F121" s="16">
        <v>2.8999999999999998E-3</v>
      </c>
      <c r="G121" s="16"/>
    </row>
    <row r="122" spans="1:7" x14ac:dyDescent="0.25">
      <c r="A122" s="13" t="s">
        <v>1562</v>
      </c>
      <c r="B122" s="32" t="s">
        <v>1563</v>
      </c>
      <c r="C122" s="32" t="s">
        <v>794</v>
      </c>
      <c r="D122" s="14">
        <v>10076</v>
      </c>
      <c r="E122" s="15">
        <v>62.84</v>
      </c>
      <c r="F122" s="16">
        <v>2.8999999999999998E-3</v>
      </c>
      <c r="G122" s="16"/>
    </row>
    <row r="123" spans="1:7" x14ac:dyDescent="0.25">
      <c r="A123" s="13" t="s">
        <v>816</v>
      </c>
      <c r="B123" s="32" t="s">
        <v>817</v>
      </c>
      <c r="C123" s="32" t="s">
        <v>316</v>
      </c>
      <c r="D123" s="14">
        <v>1311</v>
      </c>
      <c r="E123" s="15">
        <v>62.58</v>
      </c>
      <c r="F123" s="16">
        <v>2.8999999999999998E-3</v>
      </c>
      <c r="G123" s="16"/>
    </row>
    <row r="124" spans="1:7" x14ac:dyDescent="0.25">
      <c r="A124" s="13" t="s">
        <v>404</v>
      </c>
      <c r="B124" s="32" t="s">
        <v>405</v>
      </c>
      <c r="C124" s="32" t="s">
        <v>262</v>
      </c>
      <c r="D124" s="14">
        <v>6293</v>
      </c>
      <c r="E124" s="15">
        <v>62.31</v>
      </c>
      <c r="F124" s="16">
        <v>2.8999999999999998E-3</v>
      </c>
      <c r="G124" s="16"/>
    </row>
    <row r="125" spans="1:7" x14ac:dyDescent="0.25">
      <c r="A125" s="13" t="s">
        <v>807</v>
      </c>
      <c r="B125" s="32" t="s">
        <v>808</v>
      </c>
      <c r="C125" s="32" t="s">
        <v>338</v>
      </c>
      <c r="D125" s="14">
        <v>10180</v>
      </c>
      <c r="E125" s="15">
        <v>61.95</v>
      </c>
      <c r="F125" s="16">
        <v>2.8E-3</v>
      </c>
      <c r="G125" s="16"/>
    </row>
    <row r="126" spans="1:7" x14ac:dyDescent="0.25">
      <c r="A126" s="13" t="s">
        <v>336</v>
      </c>
      <c r="B126" s="32" t="s">
        <v>337</v>
      </c>
      <c r="C126" s="32" t="s">
        <v>338</v>
      </c>
      <c r="D126" s="14">
        <v>4263</v>
      </c>
      <c r="E126" s="15">
        <v>60.98</v>
      </c>
      <c r="F126" s="16">
        <v>2.8E-3</v>
      </c>
      <c r="G126" s="16"/>
    </row>
    <row r="127" spans="1:7" x14ac:dyDescent="0.25">
      <c r="A127" s="13" t="s">
        <v>426</v>
      </c>
      <c r="B127" s="32" t="s">
        <v>427</v>
      </c>
      <c r="C127" s="32" t="s">
        <v>403</v>
      </c>
      <c r="D127" s="14">
        <v>4519</v>
      </c>
      <c r="E127" s="15">
        <v>60.43</v>
      </c>
      <c r="F127" s="16">
        <v>2.8E-3</v>
      </c>
      <c r="G127" s="16"/>
    </row>
    <row r="128" spans="1:7" x14ac:dyDescent="0.25">
      <c r="A128" s="13" t="s">
        <v>1420</v>
      </c>
      <c r="B128" s="32" t="s">
        <v>1421</v>
      </c>
      <c r="C128" s="32" t="s">
        <v>482</v>
      </c>
      <c r="D128" s="14">
        <v>6197</v>
      </c>
      <c r="E128" s="15">
        <v>59.72</v>
      </c>
      <c r="F128" s="16">
        <v>2.7000000000000001E-3</v>
      </c>
      <c r="G128" s="16"/>
    </row>
    <row r="129" spans="1:7" x14ac:dyDescent="0.25">
      <c r="A129" s="13" t="s">
        <v>763</v>
      </c>
      <c r="B129" s="32" t="s">
        <v>764</v>
      </c>
      <c r="C129" s="32" t="s">
        <v>300</v>
      </c>
      <c r="D129" s="14">
        <v>21629</v>
      </c>
      <c r="E129" s="15">
        <v>58.53</v>
      </c>
      <c r="F129" s="16">
        <v>2.7000000000000001E-3</v>
      </c>
      <c r="G129" s="16"/>
    </row>
    <row r="130" spans="1:7" x14ac:dyDescent="0.25">
      <c r="A130" s="13" t="s">
        <v>799</v>
      </c>
      <c r="B130" s="32" t="s">
        <v>800</v>
      </c>
      <c r="C130" s="32" t="s">
        <v>332</v>
      </c>
      <c r="D130" s="14">
        <v>964</v>
      </c>
      <c r="E130" s="15">
        <v>58.35</v>
      </c>
      <c r="F130" s="16">
        <v>2.7000000000000001E-3</v>
      </c>
      <c r="G130" s="16"/>
    </row>
    <row r="131" spans="1:7" x14ac:dyDescent="0.25">
      <c r="A131" s="13" t="s">
        <v>1424</v>
      </c>
      <c r="B131" s="32" t="s">
        <v>1425</v>
      </c>
      <c r="C131" s="32" t="s">
        <v>281</v>
      </c>
      <c r="D131" s="14">
        <v>191</v>
      </c>
      <c r="E131" s="15">
        <v>58.06</v>
      </c>
      <c r="F131" s="16">
        <v>2.7000000000000001E-3</v>
      </c>
      <c r="G131" s="16"/>
    </row>
    <row r="132" spans="1:7" x14ac:dyDescent="0.25">
      <c r="A132" s="13" t="s">
        <v>911</v>
      </c>
      <c r="B132" s="32" t="s">
        <v>912</v>
      </c>
      <c r="C132" s="32" t="s">
        <v>270</v>
      </c>
      <c r="D132" s="14">
        <v>4292</v>
      </c>
      <c r="E132" s="15">
        <v>58.05</v>
      </c>
      <c r="F132" s="16">
        <v>2.7000000000000001E-3</v>
      </c>
      <c r="G132" s="16"/>
    </row>
    <row r="133" spans="1:7" x14ac:dyDescent="0.25">
      <c r="A133" s="13" t="s">
        <v>1564</v>
      </c>
      <c r="B133" s="32" t="s">
        <v>1565</v>
      </c>
      <c r="C133" s="32" t="s">
        <v>345</v>
      </c>
      <c r="D133" s="14">
        <v>16633</v>
      </c>
      <c r="E133" s="15">
        <v>57.85</v>
      </c>
      <c r="F133" s="16">
        <v>2.7000000000000001E-3</v>
      </c>
      <c r="G133" s="16"/>
    </row>
    <row r="134" spans="1:7" x14ac:dyDescent="0.25">
      <c r="A134" s="13" t="s">
        <v>496</v>
      </c>
      <c r="B134" s="32" t="s">
        <v>497</v>
      </c>
      <c r="C134" s="32" t="s">
        <v>308</v>
      </c>
      <c r="D134" s="14">
        <v>1809</v>
      </c>
      <c r="E134" s="15">
        <v>55.87</v>
      </c>
      <c r="F134" s="16">
        <v>2.5999999999999999E-3</v>
      </c>
      <c r="G134" s="16"/>
    </row>
    <row r="135" spans="1:7" x14ac:dyDescent="0.25">
      <c r="A135" s="13" t="s">
        <v>326</v>
      </c>
      <c r="B135" s="32" t="s">
        <v>327</v>
      </c>
      <c r="C135" s="32" t="s">
        <v>300</v>
      </c>
      <c r="D135" s="14">
        <v>3979</v>
      </c>
      <c r="E135" s="15">
        <v>55.74</v>
      </c>
      <c r="F135" s="16">
        <v>2.5999999999999999E-3</v>
      </c>
      <c r="G135" s="16"/>
    </row>
    <row r="136" spans="1:7" x14ac:dyDescent="0.25">
      <c r="A136" s="13" t="s">
        <v>494</v>
      </c>
      <c r="B136" s="32" t="s">
        <v>495</v>
      </c>
      <c r="C136" s="32" t="s">
        <v>439</v>
      </c>
      <c r="D136" s="14">
        <v>12758</v>
      </c>
      <c r="E136" s="15">
        <v>55.63</v>
      </c>
      <c r="F136" s="16">
        <v>2.5999999999999999E-3</v>
      </c>
      <c r="G136" s="16"/>
    </row>
    <row r="137" spans="1:7" x14ac:dyDescent="0.25">
      <c r="A137" s="13" t="s">
        <v>1566</v>
      </c>
      <c r="B137" s="32" t="s">
        <v>1567</v>
      </c>
      <c r="C137" s="32" t="s">
        <v>412</v>
      </c>
      <c r="D137" s="14">
        <v>52830</v>
      </c>
      <c r="E137" s="15">
        <v>55.48</v>
      </c>
      <c r="F137" s="16">
        <v>2.5000000000000001E-3</v>
      </c>
      <c r="G137" s="16"/>
    </row>
    <row r="138" spans="1:7" x14ac:dyDescent="0.25">
      <c r="A138" s="13" t="s">
        <v>1568</v>
      </c>
      <c r="B138" s="32" t="s">
        <v>1569</v>
      </c>
      <c r="C138" s="32" t="s">
        <v>300</v>
      </c>
      <c r="D138" s="14">
        <v>10992</v>
      </c>
      <c r="E138" s="15">
        <v>54.62</v>
      </c>
      <c r="F138" s="16">
        <v>2.5000000000000001E-3</v>
      </c>
      <c r="G138" s="16"/>
    </row>
    <row r="139" spans="1:7" x14ac:dyDescent="0.25">
      <c r="A139" s="13" t="s">
        <v>1570</v>
      </c>
      <c r="B139" s="32" t="s">
        <v>1571</v>
      </c>
      <c r="C139" s="32" t="s">
        <v>303</v>
      </c>
      <c r="D139" s="14">
        <v>16078</v>
      </c>
      <c r="E139" s="15">
        <v>54.54</v>
      </c>
      <c r="F139" s="16">
        <v>2.5000000000000001E-3</v>
      </c>
      <c r="G139" s="16"/>
    </row>
    <row r="140" spans="1:7" x14ac:dyDescent="0.25">
      <c r="A140" s="13" t="s">
        <v>390</v>
      </c>
      <c r="B140" s="32" t="s">
        <v>391</v>
      </c>
      <c r="C140" s="32" t="s">
        <v>345</v>
      </c>
      <c r="D140" s="14">
        <v>6533</v>
      </c>
      <c r="E140" s="15">
        <v>53.96</v>
      </c>
      <c r="F140" s="16">
        <v>2.5000000000000001E-3</v>
      </c>
      <c r="G140" s="16"/>
    </row>
    <row r="141" spans="1:7" x14ac:dyDescent="0.25">
      <c r="A141" s="13" t="s">
        <v>1572</v>
      </c>
      <c r="B141" s="32" t="s">
        <v>1573</v>
      </c>
      <c r="C141" s="32" t="s">
        <v>439</v>
      </c>
      <c r="D141" s="14">
        <v>2752</v>
      </c>
      <c r="E141" s="15">
        <v>53.56</v>
      </c>
      <c r="F141" s="16">
        <v>2.5000000000000001E-3</v>
      </c>
      <c r="G141" s="16"/>
    </row>
    <row r="142" spans="1:7" x14ac:dyDescent="0.25">
      <c r="A142" s="13" t="s">
        <v>1574</v>
      </c>
      <c r="B142" s="32" t="s">
        <v>1575</v>
      </c>
      <c r="C142" s="32" t="s">
        <v>417</v>
      </c>
      <c r="D142" s="14">
        <v>1493</v>
      </c>
      <c r="E142" s="15">
        <v>53.52</v>
      </c>
      <c r="F142" s="16">
        <v>2.5000000000000001E-3</v>
      </c>
      <c r="G142" s="16"/>
    </row>
    <row r="143" spans="1:7" x14ac:dyDescent="0.25">
      <c r="A143" s="13" t="s">
        <v>1576</v>
      </c>
      <c r="B143" s="32" t="s">
        <v>1577</v>
      </c>
      <c r="C143" s="32" t="s">
        <v>284</v>
      </c>
      <c r="D143" s="14">
        <v>745</v>
      </c>
      <c r="E143" s="15">
        <v>52.1</v>
      </c>
      <c r="F143" s="16">
        <v>2.3999999999999998E-3</v>
      </c>
      <c r="G143" s="16"/>
    </row>
    <row r="144" spans="1:7" x14ac:dyDescent="0.25">
      <c r="A144" s="13" t="s">
        <v>1190</v>
      </c>
      <c r="B144" s="32" t="s">
        <v>1191</v>
      </c>
      <c r="C144" s="32" t="s">
        <v>313</v>
      </c>
      <c r="D144" s="14">
        <v>1123</v>
      </c>
      <c r="E144" s="15">
        <v>51.61</v>
      </c>
      <c r="F144" s="16">
        <v>2.3999999999999998E-3</v>
      </c>
      <c r="G144" s="16"/>
    </row>
    <row r="145" spans="1:7" x14ac:dyDescent="0.25">
      <c r="A145" s="13" t="s">
        <v>1578</v>
      </c>
      <c r="B145" s="32" t="s">
        <v>1579</v>
      </c>
      <c r="C145" s="32" t="s">
        <v>355</v>
      </c>
      <c r="D145" s="14">
        <v>10408</v>
      </c>
      <c r="E145" s="15">
        <v>50.85</v>
      </c>
      <c r="F145" s="16">
        <v>2.3E-3</v>
      </c>
      <c r="G145" s="16"/>
    </row>
    <row r="146" spans="1:7" x14ac:dyDescent="0.25">
      <c r="A146" s="13" t="s">
        <v>324</v>
      </c>
      <c r="B146" s="32" t="s">
        <v>325</v>
      </c>
      <c r="C146" s="32" t="s">
        <v>300</v>
      </c>
      <c r="D146" s="14">
        <v>13851</v>
      </c>
      <c r="E146" s="15">
        <v>50.46</v>
      </c>
      <c r="F146" s="16">
        <v>2.3E-3</v>
      </c>
      <c r="G146" s="16"/>
    </row>
    <row r="147" spans="1:7" x14ac:dyDescent="0.25">
      <c r="A147" s="13" t="s">
        <v>1316</v>
      </c>
      <c r="B147" s="32" t="s">
        <v>1317</v>
      </c>
      <c r="C147" s="32" t="s">
        <v>281</v>
      </c>
      <c r="D147" s="14">
        <v>16454</v>
      </c>
      <c r="E147" s="15">
        <v>49.77</v>
      </c>
      <c r="F147" s="16">
        <v>2.3E-3</v>
      </c>
      <c r="G147" s="16"/>
    </row>
    <row r="148" spans="1:7" x14ac:dyDescent="0.25">
      <c r="A148" s="13" t="s">
        <v>379</v>
      </c>
      <c r="B148" s="32" t="s">
        <v>380</v>
      </c>
      <c r="C148" s="32" t="s">
        <v>316</v>
      </c>
      <c r="D148" s="14">
        <v>2234</v>
      </c>
      <c r="E148" s="15">
        <v>49.72</v>
      </c>
      <c r="F148" s="16">
        <v>2.3E-3</v>
      </c>
      <c r="G148" s="16"/>
    </row>
    <row r="149" spans="1:7" x14ac:dyDescent="0.25">
      <c r="A149" s="13" t="s">
        <v>1580</v>
      </c>
      <c r="B149" s="32" t="s">
        <v>1581</v>
      </c>
      <c r="C149" s="32" t="s">
        <v>1582</v>
      </c>
      <c r="D149" s="14">
        <v>2371</v>
      </c>
      <c r="E149" s="15">
        <v>49.7</v>
      </c>
      <c r="F149" s="16">
        <v>2.3E-3</v>
      </c>
      <c r="G149" s="16"/>
    </row>
    <row r="150" spans="1:7" x14ac:dyDescent="0.25">
      <c r="A150" s="13" t="s">
        <v>761</v>
      </c>
      <c r="B150" s="32" t="s">
        <v>762</v>
      </c>
      <c r="C150" s="32" t="s">
        <v>294</v>
      </c>
      <c r="D150" s="14">
        <v>2922</v>
      </c>
      <c r="E150" s="15">
        <v>49.37</v>
      </c>
      <c r="F150" s="16">
        <v>2.3E-3</v>
      </c>
      <c r="G150" s="16"/>
    </row>
    <row r="151" spans="1:7" x14ac:dyDescent="0.25">
      <c r="A151" s="13" t="s">
        <v>848</v>
      </c>
      <c r="B151" s="32" t="s">
        <v>849</v>
      </c>
      <c r="C151" s="32" t="s">
        <v>815</v>
      </c>
      <c r="D151" s="14">
        <v>25637</v>
      </c>
      <c r="E151" s="15">
        <v>48.58</v>
      </c>
      <c r="F151" s="16">
        <v>2.2000000000000001E-3</v>
      </c>
      <c r="G151" s="16"/>
    </row>
    <row r="152" spans="1:7" x14ac:dyDescent="0.25">
      <c r="A152" s="13" t="s">
        <v>801</v>
      </c>
      <c r="B152" s="32" t="s">
        <v>802</v>
      </c>
      <c r="C152" s="32" t="s">
        <v>284</v>
      </c>
      <c r="D152" s="14">
        <v>1409</v>
      </c>
      <c r="E152" s="15">
        <v>47.96</v>
      </c>
      <c r="F152" s="16">
        <v>2.2000000000000001E-3</v>
      </c>
      <c r="G152" s="16"/>
    </row>
    <row r="153" spans="1:7" x14ac:dyDescent="0.25">
      <c r="A153" s="13" t="s">
        <v>526</v>
      </c>
      <c r="B153" s="32" t="s">
        <v>527</v>
      </c>
      <c r="C153" s="32" t="s">
        <v>370</v>
      </c>
      <c r="D153" s="14">
        <v>2242</v>
      </c>
      <c r="E153" s="15">
        <v>47.78</v>
      </c>
      <c r="F153" s="16">
        <v>2.2000000000000001E-3</v>
      </c>
      <c r="G153" s="16"/>
    </row>
    <row r="154" spans="1:7" x14ac:dyDescent="0.25">
      <c r="A154" s="13" t="s">
        <v>1583</v>
      </c>
      <c r="B154" s="32" t="s">
        <v>1584</v>
      </c>
      <c r="C154" s="32" t="s">
        <v>300</v>
      </c>
      <c r="D154" s="14">
        <v>412</v>
      </c>
      <c r="E154" s="15">
        <v>47.69</v>
      </c>
      <c r="F154" s="16">
        <v>2.2000000000000001E-3</v>
      </c>
      <c r="G154" s="16"/>
    </row>
    <row r="155" spans="1:7" x14ac:dyDescent="0.25">
      <c r="A155" s="13" t="s">
        <v>1585</v>
      </c>
      <c r="B155" s="32" t="s">
        <v>1586</v>
      </c>
      <c r="C155" s="32" t="s">
        <v>500</v>
      </c>
      <c r="D155" s="14">
        <v>346</v>
      </c>
      <c r="E155" s="15">
        <v>46.85</v>
      </c>
      <c r="F155" s="16">
        <v>2.2000000000000001E-3</v>
      </c>
      <c r="G155" s="16"/>
    </row>
    <row r="156" spans="1:7" x14ac:dyDescent="0.25">
      <c r="A156" s="13" t="s">
        <v>1587</v>
      </c>
      <c r="B156" s="32" t="s">
        <v>1588</v>
      </c>
      <c r="C156" s="32" t="s">
        <v>794</v>
      </c>
      <c r="D156" s="14">
        <v>18631</v>
      </c>
      <c r="E156" s="15">
        <v>46.55</v>
      </c>
      <c r="F156" s="16">
        <v>2.0999999999999999E-3</v>
      </c>
      <c r="G156" s="16"/>
    </row>
    <row r="157" spans="1:7" x14ac:dyDescent="0.25">
      <c r="A157" s="13" t="s">
        <v>1589</v>
      </c>
      <c r="B157" s="32" t="s">
        <v>1590</v>
      </c>
      <c r="C157" s="32" t="s">
        <v>417</v>
      </c>
      <c r="D157" s="14">
        <v>2512</v>
      </c>
      <c r="E157" s="15">
        <v>46.5</v>
      </c>
      <c r="F157" s="16">
        <v>2.0999999999999999E-3</v>
      </c>
      <c r="G157" s="16"/>
    </row>
    <row r="158" spans="1:7" x14ac:dyDescent="0.25">
      <c r="A158" s="13" t="s">
        <v>1591</v>
      </c>
      <c r="B158" s="32" t="s">
        <v>1592</v>
      </c>
      <c r="C158" s="32" t="s">
        <v>385</v>
      </c>
      <c r="D158" s="14">
        <v>1415</v>
      </c>
      <c r="E158" s="15">
        <v>45.97</v>
      </c>
      <c r="F158" s="16">
        <v>2.0999999999999999E-3</v>
      </c>
      <c r="G158" s="16"/>
    </row>
    <row r="159" spans="1:7" x14ac:dyDescent="0.25">
      <c r="A159" s="13" t="s">
        <v>1593</v>
      </c>
      <c r="B159" s="32" t="s">
        <v>1594</v>
      </c>
      <c r="C159" s="32" t="s">
        <v>417</v>
      </c>
      <c r="D159" s="14">
        <v>769</v>
      </c>
      <c r="E159" s="15">
        <v>45.58</v>
      </c>
      <c r="F159" s="16">
        <v>2.0999999999999999E-3</v>
      </c>
      <c r="G159" s="16"/>
    </row>
    <row r="160" spans="1:7" x14ac:dyDescent="0.25">
      <c r="A160" s="13" t="s">
        <v>1595</v>
      </c>
      <c r="B160" s="32" t="s">
        <v>1596</v>
      </c>
      <c r="C160" s="32" t="s">
        <v>345</v>
      </c>
      <c r="D160" s="14">
        <v>12165</v>
      </c>
      <c r="E160" s="15">
        <v>45.53</v>
      </c>
      <c r="F160" s="16">
        <v>2.0999999999999999E-3</v>
      </c>
      <c r="G160" s="16"/>
    </row>
    <row r="161" spans="1:7" x14ac:dyDescent="0.25">
      <c r="A161" s="13" t="s">
        <v>1597</v>
      </c>
      <c r="B161" s="32" t="s">
        <v>1598</v>
      </c>
      <c r="C161" s="32" t="s">
        <v>462</v>
      </c>
      <c r="D161" s="14">
        <v>1004</v>
      </c>
      <c r="E161" s="15">
        <v>45.51</v>
      </c>
      <c r="F161" s="16">
        <v>2.0999999999999999E-3</v>
      </c>
      <c r="G161" s="16"/>
    </row>
    <row r="162" spans="1:7" x14ac:dyDescent="0.25">
      <c r="A162" s="13" t="s">
        <v>463</v>
      </c>
      <c r="B162" s="32" t="s">
        <v>464</v>
      </c>
      <c r="C162" s="32" t="s">
        <v>316</v>
      </c>
      <c r="D162" s="14">
        <v>1235</v>
      </c>
      <c r="E162" s="15">
        <v>45.46</v>
      </c>
      <c r="F162" s="16">
        <v>2.0999999999999999E-3</v>
      </c>
      <c r="G162" s="16"/>
    </row>
    <row r="163" spans="1:7" x14ac:dyDescent="0.25">
      <c r="A163" s="13" t="s">
        <v>1599</v>
      </c>
      <c r="B163" s="32" t="s">
        <v>1600</v>
      </c>
      <c r="C163" s="32" t="s">
        <v>412</v>
      </c>
      <c r="D163" s="14">
        <v>4437</v>
      </c>
      <c r="E163" s="15">
        <v>45.31</v>
      </c>
      <c r="F163" s="16">
        <v>2.0999999999999999E-3</v>
      </c>
      <c r="G163" s="16"/>
    </row>
    <row r="164" spans="1:7" x14ac:dyDescent="0.25">
      <c r="A164" s="13" t="s">
        <v>1601</v>
      </c>
      <c r="B164" s="32" t="s">
        <v>1602</v>
      </c>
      <c r="C164" s="32" t="s">
        <v>294</v>
      </c>
      <c r="D164" s="14">
        <v>2486</v>
      </c>
      <c r="E164" s="15">
        <v>45.21</v>
      </c>
      <c r="F164" s="16">
        <v>2.0999999999999999E-3</v>
      </c>
      <c r="G164" s="16"/>
    </row>
    <row r="165" spans="1:7" x14ac:dyDescent="0.25">
      <c r="A165" s="13" t="s">
        <v>1318</v>
      </c>
      <c r="B165" s="32" t="s">
        <v>1319</v>
      </c>
      <c r="C165" s="32" t="s">
        <v>281</v>
      </c>
      <c r="D165" s="14">
        <v>2909</v>
      </c>
      <c r="E165" s="15">
        <v>45.17</v>
      </c>
      <c r="F165" s="16">
        <v>2.0999999999999999E-3</v>
      </c>
      <c r="G165" s="16"/>
    </row>
    <row r="166" spans="1:7" x14ac:dyDescent="0.25">
      <c r="A166" s="13" t="s">
        <v>1603</v>
      </c>
      <c r="B166" s="32" t="s">
        <v>1604</v>
      </c>
      <c r="C166" s="32" t="s">
        <v>345</v>
      </c>
      <c r="D166" s="14">
        <v>1472</v>
      </c>
      <c r="E166" s="15">
        <v>45.06</v>
      </c>
      <c r="F166" s="16">
        <v>2.0999999999999999E-3</v>
      </c>
      <c r="G166" s="16"/>
    </row>
    <row r="167" spans="1:7" x14ac:dyDescent="0.25">
      <c r="A167" s="13" t="s">
        <v>1605</v>
      </c>
      <c r="B167" s="32" t="s">
        <v>1606</v>
      </c>
      <c r="C167" s="32" t="s">
        <v>403</v>
      </c>
      <c r="D167" s="14">
        <v>1419</v>
      </c>
      <c r="E167" s="15">
        <v>44.57</v>
      </c>
      <c r="F167" s="16">
        <v>2E-3</v>
      </c>
      <c r="G167" s="16"/>
    </row>
    <row r="168" spans="1:7" x14ac:dyDescent="0.25">
      <c r="A168" s="13" t="s">
        <v>1607</v>
      </c>
      <c r="B168" s="32" t="s">
        <v>1608</v>
      </c>
      <c r="C168" s="32" t="s">
        <v>417</v>
      </c>
      <c r="D168" s="14">
        <v>5724</v>
      </c>
      <c r="E168" s="15">
        <v>44.5</v>
      </c>
      <c r="F168" s="16">
        <v>2E-3</v>
      </c>
      <c r="G168" s="16"/>
    </row>
    <row r="169" spans="1:7" x14ac:dyDescent="0.25">
      <c r="A169" s="13" t="s">
        <v>1609</v>
      </c>
      <c r="B169" s="32" t="s">
        <v>1610</v>
      </c>
      <c r="C169" s="32" t="s">
        <v>267</v>
      </c>
      <c r="D169" s="14">
        <v>18436</v>
      </c>
      <c r="E169" s="15">
        <v>43.75</v>
      </c>
      <c r="F169" s="16">
        <v>2E-3</v>
      </c>
      <c r="G169" s="16"/>
    </row>
    <row r="170" spans="1:7" x14ac:dyDescent="0.25">
      <c r="A170" s="13" t="s">
        <v>824</v>
      </c>
      <c r="B170" s="32" t="s">
        <v>825</v>
      </c>
      <c r="C170" s="32" t="s">
        <v>385</v>
      </c>
      <c r="D170" s="14">
        <v>384</v>
      </c>
      <c r="E170" s="15">
        <v>43.33</v>
      </c>
      <c r="F170" s="16">
        <v>2E-3</v>
      </c>
      <c r="G170" s="16"/>
    </row>
    <row r="171" spans="1:7" x14ac:dyDescent="0.25">
      <c r="A171" s="13" t="s">
        <v>787</v>
      </c>
      <c r="B171" s="32" t="s">
        <v>788</v>
      </c>
      <c r="C171" s="32" t="s">
        <v>332</v>
      </c>
      <c r="D171" s="14">
        <v>6609</v>
      </c>
      <c r="E171" s="15">
        <v>43.12</v>
      </c>
      <c r="F171" s="16">
        <v>2E-3</v>
      </c>
      <c r="G171" s="16"/>
    </row>
    <row r="172" spans="1:7" x14ac:dyDescent="0.25">
      <c r="A172" s="13" t="s">
        <v>1611</v>
      </c>
      <c r="B172" s="32" t="s">
        <v>1612</v>
      </c>
      <c r="C172" s="32" t="s">
        <v>262</v>
      </c>
      <c r="D172" s="14">
        <v>30394</v>
      </c>
      <c r="E172" s="15">
        <v>42.91</v>
      </c>
      <c r="F172" s="16">
        <v>2E-3</v>
      </c>
      <c r="G172" s="16"/>
    </row>
    <row r="173" spans="1:7" x14ac:dyDescent="0.25">
      <c r="A173" s="13" t="s">
        <v>783</v>
      </c>
      <c r="B173" s="32" t="s">
        <v>784</v>
      </c>
      <c r="C173" s="32" t="s">
        <v>300</v>
      </c>
      <c r="D173" s="14">
        <v>11883</v>
      </c>
      <c r="E173" s="15">
        <v>42.81</v>
      </c>
      <c r="F173" s="16">
        <v>2E-3</v>
      </c>
      <c r="G173" s="16"/>
    </row>
    <row r="174" spans="1:7" x14ac:dyDescent="0.25">
      <c r="A174" s="13" t="s">
        <v>1613</v>
      </c>
      <c r="B174" s="32" t="s">
        <v>1614</v>
      </c>
      <c r="C174" s="32" t="s">
        <v>321</v>
      </c>
      <c r="D174" s="14">
        <v>10900</v>
      </c>
      <c r="E174" s="15">
        <v>42.6</v>
      </c>
      <c r="F174" s="16">
        <v>2E-3</v>
      </c>
      <c r="G174" s="16"/>
    </row>
    <row r="175" spans="1:7" x14ac:dyDescent="0.25">
      <c r="A175" s="13" t="s">
        <v>1615</v>
      </c>
      <c r="B175" s="32" t="s">
        <v>1616</v>
      </c>
      <c r="C175" s="32" t="s">
        <v>262</v>
      </c>
      <c r="D175" s="14">
        <v>44406</v>
      </c>
      <c r="E175" s="15">
        <v>42.26</v>
      </c>
      <c r="F175" s="16">
        <v>1.9E-3</v>
      </c>
      <c r="G175" s="16"/>
    </row>
    <row r="176" spans="1:7" x14ac:dyDescent="0.25">
      <c r="A176" s="13" t="s">
        <v>1617</v>
      </c>
      <c r="B176" s="32" t="s">
        <v>1618</v>
      </c>
      <c r="C176" s="32" t="s">
        <v>338</v>
      </c>
      <c r="D176" s="14">
        <v>11302</v>
      </c>
      <c r="E176" s="15">
        <v>41.69</v>
      </c>
      <c r="F176" s="16">
        <v>1.9E-3</v>
      </c>
      <c r="G176" s="16"/>
    </row>
    <row r="177" spans="1:7" x14ac:dyDescent="0.25">
      <c r="A177" s="13" t="s">
        <v>501</v>
      </c>
      <c r="B177" s="32" t="s">
        <v>502</v>
      </c>
      <c r="C177" s="32" t="s">
        <v>273</v>
      </c>
      <c r="D177" s="14">
        <v>881</v>
      </c>
      <c r="E177" s="15">
        <v>41.11</v>
      </c>
      <c r="F177" s="16">
        <v>1.9E-3</v>
      </c>
      <c r="G177" s="16"/>
    </row>
    <row r="178" spans="1:7" x14ac:dyDescent="0.25">
      <c r="A178" s="13" t="s">
        <v>1619</v>
      </c>
      <c r="B178" s="32" t="s">
        <v>1620</v>
      </c>
      <c r="C178" s="32" t="s">
        <v>300</v>
      </c>
      <c r="D178" s="14">
        <v>26012</v>
      </c>
      <c r="E178" s="15">
        <v>40.659999999999997</v>
      </c>
      <c r="F178" s="16">
        <v>1.9E-3</v>
      </c>
      <c r="G178" s="16"/>
    </row>
    <row r="179" spans="1:7" x14ac:dyDescent="0.25">
      <c r="A179" s="13" t="s">
        <v>1621</v>
      </c>
      <c r="B179" s="32" t="s">
        <v>1622</v>
      </c>
      <c r="C179" s="32" t="s">
        <v>267</v>
      </c>
      <c r="D179" s="14">
        <v>35682</v>
      </c>
      <c r="E179" s="15">
        <v>40.5</v>
      </c>
      <c r="F179" s="16">
        <v>1.9E-3</v>
      </c>
      <c r="G179" s="16"/>
    </row>
    <row r="180" spans="1:7" x14ac:dyDescent="0.25">
      <c r="A180" s="13" t="s">
        <v>1623</v>
      </c>
      <c r="B180" s="32" t="s">
        <v>1624</v>
      </c>
      <c r="C180" s="32" t="s">
        <v>815</v>
      </c>
      <c r="D180" s="14">
        <v>25724</v>
      </c>
      <c r="E180" s="15">
        <v>40.14</v>
      </c>
      <c r="F180" s="16">
        <v>1.8E-3</v>
      </c>
      <c r="G180" s="16"/>
    </row>
    <row r="181" spans="1:7" x14ac:dyDescent="0.25">
      <c r="A181" s="13" t="s">
        <v>1625</v>
      </c>
      <c r="B181" s="32" t="s">
        <v>1626</v>
      </c>
      <c r="C181" s="32" t="s">
        <v>300</v>
      </c>
      <c r="D181" s="14">
        <v>29422</v>
      </c>
      <c r="E181" s="15">
        <v>39.64</v>
      </c>
      <c r="F181" s="16">
        <v>1.8E-3</v>
      </c>
      <c r="G181" s="16"/>
    </row>
    <row r="182" spans="1:7" x14ac:dyDescent="0.25">
      <c r="A182" s="13" t="s">
        <v>1627</v>
      </c>
      <c r="B182" s="32" t="s">
        <v>1628</v>
      </c>
      <c r="C182" s="32" t="s">
        <v>370</v>
      </c>
      <c r="D182" s="14">
        <v>3093</v>
      </c>
      <c r="E182" s="15">
        <v>39.24</v>
      </c>
      <c r="F182" s="16">
        <v>1.8E-3</v>
      </c>
      <c r="G182" s="16"/>
    </row>
    <row r="183" spans="1:7" x14ac:dyDescent="0.25">
      <c r="A183" s="13" t="s">
        <v>1629</v>
      </c>
      <c r="B183" s="32" t="s">
        <v>1630</v>
      </c>
      <c r="C183" s="32" t="s">
        <v>300</v>
      </c>
      <c r="D183" s="14">
        <v>891</v>
      </c>
      <c r="E183" s="15">
        <v>39.1</v>
      </c>
      <c r="F183" s="16">
        <v>1.8E-3</v>
      </c>
      <c r="G183" s="16"/>
    </row>
    <row r="184" spans="1:7" x14ac:dyDescent="0.25">
      <c r="A184" s="13" t="s">
        <v>1196</v>
      </c>
      <c r="B184" s="32" t="s">
        <v>1197</v>
      </c>
      <c r="C184" s="32" t="s">
        <v>417</v>
      </c>
      <c r="D184" s="14">
        <v>1464</v>
      </c>
      <c r="E184" s="15">
        <v>38.909999999999997</v>
      </c>
      <c r="F184" s="16">
        <v>1.8E-3</v>
      </c>
      <c r="G184" s="16"/>
    </row>
    <row r="185" spans="1:7" x14ac:dyDescent="0.25">
      <c r="A185" s="13" t="s">
        <v>446</v>
      </c>
      <c r="B185" s="32" t="s">
        <v>447</v>
      </c>
      <c r="C185" s="32" t="s">
        <v>385</v>
      </c>
      <c r="D185" s="14">
        <v>841</v>
      </c>
      <c r="E185" s="15">
        <v>38.880000000000003</v>
      </c>
      <c r="F185" s="16">
        <v>1.8E-3</v>
      </c>
      <c r="G185" s="16"/>
    </row>
    <row r="186" spans="1:7" x14ac:dyDescent="0.25">
      <c r="A186" s="13" t="s">
        <v>1631</v>
      </c>
      <c r="B186" s="32" t="s">
        <v>1632</v>
      </c>
      <c r="C186" s="32" t="s">
        <v>394</v>
      </c>
      <c r="D186" s="14">
        <v>6103</v>
      </c>
      <c r="E186" s="15">
        <v>38.79</v>
      </c>
      <c r="F186" s="16">
        <v>1.8E-3</v>
      </c>
      <c r="G186" s="16"/>
    </row>
    <row r="187" spans="1:7" x14ac:dyDescent="0.25">
      <c r="A187" s="13" t="s">
        <v>408</v>
      </c>
      <c r="B187" s="32" t="s">
        <v>409</v>
      </c>
      <c r="C187" s="32" t="s">
        <v>338</v>
      </c>
      <c r="D187" s="14">
        <v>2275</v>
      </c>
      <c r="E187" s="15">
        <v>38.47</v>
      </c>
      <c r="F187" s="16">
        <v>1.8E-3</v>
      </c>
      <c r="G187" s="16"/>
    </row>
    <row r="188" spans="1:7" x14ac:dyDescent="0.25">
      <c r="A188" s="13" t="s">
        <v>1633</v>
      </c>
      <c r="B188" s="32" t="s">
        <v>1634</v>
      </c>
      <c r="C188" s="32" t="s">
        <v>300</v>
      </c>
      <c r="D188" s="14">
        <v>24631</v>
      </c>
      <c r="E188" s="15">
        <v>38.43</v>
      </c>
      <c r="F188" s="16">
        <v>1.8E-3</v>
      </c>
      <c r="G188" s="16"/>
    </row>
    <row r="189" spans="1:7" x14ac:dyDescent="0.25">
      <c r="A189" s="13" t="s">
        <v>454</v>
      </c>
      <c r="B189" s="32" t="s">
        <v>455</v>
      </c>
      <c r="C189" s="32" t="s">
        <v>281</v>
      </c>
      <c r="D189" s="14">
        <v>1539</v>
      </c>
      <c r="E189" s="15">
        <v>38.26</v>
      </c>
      <c r="F189" s="16">
        <v>1.8E-3</v>
      </c>
      <c r="G189" s="16"/>
    </row>
    <row r="190" spans="1:7" x14ac:dyDescent="0.25">
      <c r="A190" s="13" t="s">
        <v>1463</v>
      </c>
      <c r="B190" s="32" t="s">
        <v>1464</v>
      </c>
      <c r="C190" s="32" t="s">
        <v>500</v>
      </c>
      <c r="D190" s="14">
        <v>7207</v>
      </c>
      <c r="E190" s="15">
        <v>38.19</v>
      </c>
      <c r="F190" s="16">
        <v>1.8E-3</v>
      </c>
      <c r="G190" s="16"/>
    </row>
    <row r="191" spans="1:7" x14ac:dyDescent="0.25">
      <c r="A191" s="13" t="s">
        <v>1635</v>
      </c>
      <c r="B191" s="32" t="s">
        <v>1636</v>
      </c>
      <c r="C191" s="32" t="s">
        <v>462</v>
      </c>
      <c r="D191" s="14">
        <v>5638</v>
      </c>
      <c r="E191" s="15">
        <v>37.869999999999997</v>
      </c>
      <c r="F191" s="16">
        <v>1.6999999999999999E-3</v>
      </c>
      <c r="G191" s="16"/>
    </row>
    <row r="192" spans="1:7" x14ac:dyDescent="0.25">
      <c r="A192" s="13" t="s">
        <v>1637</v>
      </c>
      <c r="B192" s="32" t="s">
        <v>1638</v>
      </c>
      <c r="C192" s="32" t="s">
        <v>345</v>
      </c>
      <c r="D192" s="14">
        <v>4042</v>
      </c>
      <c r="E192" s="15">
        <v>37.75</v>
      </c>
      <c r="F192" s="16">
        <v>1.6999999999999999E-3</v>
      </c>
      <c r="G192" s="16"/>
    </row>
    <row r="193" spans="1:7" x14ac:dyDescent="0.25">
      <c r="A193" s="13" t="s">
        <v>1639</v>
      </c>
      <c r="B193" s="32" t="s">
        <v>1640</v>
      </c>
      <c r="C193" s="32" t="s">
        <v>284</v>
      </c>
      <c r="D193" s="14">
        <v>15571</v>
      </c>
      <c r="E193" s="15">
        <v>37.71</v>
      </c>
      <c r="F193" s="16">
        <v>1.6999999999999999E-3</v>
      </c>
      <c r="G193" s="16"/>
    </row>
    <row r="194" spans="1:7" x14ac:dyDescent="0.25">
      <c r="A194" s="13" t="s">
        <v>1322</v>
      </c>
      <c r="B194" s="32" t="s">
        <v>1323</v>
      </c>
      <c r="C194" s="32" t="s">
        <v>281</v>
      </c>
      <c r="D194" s="14">
        <v>1513</v>
      </c>
      <c r="E194" s="15">
        <v>37.450000000000003</v>
      </c>
      <c r="F194" s="16">
        <v>1.6999999999999999E-3</v>
      </c>
      <c r="G194" s="16"/>
    </row>
    <row r="195" spans="1:7" x14ac:dyDescent="0.25">
      <c r="A195" s="13" t="s">
        <v>1200</v>
      </c>
      <c r="B195" s="32" t="s">
        <v>1201</v>
      </c>
      <c r="C195" s="32" t="s">
        <v>439</v>
      </c>
      <c r="D195" s="14">
        <v>2809</v>
      </c>
      <c r="E195" s="15">
        <v>36.08</v>
      </c>
      <c r="F195" s="16">
        <v>1.6999999999999999E-3</v>
      </c>
      <c r="G195" s="16"/>
    </row>
    <row r="196" spans="1:7" x14ac:dyDescent="0.25">
      <c r="A196" s="13" t="s">
        <v>1204</v>
      </c>
      <c r="B196" s="32" t="s">
        <v>1205</v>
      </c>
      <c r="C196" s="32" t="s">
        <v>500</v>
      </c>
      <c r="D196" s="14">
        <v>3585</v>
      </c>
      <c r="E196" s="15">
        <v>36.03</v>
      </c>
      <c r="F196" s="16">
        <v>1.6999999999999999E-3</v>
      </c>
      <c r="G196" s="16"/>
    </row>
    <row r="197" spans="1:7" x14ac:dyDescent="0.25">
      <c r="A197" s="13" t="s">
        <v>1641</v>
      </c>
      <c r="B197" s="32" t="s">
        <v>1642</v>
      </c>
      <c r="C197" s="32" t="s">
        <v>303</v>
      </c>
      <c r="D197" s="14">
        <v>7487</v>
      </c>
      <c r="E197" s="15">
        <v>35.86</v>
      </c>
      <c r="F197" s="16">
        <v>1.6000000000000001E-3</v>
      </c>
      <c r="G197" s="16"/>
    </row>
    <row r="198" spans="1:7" x14ac:dyDescent="0.25">
      <c r="A198" s="13" t="s">
        <v>1211</v>
      </c>
      <c r="B198" s="32" t="s">
        <v>1212</v>
      </c>
      <c r="C198" s="32" t="s">
        <v>270</v>
      </c>
      <c r="D198" s="14">
        <v>2748</v>
      </c>
      <c r="E198" s="15">
        <v>35.840000000000003</v>
      </c>
      <c r="F198" s="16">
        <v>1.6000000000000001E-3</v>
      </c>
      <c r="G198" s="16"/>
    </row>
    <row r="199" spans="1:7" x14ac:dyDescent="0.25">
      <c r="A199" s="13" t="s">
        <v>360</v>
      </c>
      <c r="B199" s="32" t="s">
        <v>361</v>
      </c>
      <c r="C199" s="32" t="s">
        <v>262</v>
      </c>
      <c r="D199" s="14">
        <v>17743</v>
      </c>
      <c r="E199" s="15">
        <v>34.97</v>
      </c>
      <c r="F199" s="16">
        <v>1.6000000000000001E-3</v>
      </c>
      <c r="G199" s="16"/>
    </row>
    <row r="200" spans="1:7" x14ac:dyDescent="0.25">
      <c r="A200" s="13" t="s">
        <v>1324</v>
      </c>
      <c r="B200" s="32" t="s">
        <v>1325</v>
      </c>
      <c r="C200" s="32" t="s">
        <v>332</v>
      </c>
      <c r="D200" s="14">
        <v>3038</v>
      </c>
      <c r="E200" s="15">
        <v>34.93</v>
      </c>
      <c r="F200" s="16">
        <v>1.6000000000000001E-3</v>
      </c>
      <c r="G200" s="16"/>
    </row>
    <row r="201" spans="1:7" x14ac:dyDescent="0.25">
      <c r="A201" s="13" t="s">
        <v>1457</v>
      </c>
      <c r="B201" s="32" t="s">
        <v>1458</v>
      </c>
      <c r="C201" s="32" t="s">
        <v>294</v>
      </c>
      <c r="D201" s="14">
        <v>128</v>
      </c>
      <c r="E201" s="15">
        <v>34.92</v>
      </c>
      <c r="F201" s="16">
        <v>1.6000000000000001E-3</v>
      </c>
      <c r="G201" s="16"/>
    </row>
    <row r="202" spans="1:7" x14ac:dyDescent="0.25">
      <c r="A202" s="13" t="s">
        <v>1643</v>
      </c>
      <c r="B202" s="32" t="s">
        <v>1644</v>
      </c>
      <c r="C202" s="32" t="s">
        <v>573</v>
      </c>
      <c r="D202" s="14">
        <v>1213</v>
      </c>
      <c r="E202" s="15">
        <v>34.799999999999997</v>
      </c>
      <c r="F202" s="16">
        <v>1.6000000000000001E-3</v>
      </c>
      <c r="G202" s="16"/>
    </row>
    <row r="203" spans="1:7" x14ac:dyDescent="0.25">
      <c r="A203" s="13" t="s">
        <v>424</v>
      </c>
      <c r="B203" s="32" t="s">
        <v>425</v>
      </c>
      <c r="C203" s="32" t="s">
        <v>355</v>
      </c>
      <c r="D203" s="14">
        <v>2408</v>
      </c>
      <c r="E203" s="15">
        <v>34.24</v>
      </c>
      <c r="F203" s="16">
        <v>1.6000000000000001E-3</v>
      </c>
      <c r="G203" s="16"/>
    </row>
    <row r="204" spans="1:7" x14ac:dyDescent="0.25">
      <c r="A204" s="13" t="s">
        <v>1645</v>
      </c>
      <c r="B204" s="32" t="s">
        <v>1646</v>
      </c>
      <c r="C204" s="32" t="s">
        <v>403</v>
      </c>
      <c r="D204" s="14">
        <v>4074</v>
      </c>
      <c r="E204" s="15">
        <v>33.880000000000003</v>
      </c>
      <c r="F204" s="16">
        <v>1.6000000000000001E-3</v>
      </c>
      <c r="G204" s="16"/>
    </row>
    <row r="205" spans="1:7" x14ac:dyDescent="0.25">
      <c r="A205" s="13" t="s">
        <v>343</v>
      </c>
      <c r="B205" s="32" t="s">
        <v>344</v>
      </c>
      <c r="C205" s="32" t="s">
        <v>345</v>
      </c>
      <c r="D205" s="14">
        <v>28082</v>
      </c>
      <c r="E205" s="15">
        <v>33.299999999999997</v>
      </c>
      <c r="F205" s="16">
        <v>1.5E-3</v>
      </c>
      <c r="G205" s="16"/>
    </row>
    <row r="206" spans="1:7" x14ac:dyDescent="0.25">
      <c r="A206" s="13" t="s">
        <v>773</v>
      </c>
      <c r="B206" s="32" t="s">
        <v>774</v>
      </c>
      <c r="C206" s="32" t="s">
        <v>308</v>
      </c>
      <c r="D206" s="14">
        <v>3369</v>
      </c>
      <c r="E206" s="15">
        <v>32.86</v>
      </c>
      <c r="F206" s="16">
        <v>1.5E-3</v>
      </c>
      <c r="G206" s="16"/>
    </row>
    <row r="207" spans="1:7" x14ac:dyDescent="0.25">
      <c r="A207" s="13" t="s">
        <v>539</v>
      </c>
      <c r="B207" s="32" t="s">
        <v>540</v>
      </c>
      <c r="C207" s="32" t="s">
        <v>297</v>
      </c>
      <c r="D207" s="14">
        <v>6367</v>
      </c>
      <c r="E207" s="15">
        <v>32.68</v>
      </c>
      <c r="F207" s="16">
        <v>1.5E-3</v>
      </c>
      <c r="G207" s="16"/>
    </row>
    <row r="208" spans="1:7" x14ac:dyDescent="0.25">
      <c r="A208" s="13" t="s">
        <v>1647</v>
      </c>
      <c r="B208" s="32" t="s">
        <v>1648</v>
      </c>
      <c r="C208" s="32" t="s">
        <v>403</v>
      </c>
      <c r="D208" s="14">
        <v>1313</v>
      </c>
      <c r="E208" s="15">
        <v>32.49</v>
      </c>
      <c r="F208" s="16">
        <v>1.5E-3</v>
      </c>
      <c r="G208" s="16"/>
    </row>
    <row r="209" spans="1:7" x14ac:dyDescent="0.25">
      <c r="A209" s="13" t="s">
        <v>1649</v>
      </c>
      <c r="B209" s="32" t="s">
        <v>1650</v>
      </c>
      <c r="C209" s="32" t="s">
        <v>403</v>
      </c>
      <c r="D209" s="14">
        <v>851</v>
      </c>
      <c r="E209" s="15">
        <v>31.4</v>
      </c>
      <c r="F209" s="16">
        <v>1.4E-3</v>
      </c>
      <c r="G209" s="16"/>
    </row>
    <row r="210" spans="1:7" x14ac:dyDescent="0.25">
      <c r="A210" s="13" t="s">
        <v>1651</v>
      </c>
      <c r="B210" s="32" t="s">
        <v>1652</v>
      </c>
      <c r="C210" s="32" t="s">
        <v>276</v>
      </c>
      <c r="D210" s="14">
        <v>72526</v>
      </c>
      <c r="E210" s="15">
        <v>31.37</v>
      </c>
      <c r="F210" s="16">
        <v>1.4E-3</v>
      </c>
      <c r="G210" s="16"/>
    </row>
    <row r="211" spans="1:7" x14ac:dyDescent="0.25">
      <c r="A211" s="13" t="s">
        <v>410</v>
      </c>
      <c r="B211" s="32" t="s">
        <v>411</v>
      </c>
      <c r="C211" s="32" t="s">
        <v>412</v>
      </c>
      <c r="D211" s="14">
        <v>3614</v>
      </c>
      <c r="E211" s="15">
        <v>30.94</v>
      </c>
      <c r="F211" s="16">
        <v>1.4E-3</v>
      </c>
      <c r="G211" s="16"/>
    </row>
    <row r="212" spans="1:7" x14ac:dyDescent="0.25">
      <c r="A212" s="13" t="s">
        <v>1653</v>
      </c>
      <c r="B212" s="32" t="s">
        <v>1654</v>
      </c>
      <c r="C212" s="32" t="s">
        <v>300</v>
      </c>
      <c r="D212" s="14">
        <v>18345</v>
      </c>
      <c r="E212" s="15">
        <v>30.29</v>
      </c>
      <c r="F212" s="16">
        <v>1.4E-3</v>
      </c>
      <c r="G212" s="16"/>
    </row>
    <row r="213" spans="1:7" x14ac:dyDescent="0.25">
      <c r="A213" s="13" t="s">
        <v>1655</v>
      </c>
      <c r="B213" s="32" t="s">
        <v>1656</v>
      </c>
      <c r="C213" s="32" t="s">
        <v>338</v>
      </c>
      <c r="D213" s="14">
        <v>8035</v>
      </c>
      <c r="E213" s="15">
        <v>30.16</v>
      </c>
      <c r="F213" s="16">
        <v>1.4E-3</v>
      </c>
      <c r="G213" s="16"/>
    </row>
    <row r="214" spans="1:7" x14ac:dyDescent="0.25">
      <c r="A214" s="13" t="s">
        <v>1657</v>
      </c>
      <c r="B214" s="32" t="s">
        <v>1658</v>
      </c>
      <c r="C214" s="32" t="s">
        <v>300</v>
      </c>
      <c r="D214" s="14">
        <v>10663</v>
      </c>
      <c r="E214" s="15">
        <v>30</v>
      </c>
      <c r="F214" s="16">
        <v>1.4E-3</v>
      </c>
      <c r="G214" s="16"/>
    </row>
    <row r="215" spans="1:7" x14ac:dyDescent="0.25">
      <c r="A215" s="13" t="s">
        <v>1659</v>
      </c>
      <c r="B215" s="32" t="s">
        <v>1660</v>
      </c>
      <c r="C215" s="32" t="s">
        <v>394</v>
      </c>
      <c r="D215" s="14">
        <v>2652</v>
      </c>
      <c r="E215" s="15">
        <v>29.99</v>
      </c>
      <c r="F215" s="16">
        <v>1.4E-3</v>
      </c>
      <c r="G215" s="16"/>
    </row>
    <row r="216" spans="1:7" x14ac:dyDescent="0.25">
      <c r="A216" s="13" t="s">
        <v>1661</v>
      </c>
      <c r="B216" s="32" t="s">
        <v>1662</v>
      </c>
      <c r="C216" s="32" t="s">
        <v>294</v>
      </c>
      <c r="D216" s="14">
        <v>6391</v>
      </c>
      <c r="E216" s="15">
        <v>29.71</v>
      </c>
      <c r="F216" s="16">
        <v>1.4E-3</v>
      </c>
      <c r="G216" s="16"/>
    </row>
    <row r="217" spans="1:7" x14ac:dyDescent="0.25">
      <c r="A217" s="13" t="s">
        <v>1430</v>
      </c>
      <c r="B217" s="32" t="s">
        <v>1431</v>
      </c>
      <c r="C217" s="32" t="s">
        <v>511</v>
      </c>
      <c r="D217" s="14">
        <v>3670</v>
      </c>
      <c r="E217" s="15">
        <v>29.42</v>
      </c>
      <c r="F217" s="16">
        <v>1.4E-3</v>
      </c>
      <c r="G217" s="16"/>
    </row>
    <row r="218" spans="1:7" x14ac:dyDescent="0.25">
      <c r="A218" s="13" t="s">
        <v>1663</v>
      </c>
      <c r="B218" s="32" t="s">
        <v>1664</v>
      </c>
      <c r="C218" s="32" t="s">
        <v>300</v>
      </c>
      <c r="D218" s="14">
        <v>484</v>
      </c>
      <c r="E218" s="15">
        <v>29.36</v>
      </c>
      <c r="F218" s="16">
        <v>1.2999999999999999E-3</v>
      </c>
      <c r="G218" s="16"/>
    </row>
    <row r="219" spans="1:7" x14ac:dyDescent="0.25">
      <c r="A219" s="13" t="s">
        <v>1665</v>
      </c>
      <c r="B219" s="32" t="s">
        <v>1666</v>
      </c>
      <c r="C219" s="32" t="s">
        <v>345</v>
      </c>
      <c r="D219" s="14">
        <v>61965</v>
      </c>
      <c r="E219" s="15">
        <v>29.12</v>
      </c>
      <c r="F219" s="16">
        <v>1.2999999999999999E-3</v>
      </c>
      <c r="G219" s="16"/>
    </row>
    <row r="220" spans="1:7" x14ac:dyDescent="0.25">
      <c r="A220" s="13" t="s">
        <v>1667</v>
      </c>
      <c r="B220" s="32" t="s">
        <v>1668</v>
      </c>
      <c r="C220" s="32" t="s">
        <v>262</v>
      </c>
      <c r="D220" s="14">
        <v>32800</v>
      </c>
      <c r="E220" s="15">
        <v>28.66</v>
      </c>
      <c r="F220" s="16">
        <v>1.2999999999999999E-3</v>
      </c>
      <c r="G220" s="16"/>
    </row>
    <row r="221" spans="1:7" x14ac:dyDescent="0.25">
      <c r="A221" s="13" t="s">
        <v>1202</v>
      </c>
      <c r="B221" s="32" t="s">
        <v>1203</v>
      </c>
      <c r="C221" s="32" t="s">
        <v>500</v>
      </c>
      <c r="D221" s="14">
        <v>5624</v>
      </c>
      <c r="E221" s="15">
        <v>27.74</v>
      </c>
      <c r="F221" s="16">
        <v>1.2999999999999999E-3</v>
      </c>
      <c r="G221" s="16"/>
    </row>
    <row r="222" spans="1:7" x14ac:dyDescent="0.25">
      <c r="A222" s="13" t="s">
        <v>1669</v>
      </c>
      <c r="B222" s="32" t="s">
        <v>1670</v>
      </c>
      <c r="C222" s="32" t="s">
        <v>1671</v>
      </c>
      <c r="D222" s="14">
        <v>103</v>
      </c>
      <c r="E222" s="15">
        <v>27.09</v>
      </c>
      <c r="F222" s="16">
        <v>1.1999999999999999E-3</v>
      </c>
      <c r="G222" s="16"/>
    </row>
    <row r="223" spans="1:7" x14ac:dyDescent="0.25">
      <c r="A223" s="13" t="s">
        <v>1672</v>
      </c>
      <c r="B223" s="32" t="s">
        <v>1673</v>
      </c>
      <c r="C223" s="32" t="s">
        <v>370</v>
      </c>
      <c r="D223" s="14">
        <v>80</v>
      </c>
      <c r="E223" s="15">
        <v>26.96</v>
      </c>
      <c r="F223" s="16">
        <v>1.1999999999999999E-3</v>
      </c>
      <c r="G223" s="16"/>
    </row>
    <row r="224" spans="1:7" x14ac:dyDescent="0.25">
      <c r="A224" s="13" t="s">
        <v>1674</v>
      </c>
      <c r="B224" s="32" t="s">
        <v>1675</v>
      </c>
      <c r="C224" s="32" t="s">
        <v>262</v>
      </c>
      <c r="D224" s="14">
        <v>57499</v>
      </c>
      <c r="E224" s="15">
        <v>26.69</v>
      </c>
      <c r="F224" s="16">
        <v>1.1999999999999999E-3</v>
      </c>
      <c r="G224" s="16"/>
    </row>
    <row r="225" spans="1:7" x14ac:dyDescent="0.25">
      <c r="A225" s="13" t="s">
        <v>348</v>
      </c>
      <c r="B225" s="32" t="s">
        <v>349</v>
      </c>
      <c r="C225" s="32" t="s">
        <v>281</v>
      </c>
      <c r="D225" s="14">
        <v>894</v>
      </c>
      <c r="E225" s="15">
        <v>26.36</v>
      </c>
      <c r="F225" s="16">
        <v>1.1999999999999999E-3</v>
      </c>
      <c r="G225" s="16"/>
    </row>
    <row r="226" spans="1:7" x14ac:dyDescent="0.25">
      <c r="A226" s="13" t="s">
        <v>456</v>
      </c>
      <c r="B226" s="32" t="s">
        <v>457</v>
      </c>
      <c r="C226" s="32" t="s">
        <v>262</v>
      </c>
      <c r="D226" s="14">
        <v>32067</v>
      </c>
      <c r="E226" s="15">
        <v>25.94</v>
      </c>
      <c r="F226" s="16">
        <v>1.1999999999999999E-3</v>
      </c>
      <c r="G226" s="16"/>
    </row>
    <row r="227" spans="1:7" x14ac:dyDescent="0.25">
      <c r="A227" s="13" t="s">
        <v>1676</v>
      </c>
      <c r="B227" s="32" t="s">
        <v>1677</v>
      </c>
      <c r="C227" s="32" t="s">
        <v>1671</v>
      </c>
      <c r="D227" s="14">
        <v>2333</v>
      </c>
      <c r="E227" s="15">
        <v>25.61</v>
      </c>
      <c r="F227" s="16">
        <v>1.1999999999999999E-3</v>
      </c>
      <c r="G227" s="16"/>
    </row>
    <row r="228" spans="1:7" x14ac:dyDescent="0.25">
      <c r="A228" s="13" t="s">
        <v>1238</v>
      </c>
      <c r="B228" s="32" t="s">
        <v>1239</v>
      </c>
      <c r="C228" s="32" t="s">
        <v>1240</v>
      </c>
      <c r="D228" s="14">
        <v>9882</v>
      </c>
      <c r="E228" s="15">
        <v>25.17</v>
      </c>
      <c r="F228" s="16">
        <v>1.1999999999999999E-3</v>
      </c>
      <c r="G228" s="16"/>
    </row>
    <row r="229" spans="1:7" x14ac:dyDescent="0.25">
      <c r="A229" s="13" t="s">
        <v>1678</v>
      </c>
      <c r="B229" s="32" t="s">
        <v>1679</v>
      </c>
      <c r="C229" s="32" t="s">
        <v>303</v>
      </c>
      <c r="D229" s="14">
        <v>11922</v>
      </c>
      <c r="E229" s="15">
        <v>24.68</v>
      </c>
      <c r="F229" s="16">
        <v>1.1000000000000001E-3</v>
      </c>
      <c r="G229" s="16"/>
    </row>
    <row r="230" spans="1:7" x14ac:dyDescent="0.25">
      <c r="A230" s="13" t="s">
        <v>422</v>
      </c>
      <c r="B230" s="32" t="s">
        <v>423</v>
      </c>
      <c r="C230" s="32" t="s">
        <v>385</v>
      </c>
      <c r="D230" s="14">
        <v>499</v>
      </c>
      <c r="E230" s="15">
        <v>24.63</v>
      </c>
      <c r="F230" s="16">
        <v>1.1000000000000001E-3</v>
      </c>
      <c r="G230" s="16"/>
    </row>
    <row r="231" spans="1:7" x14ac:dyDescent="0.25">
      <c r="A231" s="13" t="s">
        <v>1680</v>
      </c>
      <c r="B231" s="32" t="s">
        <v>1681</v>
      </c>
      <c r="C231" s="32" t="s">
        <v>345</v>
      </c>
      <c r="D231" s="14">
        <v>224</v>
      </c>
      <c r="E231" s="15">
        <v>24.51</v>
      </c>
      <c r="F231" s="16">
        <v>1.1000000000000001E-3</v>
      </c>
      <c r="G231" s="16"/>
    </row>
    <row r="232" spans="1:7" x14ac:dyDescent="0.25">
      <c r="A232" s="13" t="s">
        <v>771</v>
      </c>
      <c r="B232" s="32" t="s">
        <v>772</v>
      </c>
      <c r="C232" s="32" t="s">
        <v>403</v>
      </c>
      <c r="D232" s="14">
        <v>1690</v>
      </c>
      <c r="E232" s="15">
        <v>24.3</v>
      </c>
      <c r="F232" s="16">
        <v>1.1000000000000001E-3</v>
      </c>
      <c r="G232" s="16"/>
    </row>
    <row r="233" spans="1:7" x14ac:dyDescent="0.25">
      <c r="A233" s="13" t="s">
        <v>458</v>
      </c>
      <c r="B233" s="32" t="s">
        <v>459</v>
      </c>
      <c r="C233" s="32" t="s">
        <v>303</v>
      </c>
      <c r="D233" s="14">
        <v>5082</v>
      </c>
      <c r="E233" s="15">
        <v>23.59</v>
      </c>
      <c r="F233" s="16">
        <v>1.1000000000000001E-3</v>
      </c>
      <c r="G233" s="16"/>
    </row>
    <row r="234" spans="1:7" x14ac:dyDescent="0.25">
      <c r="A234" s="13" t="s">
        <v>1682</v>
      </c>
      <c r="B234" s="32" t="s">
        <v>1683</v>
      </c>
      <c r="C234" s="32" t="s">
        <v>815</v>
      </c>
      <c r="D234" s="14">
        <v>6303</v>
      </c>
      <c r="E234" s="15">
        <v>23.34</v>
      </c>
      <c r="F234" s="16">
        <v>1.1000000000000001E-3</v>
      </c>
      <c r="G234" s="16"/>
    </row>
    <row r="235" spans="1:7" x14ac:dyDescent="0.25">
      <c r="A235" s="13" t="s">
        <v>485</v>
      </c>
      <c r="B235" s="32" t="s">
        <v>486</v>
      </c>
      <c r="C235" s="32" t="s">
        <v>345</v>
      </c>
      <c r="D235" s="14">
        <v>1289</v>
      </c>
      <c r="E235" s="15">
        <v>22.76</v>
      </c>
      <c r="F235" s="16">
        <v>1E-3</v>
      </c>
      <c r="G235" s="16"/>
    </row>
    <row r="236" spans="1:7" x14ac:dyDescent="0.25">
      <c r="A236" s="13" t="s">
        <v>1684</v>
      </c>
      <c r="B236" s="32" t="s">
        <v>1685</v>
      </c>
      <c r="C236" s="32" t="s">
        <v>303</v>
      </c>
      <c r="D236" s="14">
        <v>2915</v>
      </c>
      <c r="E236" s="15">
        <v>22.57</v>
      </c>
      <c r="F236" s="16">
        <v>1E-3</v>
      </c>
      <c r="G236" s="16"/>
    </row>
    <row r="237" spans="1:7" x14ac:dyDescent="0.25">
      <c r="A237" s="13" t="s">
        <v>1686</v>
      </c>
      <c r="B237" s="32" t="s">
        <v>1687</v>
      </c>
      <c r="C237" s="32" t="s">
        <v>303</v>
      </c>
      <c r="D237" s="14">
        <v>3443</v>
      </c>
      <c r="E237" s="15">
        <v>22.41</v>
      </c>
      <c r="F237" s="16">
        <v>1E-3</v>
      </c>
      <c r="G237" s="16"/>
    </row>
    <row r="238" spans="1:7" x14ac:dyDescent="0.25">
      <c r="A238" s="13" t="s">
        <v>1688</v>
      </c>
      <c r="B238" s="32" t="s">
        <v>1689</v>
      </c>
      <c r="C238" s="32" t="s">
        <v>436</v>
      </c>
      <c r="D238" s="14">
        <v>466</v>
      </c>
      <c r="E238" s="15">
        <v>22.04</v>
      </c>
      <c r="F238" s="16">
        <v>1E-3</v>
      </c>
      <c r="G238" s="16"/>
    </row>
    <row r="239" spans="1:7" x14ac:dyDescent="0.25">
      <c r="A239" s="13" t="s">
        <v>1690</v>
      </c>
      <c r="B239" s="32" t="s">
        <v>1691</v>
      </c>
      <c r="C239" s="32" t="s">
        <v>303</v>
      </c>
      <c r="D239" s="14">
        <v>26144</v>
      </c>
      <c r="E239" s="15">
        <v>21.99</v>
      </c>
      <c r="F239" s="16">
        <v>1E-3</v>
      </c>
      <c r="G239" s="16"/>
    </row>
    <row r="240" spans="1:7" x14ac:dyDescent="0.25">
      <c r="A240" s="13" t="s">
        <v>1692</v>
      </c>
      <c r="B240" s="32" t="s">
        <v>1693</v>
      </c>
      <c r="C240" s="32" t="s">
        <v>303</v>
      </c>
      <c r="D240" s="14">
        <v>30103</v>
      </c>
      <c r="E240" s="15">
        <v>21.95</v>
      </c>
      <c r="F240" s="16">
        <v>1E-3</v>
      </c>
      <c r="G240" s="16"/>
    </row>
    <row r="241" spans="1:7" x14ac:dyDescent="0.25">
      <c r="A241" s="13" t="s">
        <v>383</v>
      </c>
      <c r="B241" s="32" t="s">
        <v>384</v>
      </c>
      <c r="C241" s="32" t="s">
        <v>385</v>
      </c>
      <c r="D241" s="14">
        <v>12227</v>
      </c>
      <c r="E241" s="15">
        <v>21.91</v>
      </c>
      <c r="F241" s="16">
        <v>1E-3</v>
      </c>
      <c r="G241" s="16"/>
    </row>
    <row r="242" spans="1:7" x14ac:dyDescent="0.25">
      <c r="A242" s="13" t="s">
        <v>1206</v>
      </c>
      <c r="B242" s="32" t="s">
        <v>1207</v>
      </c>
      <c r="C242" s="32" t="s">
        <v>345</v>
      </c>
      <c r="D242" s="14">
        <v>82</v>
      </c>
      <c r="E242" s="15">
        <v>21.77</v>
      </c>
      <c r="F242" s="16">
        <v>1E-3</v>
      </c>
      <c r="G242" s="16"/>
    </row>
    <row r="243" spans="1:7" x14ac:dyDescent="0.25">
      <c r="A243" s="13" t="s">
        <v>803</v>
      </c>
      <c r="B243" s="32" t="s">
        <v>804</v>
      </c>
      <c r="C243" s="32" t="s">
        <v>281</v>
      </c>
      <c r="D243" s="14">
        <v>2380</v>
      </c>
      <c r="E243" s="15">
        <v>20.86</v>
      </c>
      <c r="F243" s="16">
        <v>1E-3</v>
      </c>
      <c r="G243" s="16"/>
    </row>
    <row r="244" spans="1:7" x14ac:dyDescent="0.25">
      <c r="A244" s="13" t="s">
        <v>1694</v>
      </c>
      <c r="B244" s="32" t="s">
        <v>1695</v>
      </c>
      <c r="C244" s="32" t="s">
        <v>262</v>
      </c>
      <c r="D244" s="14">
        <v>18380</v>
      </c>
      <c r="E244" s="15">
        <v>20.6</v>
      </c>
      <c r="F244" s="16">
        <v>8.9999999999999998E-4</v>
      </c>
      <c r="G244" s="16"/>
    </row>
    <row r="245" spans="1:7" x14ac:dyDescent="0.25">
      <c r="A245" s="13" t="s">
        <v>1696</v>
      </c>
      <c r="B245" s="32" t="s">
        <v>1697</v>
      </c>
      <c r="C245" s="32" t="s">
        <v>338</v>
      </c>
      <c r="D245" s="14">
        <v>3714</v>
      </c>
      <c r="E245" s="15">
        <v>20.49</v>
      </c>
      <c r="F245" s="16">
        <v>8.9999999999999998E-4</v>
      </c>
      <c r="G245" s="16"/>
    </row>
    <row r="246" spans="1:7" x14ac:dyDescent="0.25">
      <c r="A246" s="13" t="s">
        <v>1198</v>
      </c>
      <c r="B246" s="32" t="s">
        <v>1199</v>
      </c>
      <c r="C246" s="32" t="s">
        <v>470</v>
      </c>
      <c r="D246" s="14">
        <v>2869</v>
      </c>
      <c r="E246" s="15">
        <v>19.25</v>
      </c>
      <c r="F246" s="16">
        <v>8.9999999999999998E-4</v>
      </c>
      <c r="G246" s="16"/>
    </row>
    <row r="247" spans="1:7" x14ac:dyDescent="0.25">
      <c r="A247" s="13" t="s">
        <v>1698</v>
      </c>
      <c r="B247" s="32" t="s">
        <v>1699</v>
      </c>
      <c r="C247" s="32" t="s">
        <v>300</v>
      </c>
      <c r="D247" s="14">
        <v>17001</v>
      </c>
      <c r="E247" s="15">
        <v>19.11</v>
      </c>
      <c r="F247" s="16">
        <v>8.9999999999999998E-4</v>
      </c>
      <c r="G247" s="16"/>
    </row>
    <row r="248" spans="1:7" x14ac:dyDescent="0.25">
      <c r="A248" s="13" t="s">
        <v>1700</v>
      </c>
      <c r="B248" s="32" t="s">
        <v>1701</v>
      </c>
      <c r="C248" s="32" t="s">
        <v>1702</v>
      </c>
      <c r="D248" s="14">
        <v>3105</v>
      </c>
      <c r="E248" s="15">
        <v>17.43</v>
      </c>
      <c r="F248" s="16">
        <v>8.0000000000000004E-4</v>
      </c>
      <c r="G248" s="16"/>
    </row>
    <row r="249" spans="1:7" x14ac:dyDescent="0.25">
      <c r="A249" s="13" t="s">
        <v>1703</v>
      </c>
      <c r="B249" s="32" t="s">
        <v>1704</v>
      </c>
      <c r="C249" s="32" t="s">
        <v>436</v>
      </c>
      <c r="D249" s="14">
        <v>2277</v>
      </c>
      <c r="E249" s="15">
        <v>15.75</v>
      </c>
      <c r="F249" s="16">
        <v>6.9999999999999999E-4</v>
      </c>
      <c r="G249" s="16"/>
    </row>
    <row r="250" spans="1:7" x14ac:dyDescent="0.25">
      <c r="A250" s="13" t="s">
        <v>1705</v>
      </c>
      <c r="B250" s="32" t="s">
        <v>1706</v>
      </c>
      <c r="C250" s="32" t="s">
        <v>338</v>
      </c>
      <c r="D250" s="14">
        <v>2111</v>
      </c>
      <c r="E250" s="15">
        <v>15.63</v>
      </c>
      <c r="F250" s="16">
        <v>6.9999999999999999E-4</v>
      </c>
      <c r="G250" s="16"/>
    </row>
    <row r="251" spans="1:7" x14ac:dyDescent="0.25">
      <c r="A251" s="13" t="s">
        <v>769</v>
      </c>
      <c r="B251" s="32" t="s">
        <v>770</v>
      </c>
      <c r="C251" s="32" t="s">
        <v>355</v>
      </c>
      <c r="D251" s="14">
        <v>1356</v>
      </c>
      <c r="E251" s="15">
        <v>15.15</v>
      </c>
      <c r="F251" s="16">
        <v>6.9999999999999999E-4</v>
      </c>
      <c r="G251" s="16"/>
    </row>
    <row r="252" spans="1:7" x14ac:dyDescent="0.25">
      <c r="A252" s="13" t="s">
        <v>1707</v>
      </c>
      <c r="B252" s="32" t="s">
        <v>1708</v>
      </c>
      <c r="C252" s="32" t="s">
        <v>815</v>
      </c>
      <c r="D252" s="14">
        <v>2638</v>
      </c>
      <c r="E252" s="15">
        <v>14.7</v>
      </c>
      <c r="F252" s="16">
        <v>6.9999999999999999E-4</v>
      </c>
      <c r="G252" s="16"/>
    </row>
    <row r="253" spans="1:7" x14ac:dyDescent="0.25">
      <c r="A253" s="13" t="s">
        <v>1709</v>
      </c>
      <c r="B253" s="32" t="s">
        <v>1710</v>
      </c>
      <c r="C253" s="32" t="s">
        <v>482</v>
      </c>
      <c r="D253" s="14">
        <v>5776</v>
      </c>
      <c r="E253" s="15">
        <v>14.22</v>
      </c>
      <c r="F253" s="16">
        <v>6.9999999999999999E-4</v>
      </c>
      <c r="G253" s="16"/>
    </row>
    <row r="254" spans="1:7" x14ac:dyDescent="0.25">
      <c r="A254" s="13" t="s">
        <v>1711</v>
      </c>
      <c r="B254" s="32" t="s">
        <v>1712</v>
      </c>
      <c r="C254" s="32" t="s">
        <v>262</v>
      </c>
      <c r="D254" s="14">
        <v>20520</v>
      </c>
      <c r="E254" s="15">
        <v>14.21</v>
      </c>
      <c r="F254" s="16">
        <v>6.9999999999999999E-4</v>
      </c>
      <c r="G254" s="16"/>
    </row>
    <row r="255" spans="1:7" x14ac:dyDescent="0.25">
      <c r="A255" s="13" t="s">
        <v>1713</v>
      </c>
      <c r="B255" s="32" t="s">
        <v>1714</v>
      </c>
      <c r="C255" s="32" t="s">
        <v>338</v>
      </c>
      <c r="D255" s="14">
        <v>8797</v>
      </c>
      <c r="E255" s="15">
        <v>12.5</v>
      </c>
      <c r="F255" s="16">
        <v>5.9999999999999995E-4</v>
      </c>
      <c r="G255" s="16"/>
    </row>
    <row r="256" spans="1:7" x14ac:dyDescent="0.25">
      <c r="A256" s="13" t="s">
        <v>1715</v>
      </c>
      <c r="B256" s="32" t="s">
        <v>1716</v>
      </c>
      <c r="C256" s="32" t="s">
        <v>262</v>
      </c>
      <c r="D256" s="14">
        <v>25073</v>
      </c>
      <c r="E256" s="15">
        <v>10.91</v>
      </c>
      <c r="F256" s="16">
        <v>5.0000000000000001E-4</v>
      </c>
      <c r="G256" s="16"/>
    </row>
    <row r="257" spans="1:7" x14ac:dyDescent="0.25">
      <c r="A257" s="13" t="s">
        <v>1717</v>
      </c>
      <c r="B257" s="32" t="s">
        <v>1718</v>
      </c>
      <c r="C257" s="32" t="s">
        <v>267</v>
      </c>
      <c r="D257" s="14">
        <v>6698</v>
      </c>
      <c r="E257" s="15">
        <v>7.09</v>
      </c>
      <c r="F257" s="16">
        <v>2.9999999999999997E-4</v>
      </c>
      <c r="G257" s="16"/>
    </row>
    <row r="258" spans="1:7" x14ac:dyDescent="0.25">
      <c r="A258" s="17" t="s">
        <v>181</v>
      </c>
      <c r="B258" s="33"/>
      <c r="C258" s="33"/>
      <c r="D258" s="18"/>
      <c r="E258" s="36">
        <v>21910.6</v>
      </c>
      <c r="F258" s="37">
        <v>1.0063</v>
      </c>
      <c r="G258" s="21"/>
    </row>
    <row r="259" spans="1:7" x14ac:dyDescent="0.25">
      <c r="A259" s="17" t="s">
        <v>473</v>
      </c>
      <c r="B259" s="32"/>
      <c r="C259" s="32"/>
      <c r="D259" s="14"/>
      <c r="E259" s="15"/>
      <c r="F259" s="16"/>
      <c r="G259" s="16"/>
    </row>
    <row r="260" spans="1:7" x14ac:dyDescent="0.25">
      <c r="A260" s="17" t="s">
        <v>181</v>
      </c>
      <c r="B260" s="32"/>
      <c r="C260" s="32"/>
      <c r="D260" s="14"/>
      <c r="E260" s="38" t="s">
        <v>134</v>
      </c>
      <c r="F260" s="39" t="s">
        <v>134</v>
      </c>
      <c r="G260" s="16"/>
    </row>
    <row r="261" spans="1:7" x14ac:dyDescent="0.25">
      <c r="A261" s="24" t="s">
        <v>184</v>
      </c>
      <c r="B261" s="34"/>
      <c r="C261" s="34"/>
      <c r="D261" s="25"/>
      <c r="E261" s="29">
        <v>21910.6</v>
      </c>
      <c r="F261" s="30">
        <v>1.0063</v>
      </c>
      <c r="G261" s="21"/>
    </row>
    <row r="262" spans="1:7" x14ac:dyDescent="0.25">
      <c r="A262" s="13"/>
      <c r="B262" s="32"/>
      <c r="C262" s="32"/>
      <c r="D262" s="14"/>
      <c r="E262" s="15"/>
      <c r="F262" s="16"/>
      <c r="G262" s="16"/>
    </row>
    <row r="263" spans="1:7" x14ac:dyDescent="0.25">
      <c r="A263" s="13"/>
      <c r="B263" s="32"/>
      <c r="C263" s="32"/>
      <c r="D263" s="14"/>
      <c r="E263" s="15"/>
      <c r="F263" s="16"/>
      <c r="G263" s="16"/>
    </row>
    <row r="264" spans="1:7" x14ac:dyDescent="0.25">
      <c r="A264" s="17" t="s">
        <v>199</v>
      </c>
      <c r="B264" s="32"/>
      <c r="C264" s="32"/>
      <c r="D264" s="14"/>
      <c r="E264" s="15"/>
      <c r="F264" s="16"/>
      <c r="G264" s="16"/>
    </row>
    <row r="265" spans="1:7" x14ac:dyDescent="0.25">
      <c r="A265" s="13" t="s">
        <v>200</v>
      </c>
      <c r="B265" s="32"/>
      <c r="C265" s="32"/>
      <c r="D265" s="14"/>
      <c r="E265" s="15">
        <v>163.92</v>
      </c>
      <c r="F265" s="16">
        <v>7.4999999999999997E-3</v>
      </c>
      <c r="G265" s="16">
        <v>6.2650999999999998E-2</v>
      </c>
    </row>
    <row r="266" spans="1:7" x14ac:dyDescent="0.25">
      <c r="A266" s="17" t="s">
        <v>181</v>
      </c>
      <c r="B266" s="33"/>
      <c r="C266" s="33"/>
      <c r="D266" s="18"/>
      <c r="E266" s="36">
        <v>163.92</v>
      </c>
      <c r="F266" s="37">
        <v>7.4999999999999997E-3</v>
      </c>
      <c r="G266" s="21"/>
    </row>
    <row r="267" spans="1:7" x14ac:dyDescent="0.25">
      <c r="A267" s="13"/>
      <c r="B267" s="32"/>
      <c r="C267" s="32"/>
      <c r="D267" s="14"/>
      <c r="E267" s="15"/>
      <c r="F267" s="16"/>
      <c r="G267" s="16"/>
    </row>
    <row r="268" spans="1:7" x14ac:dyDescent="0.25">
      <c r="A268" s="24" t="s">
        <v>184</v>
      </c>
      <c r="B268" s="34"/>
      <c r="C268" s="34"/>
      <c r="D268" s="25"/>
      <c r="E268" s="19">
        <v>163.92</v>
      </c>
      <c r="F268" s="20">
        <v>7.4999999999999997E-3</v>
      </c>
      <c r="G268" s="21"/>
    </row>
    <row r="269" spans="1:7" x14ac:dyDescent="0.25">
      <c r="A269" s="13" t="s">
        <v>201</v>
      </c>
      <c r="B269" s="32"/>
      <c r="C269" s="32"/>
      <c r="D269" s="14"/>
      <c r="E269" s="15">
        <v>2.81356E-2</v>
      </c>
      <c r="F269" s="16">
        <v>9.9999999999999995E-7</v>
      </c>
      <c r="G269" s="16"/>
    </row>
    <row r="270" spans="1:7" x14ac:dyDescent="0.25">
      <c r="A270" s="13" t="s">
        <v>202</v>
      </c>
      <c r="B270" s="32"/>
      <c r="C270" s="32"/>
      <c r="D270" s="14"/>
      <c r="E270" s="40">
        <v>-294.35813560000003</v>
      </c>
      <c r="F270" s="26">
        <v>-1.3801000000000001E-2</v>
      </c>
      <c r="G270" s="16">
        <v>6.2650999999999998E-2</v>
      </c>
    </row>
    <row r="271" spans="1:7" x14ac:dyDescent="0.25">
      <c r="A271" s="27" t="s">
        <v>203</v>
      </c>
      <c r="B271" s="35"/>
      <c r="C271" s="35"/>
      <c r="D271" s="28"/>
      <c r="E271" s="29">
        <v>21780.19</v>
      </c>
      <c r="F271" s="30">
        <v>1</v>
      </c>
      <c r="G271" s="30"/>
    </row>
    <row r="276" spans="1:3" x14ac:dyDescent="0.25">
      <c r="A276" s="1" t="s">
        <v>206</v>
      </c>
    </row>
    <row r="277" spans="1:3" x14ac:dyDescent="0.25">
      <c r="A277" s="47" t="s">
        <v>207</v>
      </c>
      <c r="B277" s="3" t="s">
        <v>134</v>
      </c>
    </row>
    <row r="278" spans="1:3" x14ac:dyDescent="0.25">
      <c r="A278" t="s">
        <v>208</v>
      </c>
    </row>
    <row r="279" spans="1:3" x14ac:dyDescent="0.25">
      <c r="A279" t="s">
        <v>249</v>
      </c>
      <c r="B279" t="s">
        <v>210</v>
      </c>
      <c r="C279" t="s">
        <v>210</v>
      </c>
    </row>
    <row r="280" spans="1:3" x14ac:dyDescent="0.25">
      <c r="B280" s="48">
        <v>45688</v>
      </c>
      <c r="C280" s="48">
        <v>45716</v>
      </c>
    </row>
    <row r="281" spans="1:3" x14ac:dyDescent="0.25">
      <c r="A281" t="s">
        <v>474</v>
      </c>
      <c r="B281">
        <v>15.624499999999999</v>
      </c>
      <c r="C281">
        <v>14.305199999999999</v>
      </c>
    </row>
    <row r="282" spans="1:3" x14ac:dyDescent="0.25">
      <c r="A282" t="s">
        <v>251</v>
      </c>
      <c r="B282">
        <v>15.624599999999999</v>
      </c>
      <c r="C282">
        <v>14.305199999999999</v>
      </c>
    </row>
    <row r="283" spans="1:3" x14ac:dyDescent="0.25">
      <c r="A283" t="s">
        <v>475</v>
      </c>
      <c r="B283">
        <v>15.301</v>
      </c>
      <c r="C283">
        <v>14.0024</v>
      </c>
    </row>
    <row r="284" spans="1:3" x14ac:dyDescent="0.25">
      <c r="A284" t="s">
        <v>253</v>
      </c>
      <c r="B284">
        <v>15.3004</v>
      </c>
      <c r="C284">
        <v>14.001799999999999</v>
      </c>
    </row>
    <row r="286" spans="1:3" x14ac:dyDescent="0.25">
      <c r="A286" t="s">
        <v>212</v>
      </c>
      <c r="B286" s="3" t="s">
        <v>134</v>
      </c>
    </row>
    <row r="287" spans="1:3" x14ac:dyDescent="0.25">
      <c r="A287" t="s">
        <v>213</v>
      </c>
      <c r="B287" s="3" t="s">
        <v>134</v>
      </c>
    </row>
    <row r="288" spans="1:3" ht="29.1" customHeight="1" x14ac:dyDescent="0.25">
      <c r="A288" s="47" t="s">
        <v>214</v>
      </c>
      <c r="B288" s="3" t="s">
        <v>134</v>
      </c>
    </row>
    <row r="289" spans="1:4" ht="29.1" customHeight="1" x14ac:dyDescent="0.25">
      <c r="A289" s="47" t="s">
        <v>215</v>
      </c>
      <c r="B289" s="3" t="s">
        <v>134</v>
      </c>
    </row>
    <row r="290" spans="1:4" x14ac:dyDescent="0.25">
      <c r="A290" t="s">
        <v>476</v>
      </c>
      <c r="B290" s="49">
        <v>0.13800000000000001</v>
      </c>
    </row>
    <row r="291" spans="1:4" ht="43.5" customHeight="1" x14ac:dyDescent="0.25">
      <c r="A291" s="47" t="s">
        <v>217</v>
      </c>
      <c r="B291" s="3" t="s">
        <v>134</v>
      </c>
    </row>
    <row r="292" spans="1:4" x14ac:dyDescent="0.25">
      <c r="B292" s="3"/>
    </row>
    <row r="293" spans="1:4" ht="29.1" customHeight="1" x14ac:dyDescent="0.25">
      <c r="A293" s="47" t="s">
        <v>218</v>
      </c>
      <c r="B293" s="3" t="s">
        <v>134</v>
      </c>
    </row>
    <row r="294" spans="1:4" ht="29.1" customHeight="1" x14ac:dyDescent="0.25">
      <c r="A294" s="47" t="s">
        <v>219</v>
      </c>
      <c r="B294" t="s">
        <v>134</v>
      </c>
    </row>
    <row r="295" spans="1:4" ht="29.1" customHeight="1" x14ac:dyDescent="0.25">
      <c r="A295" s="47" t="s">
        <v>220</v>
      </c>
      <c r="B295" s="3" t="s">
        <v>134</v>
      </c>
    </row>
    <row r="296" spans="1:4" ht="29.1" customHeight="1" x14ac:dyDescent="0.25">
      <c r="A296" s="47" t="s">
        <v>221</v>
      </c>
      <c r="B296" s="3" t="s">
        <v>134</v>
      </c>
    </row>
    <row r="298" spans="1:4" ht="69.95" customHeight="1" x14ac:dyDescent="0.25">
      <c r="A298" s="65" t="s">
        <v>231</v>
      </c>
      <c r="B298" s="65" t="s">
        <v>232</v>
      </c>
      <c r="C298" s="65" t="s">
        <v>4</v>
      </c>
      <c r="D298" s="65" t="s">
        <v>5</v>
      </c>
    </row>
    <row r="299" spans="1:4" ht="69.95" customHeight="1" x14ac:dyDescent="0.25">
      <c r="A299" s="65" t="s">
        <v>1719</v>
      </c>
      <c r="B299" s="65"/>
      <c r="C299" s="65" t="s">
        <v>21</v>
      </c>
      <c r="D29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4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1720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1721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3"/>
      <c r="B7" s="32"/>
      <c r="C7" s="32"/>
      <c r="D7" s="14"/>
      <c r="E7" s="15"/>
      <c r="F7" s="16"/>
      <c r="G7" s="16"/>
    </row>
    <row r="8" spans="1:7" x14ac:dyDescent="0.25">
      <c r="A8" s="17" t="s">
        <v>876</v>
      </c>
      <c r="B8" s="32"/>
      <c r="C8" s="32"/>
      <c r="D8" s="14"/>
      <c r="E8" s="15"/>
      <c r="F8" s="16"/>
      <c r="G8" s="16"/>
    </row>
    <row r="9" spans="1:7" x14ac:dyDescent="0.25">
      <c r="A9" s="13" t="s">
        <v>1722</v>
      </c>
      <c r="B9" s="32" t="s">
        <v>1723</v>
      </c>
      <c r="C9" s="32"/>
      <c r="D9" s="14">
        <v>14918310</v>
      </c>
      <c r="E9" s="15">
        <v>12881.96</v>
      </c>
      <c r="F9" s="16">
        <v>0.50239999999999996</v>
      </c>
      <c r="G9" s="16"/>
    </row>
    <row r="10" spans="1:7" x14ac:dyDescent="0.25">
      <c r="A10" s="13" t="s">
        <v>1724</v>
      </c>
      <c r="B10" s="32" t="s">
        <v>1725</v>
      </c>
      <c r="C10" s="32"/>
      <c r="D10" s="14">
        <v>13494077</v>
      </c>
      <c r="E10" s="15">
        <v>12845.01</v>
      </c>
      <c r="F10" s="16">
        <v>0.501</v>
      </c>
      <c r="G10" s="16"/>
    </row>
    <row r="11" spans="1:7" x14ac:dyDescent="0.25">
      <c r="A11" s="17" t="s">
        <v>181</v>
      </c>
      <c r="B11" s="33"/>
      <c r="C11" s="33"/>
      <c r="D11" s="18"/>
      <c r="E11" s="19">
        <v>25726.97</v>
      </c>
      <c r="F11" s="20">
        <v>1.0034000000000001</v>
      </c>
      <c r="G11" s="21"/>
    </row>
    <row r="12" spans="1:7" x14ac:dyDescent="0.25">
      <c r="A12" s="13"/>
      <c r="B12" s="32"/>
      <c r="C12" s="32"/>
      <c r="D12" s="14"/>
      <c r="E12" s="15"/>
      <c r="F12" s="16"/>
      <c r="G12" s="16"/>
    </row>
    <row r="13" spans="1:7" x14ac:dyDescent="0.25">
      <c r="A13" s="24" t="s">
        <v>184</v>
      </c>
      <c r="B13" s="34"/>
      <c r="C13" s="34"/>
      <c r="D13" s="25"/>
      <c r="E13" s="19">
        <v>25726.97</v>
      </c>
      <c r="F13" s="20">
        <v>1.0034000000000001</v>
      </c>
      <c r="G13" s="21"/>
    </row>
    <row r="14" spans="1:7" x14ac:dyDescent="0.25">
      <c r="A14" s="13"/>
      <c r="B14" s="32"/>
      <c r="C14" s="32"/>
      <c r="D14" s="14"/>
      <c r="E14" s="15"/>
      <c r="F14" s="16"/>
      <c r="G14" s="16"/>
    </row>
    <row r="15" spans="1:7" x14ac:dyDescent="0.25">
      <c r="A15" s="17" t="s">
        <v>199</v>
      </c>
      <c r="B15" s="32"/>
      <c r="C15" s="32"/>
      <c r="D15" s="14"/>
      <c r="E15" s="15"/>
      <c r="F15" s="16"/>
      <c r="G15" s="16"/>
    </row>
    <row r="16" spans="1:7" x14ac:dyDescent="0.25">
      <c r="A16" s="13" t="s">
        <v>200</v>
      </c>
      <c r="B16" s="32"/>
      <c r="C16" s="32"/>
      <c r="D16" s="14"/>
      <c r="E16" s="15">
        <v>227.88</v>
      </c>
      <c r="F16" s="16">
        <v>8.8999999999999999E-3</v>
      </c>
      <c r="G16" s="16">
        <v>6.2650999999999998E-2</v>
      </c>
    </row>
    <row r="17" spans="1:7" x14ac:dyDescent="0.25">
      <c r="A17" s="17" t="s">
        <v>181</v>
      </c>
      <c r="B17" s="33"/>
      <c r="C17" s="33"/>
      <c r="D17" s="18"/>
      <c r="E17" s="19">
        <v>227.88</v>
      </c>
      <c r="F17" s="20">
        <v>8.8999999999999999E-3</v>
      </c>
      <c r="G17" s="21"/>
    </row>
    <row r="18" spans="1:7" x14ac:dyDescent="0.25">
      <c r="A18" s="13"/>
      <c r="B18" s="32"/>
      <c r="C18" s="32"/>
      <c r="D18" s="14"/>
      <c r="E18" s="15"/>
      <c r="F18" s="16"/>
      <c r="G18" s="16"/>
    </row>
    <row r="19" spans="1:7" x14ac:dyDescent="0.25">
      <c r="A19" s="24" t="s">
        <v>184</v>
      </c>
      <c r="B19" s="34"/>
      <c r="C19" s="34"/>
      <c r="D19" s="25"/>
      <c r="E19" s="19">
        <v>227.88</v>
      </c>
      <c r="F19" s="20">
        <v>8.8999999999999999E-3</v>
      </c>
      <c r="G19" s="21"/>
    </row>
    <row r="20" spans="1:7" x14ac:dyDescent="0.25">
      <c r="A20" s="13" t="s">
        <v>201</v>
      </c>
      <c r="B20" s="32"/>
      <c r="C20" s="32"/>
      <c r="D20" s="14"/>
      <c r="E20" s="15">
        <v>3.9115299999999999E-2</v>
      </c>
      <c r="F20" s="16">
        <v>9.9999999999999995E-7</v>
      </c>
      <c r="G20" s="16"/>
    </row>
    <row r="21" spans="1:7" x14ac:dyDescent="0.25">
      <c r="A21" s="13" t="s">
        <v>202</v>
      </c>
      <c r="B21" s="32"/>
      <c r="C21" s="32"/>
      <c r="D21" s="14"/>
      <c r="E21" s="40">
        <v>-314.9091153</v>
      </c>
      <c r="F21" s="26">
        <v>-1.2300999999999999E-2</v>
      </c>
      <c r="G21" s="16">
        <v>6.2650999999999998E-2</v>
      </c>
    </row>
    <row r="22" spans="1:7" x14ac:dyDescent="0.25">
      <c r="A22" s="27" t="s">
        <v>203</v>
      </c>
      <c r="B22" s="35"/>
      <c r="C22" s="35"/>
      <c r="D22" s="28"/>
      <c r="E22" s="29">
        <v>25639.98</v>
      </c>
      <c r="F22" s="30">
        <v>1</v>
      </c>
      <c r="G22" s="30"/>
    </row>
    <row r="27" spans="1:7" x14ac:dyDescent="0.25">
      <c r="A27" s="1" t="s">
        <v>206</v>
      </c>
    </row>
    <row r="28" spans="1:7" x14ac:dyDescent="0.25">
      <c r="A28" s="47" t="s">
        <v>207</v>
      </c>
      <c r="B28" s="3" t="s">
        <v>134</v>
      </c>
    </row>
    <row r="29" spans="1:7" x14ac:dyDescent="0.25">
      <c r="A29" t="s">
        <v>208</v>
      </c>
    </row>
    <row r="30" spans="1:7" x14ac:dyDescent="0.25">
      <c r="A30" t="s">
        <v>249</v>
      </c>
      <c r="B30" t="s">
        <v>210</v>
      </c>
      <c r="C30" t="s">
        <v>210</v>
      </c>
    </row>
    <row r="31" spans="1:7" x14ac:dyDescent="0.25">
      <c r="B31" s="48">
        <v>45688</v>
      </c>
      <c r="C31" s="48">
        <v>45716</v>
      </c>
    </row>
    <row r="32" spans="1:7" x14ac:dyDescent="0.25">
      <c r="A32" t="s">
        <v>474</v>
      </c>
      <c r="B32">
        <v>16.004999999999999</v>
      </c>
      <c r="C32">
        <v>16.286000000000001</v>
      </c>
    </row>
    <row r="33" spans="1:4" x14ac:dyDescent="0.25">
      <c r="A33" t="s">
        <v>251</v>
      </c>
      <c r="B33">
        <v>16.004999999999999</v>
      </c>
      <c r="C33">
        <v>16.286000000000001</v>
      </c>
    </row>
    <row r="34" spans="1:4" x14ac:dyDescent="0.25">
      <c r="A34" t="s">
        <v>475</v>
      </c>
      <c r="B34">
        <v>15.851000000000001</v>
      </c>
      <c r="C34">
        <v>16.123999999999999</v>
      </c>
    </row>
    <row r="35" spans="1:4" x14ac:dyDescent="0.25">
      <c r="A35" t="s">
        <v>253</v>
      </c>
      <c r="B35">
        <v>15.851000000000001</v>
      </c>
      <c r="C35">
        <v>16.123999999999999</v>
      </c>
    </row>
    <row r="37" spans="1:4" x14ac:dyDescent="0.25">
      <c r="A37" t="s">
        <v>212</v>
      </c>
      <c r="B37" s="3" t="s">
        <v>134</v>
      </c>
    </row>
    <row r="38" spans="1:4" x14ac:dyDescent="0.25">
      <c r="A38" t="s">
        <v>213</v>
      </c>
      <c r="B38" s="3" t="s">
        <v>134</v>
      </c>
    </row>
    <row r="39" spans="1:4" ht="29.1" customHeight="1" x14ac:dyDescent="0.25">
      <c r="A39" s="47" t="s">
        <v>214</v>
      </c>
      <c r="B39" s="3" t="s">
        <v>134</v>
      </c>
    </row>
    <row r="40" spans="1:4" ht="29.1" customHeight="1" x14ac:dyDescent="0.25">
      <c r="A40" s="47" t="s">
        <v>215</v>
      </c>
      <c r="B40" s="3" t="s">
        <v>134</v>
      </c>
    </row>
    <row r="41" spans="1:4" ht="43.5" customHeight="1" x14ac:dyDescent="0.25">
      <c r="A41" s="47" t="s">
        <v>583</v>
      </c>
      <c r="B41" s="3" t="s">
        <v>134</v>
      </c>
    </row>
    <row r="42" spans="1:4" x14ac:dyDescent="0.25">
      <c r="B42" s="3"/>
    </row>
    <row r="43" spans="1:4" ht="29.1" customHeight="1" x14ac:dyDescent="0.25">
      <c r="A43" s="47" t="s">
        <v>584</v>
      </c>
      <c r="B43" s="3" t="s">
        <v>134</v>
      </c>
    </row>
    <row r="44" spans="1:4" ht="29.1" customHeight="1" x14ac:dyDescent="0.25">
      <c r="A44" s="47" t="s">
        <v>585</v>
      </c>
      <c r="B44" t="s">
        <v>134</v>
      </c>
    </row>
    <row r="45" spans="1:4" ht="29.1" customHeight="1" x14ac:dyDescent="0.25">
      <c r="A45" s="47" t="s">
        <v>586</v>
      </c>
      <c r="B45" s="3" t="s">
        <v>134</v>
      </c>
    </row>
    <row r="46" spans="1:4" ht="29.1" customHeight="1" x14ac:dyDescent="0.25">
      <c r="A46" s="47" t="s">
        <v>587</v>
      </c>
      <c r="B46" s="3" t="s">
        <v>134</v>
      </c>
    </row>
    <row r="48" spans="1:4" ht="69.95" customHeight="1" x14ac:dyDescent="0.25">
      <c r="A48" s="65" t="s">
        <v>231</v>
      </c>
      <c r="B48" s="65" t="s">
        <v>232</v>
      </c>
      <c r="C48" s="65" t="s">
        <v>4</v>
      </c>
      <c r="D48" s="65" t="s">
        <v>5</v>
      </c>
    </row>
    <row r="49" spans="1:4" ht="69.95" customHeight="1" x14ac:dyDescent="0.25">
      <c r="A49" s="65" t="s">
        <v>1726</v>
      </c>
      <c r="B49" s="65"/>
      <c r="C49" s="65" t="s">
        <v>58</v>
      </c>
      <c r="D4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127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1727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1728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7" t="s">
        <v>135</v>
      </c>
      <c r="B8" s="32"/>
      <c r="C8" s="32"/>
      <c r="D8" s="14"/>
      <c r="E8" s="15"/>
      <c r="F8" s="16"/>
      <c r="G8" s="16"/>
    </row>
    <row r="9" spans="1:7" x14ac:dyDescent="0.25">
      <c r="A9" s="17" t="s">
        <v>235</v>
      </c>
      <c r="B9" s="32"/>
      <c r="C9" s="32"/>
      <c r="D9" s="14"/>
      <c r="E9" s="15"/>
      <c r="F9" s="16"/>
      <c r="G9" s="16"/>
    </row>
    <row r="10" spans="1:7" x14ac:dyDescent="0.25">
      <c r="A10" s="17" t="s">
        <v>181</v>
      </c>
      <c r="B10" s="32"/>
      <c r="C10" s="32"/>
      <c r="D10" s="14"/>
      <c r="E10" s="22" t="s">
        <v>134</v>
      </c>
      <c r="F10" s="23" t="s">
        <v>134</v>
      </c>
      <c r="G10" s="16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17" t="s">
        <v>242</v>
      </c>
      <c r="B12" s="32"/>
      <c r="C12" s="32"/>
      <c r="D12" s="14"/>
      <c r="E12" s="15"/>
      <c r="F12" s="16"/>
      <c r="G12" s="16"/>
    </row>
    <row r="13" spans="1:7" x14ac:dyDescent="0.25">
      <c r="A13" s="13" t="s">
        <v>1729</v>
      </c>
      <c r="B13" s="32" t="s">
        <v>1730</v>
      </c>
      <c r="C13" s="32" t="s">
        <v>239</v>
      </c>
      <c r="D13" s="14">
        <v>2500000</v>
      </c>
      <c r="E13" s="15">
        <v>2531.0100000000002</v>
      </c>
      <c r="F13" s="16">
        <v>1.9300000000000001E-2</v>
      </c>
      <c r="G13" s="16">
        <v>6.7643999999999996E-2</v>
      </c>
    </row>
    <row r="14" spans="1:7" x14ac:dyDescent="0.25">
      <c r="A14" s="13" t="s">
        <v>1731</v>
      </c>
      <c r="B14" s="32" t="s">
        <v>1732</v>
      </c>
      <c r="C14" s="32" t="s">
        <v>239</v>
      </c>
      <c r="D14" s="14">
        <v>2500000</v>
      </c>
      <c r="E14" s="15">
        <v>2521.14</v>
      </c>
      <c r="F14" s="16">
        <v>1.9199999999999998E-2</v>
      </c>
      <c r="G14" s="16">
        <v>6.7436999999999997E-2</v>
      </c>
    </row>
    <row r="15" spans="1:7" x14ac:dyDescent="0.25">
      <c r="A15" s="13" t="s">
        <v>1733</v>
      </c>
      <c r="B15" s="32" t="s">
        <v>1734</v>
      </c>
      <c r="C15" s="32" t="s">
        <v>239</v>
      </c>
      <c r="D15" s="14">
        <v>1500000</v>
      </c>
      <c r="E15" s="15">
        <v>1503.05</v>
      </c>
      <c r="F15" s="16">
        <v>1.14E-2</v>
      </c>
      <c r="G15" s="16">
        <v>6.7252999999999993E-2</v>
      </c>
    </row>
    <row r="16" spans="1:7" x14ac:dyDescent="0.25">
      <c r="A16" s="17" t="s">
        <v>181</v>
      </c>
      <c r="B16" s="33"/>
      <c r="C16" s="33"/>
      <c r="D16" s="18"/>
      <c r="E16" s="19">
        <v>6555.2</v>
      </c>
      <c r="F16" s="20">
        <v>4.99E-2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13"/>
      <c r="B18" s="32"/>
      <c r="C18" s="32"/>
      <c r="D18" s="14"/>
      <c r="E18" s="15"/>
      <c r="F18" s="16"/>
      <c r="G18" s="16"/>
    </row>
    <row r="19" spans="1:7" x14ac:dyDescent="0.25">
      <c r="A19" s="17" t="s">
        <v>182</v>
      </c>
      <c r="B19" s="32"/>
      <c r="C19" s="32"/>
      <c r="D19" s="14"/>
      <c r="E19" s="15"/>
      <c r="F19" s="16"/>
      <c r="G19" s="16"/>
    </row>
    <row r="20" spans="1:7" x14ac:dyDescent="0.25">
      <c r="A20" s="17" t="s">
        <v>181</v>
      </c>
      <c r="B20" s="32"/>
      <c r="C20" s="32"/>
      <c r="D20" s="14"/>
      <c r="E20" s="22" t="s">
        <v>134</v>
      </c>
      <c r="F20" s="23" t="s">
        <v>134</v>
      </c>
      <c r="G20" s="16"/>
    </row>
    <row r="21" spans="1:7" x14ac:dyDescent="0.25">
      <c r="A21" s="13"/>
      <c r="B21" s="32"/>
      <c r="C21" s="32"/>
      <c r="D21" s="14"/>
      <c r="E21" s="15"/>
      <c r="F21" s="16"/>
      <c r="G21" s="16"/>
    </row>
    <row r="22" spans="1:7" x14ac:dyDescent="0.25">
      <c r="A22" s="17" t="s">
        <v>183</v>
      </c>
      <c r="B22" s="32"/>
      <c r="C22" s="32"/>
      <c r="D22" s="14"/>
      <c r="E22" s="15"/>
      <c r="F22" s="16"/>
      <c r="G22" s="16"/>
    </row>
    <row r="23" spans="1:7" x14ac:dyDescent="0.25">
      <c r="A23" s="17" t="s">
        <v>181</v>
      </c>
      <c r="B23" s="32"/>
      <c r="C23" s="32"/>
      <c r="D23" s="14"/>
      <c r="E23" s="22" t="s">
        <v>134</v>
      </c>
      <c r="F23" s="23" t="s">
        <v>134</v>
      </c>
      <c r="G23" s="16"/>
    </row>
    <row r="24" spans="1:7" x14ac:dyDescent="0.25">
      <c r="A24" s="13"/>
      <c r="B24" s="32"/>
      <c r="C24" s="32"/>
      <c r="D24" s="14"/>
      <c r="E24" s="15"/>
      <c r="F24" s="16"/>
      <c r="G24" s="16"/>
    </row>
    <row r="25" spans="1:7" x14ac:dyDescent="0.25">
      <c r="A25" s="24" t="s">
        <v>184</v>
      </c>
      <c r="B25" s="34"/>
      <c r="C25" s="34"/>
      <c r="D25" s="25"/>
      <c r="E25" s="19">
        <v>6555.2</v>
      </c>
      <c r="F25" s="20">
        <v>4.99E-2</v>
      </c>
      <c r="G25" s="21"/>
    </row>
    <row r="26" spans="1:7" x14ac:dyDescent="0.25">
      <c r="A26" s="13"/>
      <c r="B26" s="32"/>
      <c r="C26" s="32"/>
      <c r="D26" s="14"/>
      <c r="E26" s="15"/>
      <c r="F26" s="16"/>
      <c r="G26" s="16"/>
    </row>
    <row r="27" spans="1:7" x14ac:dyDescent="0.25">
      <c r="A27" s="17" t="s">
        <v>185</v>
      </c>
      <c r="B27" s="32"/>
      <c r="C27" s="32"/>
      <c r="D27" s="14"/>
      <c r="E27" s="15"/>
      <c r="F27" s="16"/>
      <c r="G27" s="16"/>
    </row>
    <row r="28" spans="1:7" x14ac:dyDescent="0.25">
      <c r="A28" s="13"/>
      <c r="B28" s="32"/>
      <c r="C28" s="32"/>
      <c r="D28" s="14"/>
      <c r="E28" s="15"/>
      <c r="F28" s="16"/>
      <c r="G28" s="16"/>
    </row>
    <row r="29" spans="1:7" x14ac:dyDescent="0.25">
      <c r="A29" s="17" t="s">
        <v>1295</v>
      </c>
      <c r="B29" s="32"/>
      <c r="C29" s="32"/>
      <c r="D29" s="14"/>
      <c r="E29" s="15"/>
      <c r="F29" s="16"/>
      <c r="G29" s="16"/>
    </row>
    <row r="30" spans="1:7" x14ac:dyDescent="0.25">
      <c r="A30" s="13" t="s">
        <v>1735</v>
      </c>
      <c r="B30" s="32" t="s">
        <v>1736</v>
      </c>
      <c r="C30" s="32" t="s">
        <v>239</v>
      </c>
      <c r="D30" s="14">
        <v>5000000</v>
      </c>
      <c r="E30" s="15">
        <v>4762.82</v>
      </c>
      <c r="F30" s="16">
        <v>3.6200000000000003E-2</v>
      </c>
      <c r="G30" s="16">
        <v>6.5382999999999997E-2</v>
      </c>
    </row>
    <row r="31" spans="1:7" x14ac:dyDescent="0.25">
      <c r="A31" s="13" t="s">
        <v>1737</v>
      </c>
      <c r="B31" s="32" t="s">
        <v>1738</v>
      </c>
      <c r="C31" s="32" t="s">
        <v>239</v>
      </c>
      <c r="D31" s="14">
        <v>2500000</v>
      </c>
      <c r="E31" s="15">
        <v>2406.66</v>
      </c>
      <c r="F31" s="16">
        <v>1.83E-2</v>
      </c>
      <c r="G31" s="16">
        <v>6.5537999999999999E-2</v>
      </c>
    </row>
    <row r="32" spans="1:7" x14ac:dyDescent="0.25">
      <c r="A32" s="13" t="s">
        <v>1739</v>
      </c>
      <c r="B32" s="32" t="s">
        <v>1740</v>
      </c>
      <c r="C32" s="32" t="s">
        <v>239</v>
      </c>
      <c r="D32" s="14">
        <v>2500000</v>
      </c>
      <c r="E32" s="15">
        <v>2356.1999999999998</v>
      </c>
      <c r="F32" s="16">
        <v>1.7899999999999999E-2</v>
      </c>
      <c r="G32" s="16">
        <v>6.5324999999999994E-2</v>
      </c>
    </row>
    <row r="33" spans="1:7" x14ac:dyDescent="0.25">
      <c r="A33" s="17" t="s">
        <v>181</v>
      </c>
      <c r="B33" s="33"/>
      <c r="C33" s="33"/>
      <c r="D33" s="18"/>
      <c r="E33" s="19">
        <v>9525.68</v>
      </c>
      <c r="F33" s="20">
        <v>7.2400000000000006E-2</v>
      </c>
      <c r="G33" s="21"/>
    </row>
    <row r="34" spans="1:7" x14ac:dyDescent="0.25">
      <c r="A34" s="17" t="s">
        <v>186</v>
      </c>
      <c r="B34" s="32"/>
      <c r="C34" s="32"/>
      <c r="D34" s="14"/>
      <c r="E34" s="15"/>
      <c r="F34" s="16"/>
      <c r="G34" s="16"/>
    </row>
    <row r="35" spans="1:7" x14ac:dyDescent="0.25">
      <c r="A35" s="13" t="s">
        <v>1741</v>
      </c>
      <c r="B35" s="32" t="s">
        <v>1742</v>
      </c>
      <c r="C35" s="32" t="s">
        <v>1743</v>
      </c>
      <c r="D35" s="14">
        <v>10000000</v>
      </c>
      <c r="E35" s="15">
        <v>9594.7199999999993</v>
      </c>
      <c r="F35" s="16">
        <v>7.2999999999999995E-2</v>
      </c>
      <c r="G35" s="16">
        <v>7.6325000000000004E-2</v>
      </c>
    </row>
    <row r="36" spans="1:7" x14ac:dyDescent="0.25">
      <c r="A36" s="13" t="s">
        <v>1744</v>
      </c>
      <c r="B36" s="32" t="s">
        <v>1745</v>
      </c>
      <c r="C36" s="32" t="s">
        <v>189</v>
      </c>
      <c r="D36" s="14">
        <v>7500000</v>
      </c>
      <c r="E36" s="15">
        <v>7081.43</v>
      </c>
      <c r="F36" s="16">
        <v>5.3900000000000003E-2</v>
      </c>
      <c r="G36" s="16">
        <v>7.5700000000000003E-2</v>
      </c>
    </row>
    <row r="37" spans="1:7" x14ac:dyDescent="0.25">
      <c r="A37" s="13" t="s">
        <v>1746</v>
      </c>
      <c r="B37" s="32" t="s">
        <v>1747</v>
      </c>
      <c r="C37" s="32" t="s">
        <v>189</v>
      </c>
      <c r="D37" s="14">
        <v>5000000</v>
      </c>
      <c r="E37" s="15">
        <v>4719.91</v>
      </c>
      <c r="F37" s="16">
        <v>3.5900000000000001E-2</v>
      </c>
      <c r="G37" s="16">
        <v>7.5999999999999998E-2</v>
      </c>
    </row>
    <row r="38" spans="1:7" x14ac:dyDescent="0.25">
      <c r="A38" s="13" t="s">
        <v>1748</v>
      </c>
      <c r="B38" s="32" t="s">
        <v>1749</v>
      </c>
      <c r="C38" s="32" t="s">
        <v>189</v>
      </c>
      <c r="D38" s="14">
        <v>5000000</v>
      </c>
      <c r="E38" s="15">
        <v>4713.6099999999997</v>
      </c>
      <c r="F38" s="16">
        <v>3.5900000000000001E-2</v>
      </c>
      <c r="G38" s="16">
        <v>7.5950000000000004E-2</v>
      </c>
    </row>
    <row r="39" spans="1:7" x14ac:dyDescent="0.25">
      <c r="A39" s="13" t="s">
        <v>1750</v>
      </c>
      <c r="B39" s="32" t="s">
        <v>1751</v>
      </c>
      <c r="C39" s="32" t="s">
        <v>1752</v>
      </c>
      <c r="D39" s="14">
        <v>5000000</v>
      </c>
      <c r="E39" s="15">
        <v>4713.25</v>
      </c>
      <c r="F39" s="16">
        <v>3.5900000000000001E-2</v>
      </c>
      <c r="G39" s="16">
        <v>7.6050000000000006E-2</v>
      </c>
    </row>
    <row r="40" spans="1:7" x14ac:dyDescent="0.25">
      <c r="A40" s="13" t="s">
        <v>1753</v>
      </c>
      <c r="B40" s="32" t="s">
        <v>1754</v>
      </c>
      <c r="C40" s="32" t="s">
        <v>189</v>
      </c>
      <c r="D40" s="14">
        <v>5000000</v>
      </c>
      <c r="E40" s="15">
        <v>4682.57</v>
      </c>
      <c r="F40" s="16">
        <v>3.56E-2</v>
      </c>
      <c r="G40" s="16">
        <v>7.5899999999999995E-2</v>
      </c>
    </row>
    <row r="41" spans="1:7" x14ac:dyDescent="0.25">
      <c r="A41" s="13" t="s">
        <v>1755</v>
      </c>
      <c r="B41" s="32" t="s">
        <v>1756</v>
      </c>
      <c r="C41" s="32" t="s">
        <v>189</v>
      </c>
      <c r="D41" s="14">
        <v>5000000</v>
      </c>
      <c r="E41" s="15">
        <v>4677.79</v>
      </c>
      <c r="F41" s="16">
        <v>3.56E-2</v>
      </c>
      <c r="G41" s="16">
        <v>7.5499999999999998E-2</v>
      </c>
    </row>
    <row r="42" spans="1:7" x14ac:dyDescent="0.25">
      <c r="A42" s="13" t="s">
        <v>1757</v>
      </c>
      <c r="B42" s="32" t="s">
        <v>1758</v>
      </c>
      <c r="C42" s="32" t="s">
        <v>1759</v>
      </c>
      <c r="D42" s="14">
        <v>5000000</v>
      </c>
      <c r="E42" s="15">
        <v>4669.63</v>
      </c>
      <c r="F42" s="16">
        <v>3.5499999999999997E-2</v>
      </c>
      <c r="G42" s="16">
        <v>7.5951000000000005E-2</v>
      </c>
    </row>
    <row r="43" spans="1:7" x14ac:dyDescent="0.25">
      <c r="A43" s="13" t="s">
        <v>1760</v>
      </c>
      <c r="B43" s="32" t="s">
        <v>1761</v>
      </c>
      <c r="C43" s="32" t="s">
        <v>189</v>
      </c>
      <c r="D43" s="14">
        <v>5000000</v>
      </c>
      <c r="E43" s="15">
        <v>4668.37</v>
      </c>
      <c r="F43" s="16">
        <v>3.5499999999999997E-2</v>
      </c>
      <c r="G43" s="16">
        <v>7.6262999999999997E-2</v>
      </c>
    </row>
    <row r="44" spans="1:7" x14ac:dyDescent="0.25">
      <c r="A44" s="13" t="s">
        <v>1762</v>
      </c>
      <c r="B44" s="32" t="s">
        <v>1763</v>
      </c>
      <c r="C44" s="32" t="s">
        <v>189</v>
      </c>
      <c r="D44" s="14">
        <v>5000000</v>
      </c>
      <c r="E44" s="15">
        <v>4667.92</v>
      </c>
      <c r="F44" s="16">
        <v>3.5499999999999997E-2</v>
      </c>
      <c r="G44" s="16">
        <v>7.6149999999999995E-2</v>
      </c>
    </row>
    <row r="45" spans="1:7" x14ac:dyDescent="0.25">
      <c r="A45" s="13" t="s">
        <v>1764</v>
      </c>
      <c r="B45" s="32" t="s">
        <v>1765</v>
      </c>
      <c r="C45" s="32" t="s">
        <v>189</v>
      </c>
      <c r="D45" s="14">
        <v>2500000</v>
      </c>
      <c r="E45" s="15">
        <v>2410.2600000000002</v>
      </c>
      <c r="F45" s="16">
        <v>1.83E-2</v>
      </c>
      <c r="G45" s="16">
        <v>7.6351000000000002E-2</v>
      </c>
    </row>
    <row r="46" spans="1:7" x14ac:dyDescent="0.25">
      <c r="A46" s="13" t="s">
        <v>1766</v>
      </c>
      <c r="B46" s="32" t="s">
        <v>1767</v>
      </c>
      <c r="C46" s="32" t="s">
        <v>189</v>
      </c>
      <c r="D46" s="14">
        <v>2500000</v>
      </c>
      <c r="E46" s="15">
        <v>2406.79</v>
      </c>
      <c r="F46" s="16">
        <v>1.83E-2</v>
      </c>
      <c r="G46" s="16">
        <v>7.5999999999999998E-2</v>
      </c>
    </row>
    <row r="47" spans="1:7" x14ac:dyDescent="0.25">
      <c r="A47" s="13" t="s">
        <v>1768</v>
      </c>
      <c r="B47" s="32" t="s">
        <v>1769</v>
      </c>
      <c r="C47" s="32" t="s">
        <v>189</v>
      </c>
      <c r="D47" s="14">
        <v>2500000</v>
      </c>
      <c r="E47" s="15">
        <v>2405.71</v>
      </c>
      <c r="F47" s="16">
        <v>1.83E-2</v>
      </c>
      <c r="G47" s="16">
        <v>7.6499999999999999E-2</v>
      </c>
    </row>
    <row r="48" spans="1:7" x14ac:dyDescent="0.25">
      <c r="A48" s="13" t="s">
        <v>1770</v>
      </c>
      <c r="B48" s="32" t="s">
        <v>1771</v>
      </c>
      <c r="C48" s="32" t="s">
        <v>189</v>
      </c>
      <c r="D48" s="14">
        <v>2500000</v>
      </c>
      <c r="E48" s="15">
        <v>2405.41</v>
      </c>
      <c r="F48" s="16">
        <v>1.83E-2</v>
      </c>
      <c r="G48" s="16">
        <v>7.6351000000000002E-2</v>
      </c>
    </row>
    <row r="49" spans="1:7" x14ac:dyDescent="0.25">
      <c r="A49" s="13" t="s">
        <v>1772</v>
      </c>
      <c r="B49" s="32" t="s">
        <v>1773</v>
      </c>
      <c r="C49" s="32" t="s">
        <v>189</v>
      </c>
      <c r="D49" s="14">
        <v>2500000</v>
      </c>
      <c r="E49" s="15">
        <v>2403.4</v>
      </c>
      <c r="F49" s="16">
        <v>1.83E-2</v>
      </c>
      <c r="G49" s="16">
        <v>7.6412999999999995E-2</v>
      </c>
    </row>
    <row r="50" spans="1:7" x14ac:dyDescent="0.25">
      <c r="A50" s="13" t="s">
        <v>1774</v>
      </c>
      <c r="B50" s="32" t="s">
        <v>1775</v>
      </c>
      <c r="C50" s="32" t="s">
        <v>189</v>
      </c>
      <c r="D50" s="14">
        <v>2500000</v>
      </c>
      <c r="E50" s="15">
        <v>2369.39</v>
      </c>
      <c r="F50" s="16">
        <v>1.7999999999999999E-2</v>
      </c>
      <c r="G50" s="16">
        <v>7.6798000000000005E-2</v>
      </c>
    </row>
    <row r="51" spans="1:7" x14ac:dyDescent="0.25">
      <c r="A51" s="13" t="s">
        <v>1776</v>
      </c>
      <c r="B51" s="32" t="s">
        <v>1777</v>
      </c>
      <c r="C51" s="32" t="s">
        <v>189</v>
      </c>
      <c r="D51" s="14">
        <v>2500000</v>
      </c>
      <c r="E51" s="15">
        <v>2367.4</v>
      </c>
      <c r="F51" s="16">
        <v>1.7999999999999999E-2</v>
      </c>
      <c r="G51" s="16">
        <v>7.7149999999999996E-2</v>
      </c>
    </row>
    <row r="52" spans="1:7" x14ac:dyDescent="0.25">
      <c r="A52" s="13" t="s">
        <v>1778</v>
      </c>
      <c r="B52" s="32" t="s">
        <v>1779</v>
      </c>
      <c r="C52" s="32" t="s">
        <v>1743</v>
      </c>
      <c r="D52" s="14">
        <v>2500000</v>
      </c>
      <c r="E52" s="15">
        <v>2362.7800000000002</v>
      </c>
      <c r="F52" s="16">
        <v>1.7999999999999999E-2</v>
      </c>
      <c r="G52" s="16">
        <v>7.6248999999999997E-2</v>
      </c>
    </row>
    <row r="53" spans="1:7" x14ac:dyDescent="0.25">
      <c r="A53" s="13" t="s">
        <v>1780</v>
      </c>
      <c r="B53" s="32" t="s">
        <v>1781</v>
      </c>
      <c r="C53" s="32" t="s">
        <v>189</v>
      </c>
      <c r="D53" s="14">
        <v>2500000</v>
      </c>
      <c r="E53" s="15">
        <v>2362.3200000000002</v>
      </c>
      <c r="F53" s="16">
        <v>1.7999999999999999E-2</v>
      </c>
      <c r="G53" s="16">
        <v>7.6249999999999998E-2</v>
      </c>
    </row>
    <row r="54" spans="1:7" x14ac:dyDescent="0.25">
      <c r="A54" s="13" t="s">
        <v>1782</v>
      </c>
      <c r="B54" s="32" t="s">
        <v>1783</v>
      </c>
      <c r="C54" s="32" t="s">
        <v>189</v>
      </c>
      <c r="D54" s="14">
        <v>2500000</v>
      </c>
      <c r="E54" s="15">
        <v>2328.5100000000002</v>
      </c>
      <c r="F54" s="16">
        <v>1.77E-2</v>
      </c>
      <c r="G54" s="16">
        <v>7.6149999999999995E-2</v>
      </c>
    </row>
    <row r="55" spans="1:7" x14ac:dyDescent="0.25">
      <c r="A55" s="13" t="s">
        <v>1784</v>
      </c>
      <c r="B55" s="32" t="s">
        <v>1785</v>
      </c>
      <c r="C55" s="32" t="s">
        <v>189</v>
      </c>
      <c r="D55" s="14">
        <v>2500000</v>
      </c>
      <c r="E55" s="15">
        <v>2324</v>
      </c>
      <c r="F55" s="16">
        <v>1.77E-2</v>
      </c>
      <c r="G55" s="16">
        <v>7.6149999999999995E-2</v>
      </c>
    </row>
    <row r="56" spans="1:7" x14ac:dyDescent="0.25">
      <c r="A56" s="17" t="s">
        <v>181</v>
      </c>
      <c r="B56" s="33"/>
      <c r="C56" s="33"/>
      <c r="D56" s="18"/>
      <c r="E56" s="19">
        <v>80335.17</v>
      </c>
      <c r="F56" s="20">
        <v>0.61119999999999997</v>
      </c>
      <c r="G56" s="21"/>
    </row>
    <row r="57" spans="1:7" x14ac:dyDescent="0.25">
      <c r="A57" s="13"/>
      <c r="B57" s="32"/>
      <c r="C57" s="32"/>
      <c r="D57" s="14"/>
      <c r="E57" s="15"/>
      <c r="F57" s="16"/>
      <c r="G57" s="16"/>
    </row>
    <row r="58" spans="1:7" x14ac:dyDescent="0.25">
      <c r="A58" s="17" t="s">
        <v>192</v>
      </c>
      <c r="B58" s="32"/>
      <c r="C58" s="32"/>
      <c r="D58" s="14"/>
      <c r="E58" s="15"/>
      <c r="F58" s="16"/>
      <c r="G58" s="16"/>
    </row>
    <row r="59" spans="1:7" x14ac:dyDescent="0.25">
      <c r="A59" s="13" t="s">
        <v>1786</v>
      </c>
      <c r="B59" s="32" t="s">
        <v>1787</v>
      </c>
      <c r="C59" s="32" t="s">
        <v>1752</v>
      </c>
      <c r="D59" s="14">
        <v>5000000</v>
      </c>
      <c r="E59" s="15">
        <v>4884.1499999999996</v>
      </c>
      <c r="F59" s="16">
        <v>3.7199999999999997E-2</v>
      </c>
      <c r="G59" s="16">
        <v>7.8E-2</v>
      </c>
    </row>
    <row r="60" spans="1:7" x14ac:dyDescent="0.25">
      <c r="A60" s="13" t="s">
        <v>1788</v>
      </c>
      <c r="B60" s="32" t="s">
        <v>1789</v>
      </c>
      <c r="C60" s="32" t="s">
        <v>189</v>
      </c>
      <c r="D60" s="14">
        <v>5000000</v>
      </c>
      <c r="E60" s="15">
        <v>4883.96</v>
      </c>
      <c r="F60" s="16">
        <v>3.7199999999999997E-2</v>
      </c>
      <c r="G60" s="16">
        <v>8.1047999999999995E-2</v>
      </c>
    </row>
    <row r="61" spans="1:7" x14ac:dyDescent="0.25">
      <c r="A61" s="13" t="s">
        <v>1790</v>
      </c>
      <c r="B61" s="32" t="s">
        <v>1791</v>
      </c>
      <c r="C61" s="32" t="s">
        <v>189</v>
      </c>
      <c r="D61" s="14">
        <v>5000000</v>
      </c>
      <c r="E61" s="15">
        <v>4712.92</v>
      </c>
      <c r="F61" s="16">
        <v>3.5900000000000001E-2</v>
      </c>
      <c r="G61" s="16">
        <v>8.0850000000000005E-2</v>
      </c>
    </row>
    <row r="62" spans="1:7" x14ac:dyDescent="0.25">
      <c r="A62" s="13" t="s">
        <v>1792</v>
      </c>
      <c r="B62" s="32" t="s">
        <v>1793</v>
      </c>
      <c r="C62" s="32" t="s">
        <v>189</v>
      </c>
      <c r="D62" s="14">
        <v>5000000</v>
      </c>
      <c r="E62" s="15">
        <v>4685.78</v>
      </c>
      <c r="F62" s="16">
        <v>3.5700000000000003E-2</v>
      </c>
      <c r="G62" s="16">
        <v>7.6249999999999998E-2</v>
      </c>
    </row>
    <row r="63" spans="1:7" x14ac:dyDescent="0.25">
      <c r="A63" s="13" t="s">
        <v>1794</v>
      </c>
      <c r="B63" s="32" t="s">
        <v>1795</v>
      </c>
      <c r="C63" s="32" t="s">
        <v>189</v>
      </c>
      <c r="D63" s="14">
        <v>5000000</v>
      </c>
      <c r="E63" s="15">
        <v>4680.6099999999997</v>
      </c>
      <c r="F63" s="16">
        <v>3.56E-2</v>
      </c>
      <c r="G63" s="16">
        <v>7.6399999999999996E-2</v>
      </c>
    </row>
    <row r="64" spans="1:7" x14ac:dyDescent="0.25">
      <c r="A64" s="13" t="s">
        <v>1796</v>
      </c>
      <c r="B64" s="32" t="s">
        <v>1797</v>
      </c>
      <c r="C64" s="32" t="s">
        <v>189</v>
      </c>
      <c r="D64" s="14">
        <v>5000000</v>
      </c>
      <c r="E64" s="15">
        <v>4662.87</v>
      </c>
      <c r="F64" s="16">
        <v>3.5499999999999997E-2</v>
      </c>
      <c r="G64" s="16">
        <v>8.1199999999999994E-2</v>
      </c>
    </row>
    <row r="65" spans="1:7" x14ac:dyDescent="0.25">
      <c r="A65" s="13" t="s">
        <v>1798</v>
      </c>
      <c r="B65" s="32" t="s">
        <v>1799</v>
      </c>
      <c r="C65" s="32" t="s">
        <v>189</v>
      </c>
      <c r="D65" s="14">
        <v>2500000</v>
      </c>
      <c r="E65" s="15">
        <v>2493.4299999999998</v>
      </c>
      <c r="F65" s="16">
        <v>1.9E-2</v>
      </c>
      <c r="G65" s="16">
        <v>7.3995000000000005E-2</v>
      </c>
    </row>
    <row r="66" spans="1:7" x14ac:dyDescent="0.25">
      <c r="A66" s="13" t="s">
        <v>1800</v>
      </c>
      <c r="B66" s="32" t="s">
        <v>1801</v>
      </c>
      <c r="C66" s="32" t="s">
        <v>189</v>
      </c>
      <c r="D66" s="14">
        <v>2500000</v>
      </c>
      <c r="E66" s="15">
        <v>2491.35</v>
      </c>
      <c r="F66" s="16">
        <v>1.9E-2</v>
      </c>
      <c r="G66" s="16">
        <v>7.0445999999999995E-2</v>
      </c>
    </row>
    <row r="67" spans="1:7" x14ac:dyDescent="0.25">
      <c r="A67" s="13" t="s">
        <v>1802</v>
      </c>
      <c r="B67" s="32" t="s">
        <v>1803</v>
      </c>
      <c r="C67" s="32" t="s">
        <v>1752</v>
      </c>
      <c r="D67" s="14">
        <v>2500000</v>
      </c>
      <c r="E67" s="15">
        <v>2397.34</v>
      </c>
      <c r="F67" s="16">
        <v>1.8200000000000001E-2</v>
      </c>
      <c r="G67" s="16">
        <v>7.8149999999999997E-2</v>
      </c>
    </row>
    <row r="68" spans="1:7" x14ac:dyDescent="0.25">
      <c r="A68" s="17" t="s">
        <v>181</v>
      </c>
      <c r="B68" s="33"/>
      <c r="C68" s="33"/>
      <c r="D68" s="18"/>
      <c r="E68" s="19">
        <v>35892.410000000003</v>
      </c>
      <c r="F68" s="20">
        <v>0.27329999999999999</v>
      </c>
      <c r="G68" s="21"/>
    </row>
    <row r="69" spans="1:7" x14ac:dyDescent="0.25">
      <c r="A69" s="13"/>
      <c r="B69" s="32"/>
      <c r="C69" s="32"/>
      <c r="D69" s="14"/>
      <c r="E69" s="15"/>
      <c r="F69" s="16"/>
      <c r="G69" s="16"/>
    </row>
    <row r="70" spans="1:7" x14ac:dyDescent="0.25">
      <c r="A70" s="24" t="s">
        <v>184</v>
      </c>
      <c r="B70" s="34"/>
      <c r="C70" s="34"/>
      <c r="D70" s="25"/>
      <c r="E70" s="19">
        <v>125753.26</v>
      </c>
      <c r="F70" s="20">
        <v>0.95689999999999997</v>
      </c>
      <c r="G70" s="21"/>
    </row>
    <row r="71" spans="1:7" x14ac:dyDescent="0.25">
      <c r="A71" s="13"/>
      <c r="B71" s="32"/>
      <c r="C71" s="32"/>
      <c r="D71" s="14"/>
      <c r="E71" s="15"/>
      <c r="F71" s="16"/>
      <c r="G71" s="16"/>
    </row>
    <row r="72" spans="1:7" x14ac:dyDescent="0.25">
      <c r="A72" s="13"/>
      <c r="B72" s="32"/>
      <c r="C72" s="32"/>
      <c r="D72" s="14"/>
      <c r="E72" s="15"/>
      <c r="F72" s="16"/>
      <c r="G72" s="16"/>
    </row>
    <row r="73" spans="1:7" x14ac:dyDescent="0.25">
      <c r="A73" s="17" t="s">
        <v>1040</v>
      </c>
      <c r="B73" s="32"/>
      <c r="C73" s="32"/>
      <c r="D73" s="14"/>
      <c r="E73" s="15"/>
      <c r="F73" s="16"/>
      <c r="G73" s="16"/>
    </row>
    <row r="74" spans="1:7" x14ac:dyDescent="0.25">
      <c r="A74" s="13" t="s">
        <v>1041</v>
      </c>
      <c r="B74" s="32" t="s">
        <v>1042</v>
      </c>
      <c r="C74" s="32"/>
      <c r="D74" s="14">
        <v>2926.7510000000002</v>
      </c>
      <c r="E74" s="15">
        <v>321.05</v>
      </c>
      <c r="F74" s="16">
        <v>2.3999999999999998E-3</v>
      </c>
      <c r="G74" s="16"/>
    </row>
    <row r="75" spans="1:7" x14ac:dyDescent="0.25">
      <c r="A75" s="13"/>
      <c r="B75" s="32"/>
      <c r="C75" s="32"/>
      <c r="D75" s="14"/>
      <c r="E75" s="15"/>
      <c r="F75" s="16"/>
      <c r="G75" s="16"/>
    </row>
    <row r="76" spans="1:7" x14ac:dyDescent="0.25">
      <c r="A76" s="24" t="s">
        <v>184</v>
      </c>
      <c r="B76" s="34"/>
      <c r="C76" s="34"/>
      <c r="D76" s="25"/>
      <c r="E76" s="19">
        <v>321.05</v>
      </c>
      <c r="F76" s="20">
        <v>2.3999999999999998E-3</v>
      </c>
      <c r="G76" s="21"/>
    </row>
    <row r="77" spans="1:7" x14ac:dyDescent="0.25">
      <c r="A77" s="13" t="s">
        <v>201</v>
      </c>
      <c r="B77" s="32"/>
      <c r="C77" s="32"/>
      <c r="D77" s="14"/>
      <c r="E77" s="15">
        <v>152.80069449999999</v>
      </c>
      <c r="F77" s="16">
        <v>1.1620000000000001E-3</v>
      </c>
      <c r="G77" s="16"/>
    </row>
    <row r="78" spans="1:7" x14ac:dyDescent="0.25">
      <c r="A78" s="13" t="s">
        <v>202</v>
      </c>
      <c r="B78" s="32"/>
      <c r="C78" s="32"/>
      <c r="D78" s="14"/>
      <c r="E78" s="40">
        <v>-1377.7006945000001</v>
      </c>
      <c r="F78" s="26">
        <v>-1.0362E-2</v>
      </c>
      <c r="G78" s="16">
        <v>0</v>
      </c>
    </row>
    <row r="79" spans="1:7" x14ac:dyDescent="0.25">
      <c r="A79" s="27" t="s">
        <v>203</v>
      </c>
      <c r="B79" s="35"/>
      <c r="C79" s="35"/>
      <c r="D79" s="28"/>
      <c r="E79" s="29">
        <v>131404.60999999999</v>
      </c>
      <c r="F79" s="30">
        <v>1</v>
      </c>
      <c r="G79" s="30"/>
    </row>
    <row r="81" spans="1:3" x14ac:dyDescent="0.25">
      <c r="A81" s="1" t="s">
        <v>204</v>
      </c>
    </row>
    <row r="82" spans="1:3" x14ac:dyDescent="0.25">
      <c r="A82" s="1" t="s">
        <v>205</v>
      </c>
    </row>
    <row r="84" spans="1:3" x14ac:dyDescent="0.25">
      <c r="A84" s="1" t="s">
        <v>206</v>
      </c>
    </row>
    <row r="85" spans="1:3" x14ac:dyDescent="0.25">
      <c r="A85" s="47" t="s">
        <v>207</v>
      </c>
      <c r="B85" s="3" t="s">
        <v>134</v>
      </c>
    </row>
    <row r="86" spans="1:3" x14ac:dyDescent="0.25">
      <c r="A86" t="s">
        <v>208</v>
      </c>
    </row>
    <row r="87" spans="1:3" x14ac:dyDescent="0.25">
      <c r="A87" t="s">
        <v>249</v>
      </c>
      <c r="B87" t="s">
        <v>210</v>
      </c>
      <c r="C87" t="s">
        <v>210</v>
      </c>
    </row>
    <row r="88" spans="1:3" x14ac:dyDescent="0.25">
      <c r="B88" s="48">
        <v>45688</v>
      </c>
      <c r="C88" s="48">
        <v>45716</v>
      </c>
    </row>
    <row r="89" spans="1:3" x14ac:dyDescent="0.25">
      <c r="A89" t="s">
        <v>1390</v>
      </c>
      <c r="B89">
        <v>30.293199999999999</v>
      </c>
      <c r="C89">
        <v>30.466699999999999</v>
      </c>
    </row>
    <row r="90" spans="1:3" x14ac:dyDescent="0.25">
      <c r="A90" t="s">
        <v>1043</v>
      </c>
      <c r="B90" t="s">
        <v>1044</v>
      </c>
      <c r="C90" t="s">
        <v>1045</v>
      </c>
    </row>
    <row r="91" spans="1:3" x14ac:dyDescent="0.25">
      <c r="A91" t="s">
        <v>474</v>
      </c>
      <c r="B91">
        <v>30.2972</v>
      </c>
      <c r="C91">
        <v>30.470700000000001</v>
      </c>
    </row>
    <row r="92" spans="1:3" x14ac:dyDescent="0.25">
      <c r="A92" t="s">
        <v>251</v>
      </c>
      <c r="B92">
        <v>28.253299999999999</v>
      </c>
      <c r="C92">
        <v>28.415099999999999</v>
      </c>
    </row>
    <row r="93" spans="1:3" x14ac:dyDescent="0.25">
      <c r="A93" t="s">
        <v>1804</v>
      </c>
      <c r="B93" t="s">
        <v>1044</v>
      </c>
      <c r="C93" t="s">
        <v>1045</v>
      </c>
    </row>
    <row r="94" spans="1:3" x14ac:dyDescent="0.25">
      <c r="A94" t="s">
        <v>1805</v>
      </c>
      <c r="B94">
        <v>23.585999999999999</v>
      </c>
      <c r="C94">
        <v>23.708600000000001</v>
      </c>
    </row>
    <row r="95" spans="1:3" x14ac:dyDescent="0.25">
      <c r="A95" t="s">
        <v>1806</v>
      </c>
      <c r="B95" t="s">
        <v>1044</v>
      </c>
      <c r="C95" t="s">
        <v>1045</v>
      </c>
    </row>
    <row r="96" spans="1:3" x14ac:dyDescent="0.25">
      <c r="A96" t="s">
        <v>1391</v>
      </c>
      <c r="B96">
        <v>27.334599999999998</v>
      </c>
      <c r="C96">
        <v>27.477</v>
      </c>
    </row>
    <row r="97" spans="1:3" x14ac:dyDescent="0.25">
      <c r="A97" t="s">
        <v>1807</v>
      </c>
      <c r="B97" t="s">
        <v>1044</v>
      </c>
      <c r="C97" t="s">
        <v>1045</v>
      </c>
    </row>
    <row r="98" spans="1:3" x14ac:dyDescent="0.25">
      <c r="A98" t="s">
        <v>1808</v>
      </c>
      <c r="B98">
        <v>27.5625</v>
      </c>
      <c r="C98">
        <v>27.706</v>
      </c>
    </row>
    <row r="99" spans="1:3" x14ac:dyDescent="0.25">
      <c r="A99" t="s">
        <v>1809</v>
      </c>
      <c r="B99">
        <v>25.927800000000001</v>
      </c>
      <c r="C99">
        <v>26.062799999999999</v>
      </c>
    </row>
    <row r="100" spans="1:3" x14ac:dyDescent="0.25">
      <c r="A100" t="s">
        <v>1049</v>
      </c>
      <c r="B100" t="s">
        <v>1044</v>
      </c>
      <c r="C100" t="s">
        <v>1045</v>
      </c>
    </row>
    <row r="101" spans="1:3" x14ac:dyDescent="0.25">
      <c r="A101" t="s">
        <v>1053</v>
      </c>
    </row>
    <row r="103" spans="1:3" x14ac:dyDescent="0.25">
      <c r="A103" t="s">
        <v>212</v>
      </c>
      <c r="B103" s="3" t="s">
        <v>134</v>
      </c>
    </row>
    <row r="104" spans="1:3" x14ac:dyDescent="0.25">
      <c r="A104" t="s">
        <v>213</v>
      </c>
      <c r="B104" s="3" t="s">
        <v>134</v>
      </c>
    </row>
    <row r="105" spans="1:3" ht="29.1" customHeight="1" x14ac:dyDescent="0.25">
      <c r="A105" s="47" t="s">
        <v>214</v>
      </c>
      <c r="B105" s="3" t="s">
        <v>134</v>
      </c>
    </row>
    <row r="106" spans="1:3" ht="29.1" customHeight="1" x14ac:dyDescent="0.25">
      <c r="A106" s="47" t="s">
        <v>215</v>
      </c>
      <c r="B106" s="3" t="s">
        <v>134</v>
      </c>
    </row>
    <row r="107" spans="1:3" x14ac:dyDescent="0.25">
      <c r="A107" t="s">
        <v>216</v>
      </c>
      <c r="B107" s="49">
        <f>+B122</f>
        <v>0.71469006499769516</v>
      </c>
    </row>
    <row r="108" spans="1:3" ht="43.5" customHeight="1" x14ac:dyDescent="0.25">
      <c r="A108" s="47" t="s">
        <v>217</v>
      </c>
      <c r="B108" s="3" t="s">
        <v>134</v>
      </c>
    </row>
    <row r="109" spans="1:3" x14ac:dyDescent="0.25">
      <c r="B109" s="3"/>
    </row>
    <row r="110" spans="1:3" ht="29.1" customHeight="1" x14ac:dyDescent="0.25">
      <c r="A110" s="47" t="s">
        <v>218</v>
      </c>
      <c r="B110" s="3" t="s">
        <v>134</v>
      </c>
    </row>
    <row r="111" spans="1:3" ht="29.1" customHeight="1" x14ac:dyDescent="0.25">
      <c r="A111" s="47" t="s">
        <v>219</v>
      </c>
      <c r="B111">
        <v>35750.17</v>
      </c>
    </row>
    <row r="112" spans="1:3" ht="29.1" customHeight="1" x14ac:dyDescent="0.25">
      <c r="A112" s="47" t="s">
        <v>220</v>
      </c>
      <c r="B112" s="3" t="s">
        <v>134</v>
      </c>
    </row>
    <row r="113" spans="1:6" ht="29.1" customHeight="1" x14ac:dyDescent="0.25">
      <c r="A113" s="47" t="s">
        <v>221</v>
      </c>
      <c r="B113" s="3" t="s">
        <v>134</v>
      </c>
    </row>
    <row r="115" spans="1:6" x14ac:dyDescent="0.25">
      <c r="A115" t="s">
        <v>222</v>
      </c>
    </row>
    <row r="116" spans="1:6" ht="29.1" customHeight="1" x14ac:dyDescent="0.25">
      <c r="A116" s="51" t="s">
        <v>223</v>
      </c>
      <c r="B116" s="55" t="s">
        <v>1810</v>
      </c>
    </row>
    <row r="117" spans="1:6" ht="29.1" customHeight="1" x14ac:dyDescent="0.25">
      <c r="A117" s="51" t="s">
        <v>225</v>
      </c>
      <c r="B117" s="55" t="s">
        <v>1811</v>
      </c>
    </row>
    <row r="118" spans="1:6" x14ac:dyDescent="0.25">
      <c r="A118" s="51"/>
      <c r="B118" s="51"/>
    </row>
    <row r="119" spans="1:6" x14ac:dyDescent="0.25">
      <c r="A119" s="51" t="s">
        <v>227</v>
      </c>
      <c r="B119" s="52">
        <v>7.6210743504114049</v>
      </c>
    </row>
    <row r="120" spans="1:6" x14ac:dyDescent="0.25">
      <c r="A120" s="51"/>
      <c r="B120" s="51"/>
    </row>
    <row r="121" spans="1:6" x14ac:dyDescent="0.25">
      <c r="A121" s="51" t="s">
        <v>228</v>
      </c>
      <c r="B121" s="53">
        <v>0.71619999999999995</v>
      </c>
    </row>
    <row r="122" spans="1:6" x14ac:dyDescent="0.25">
      <c r="A122" s="51" t="s">
        <v>229</v>
      </c>
      <c r="B122" s="53">
        <v>0.71469006499769516</v>
      </c>
    </row>
    <row r="123" spans="1:6" x14ac:dyDescent="0.25">
      <c r="A123" s="51"/>
      <c r="B123" s="51"/>
    </row>
    <row r="124" spans="1:6" x14ac:dyDescent="0.25">
      <c r="A124" s="51" t="s">
        <v>230</v>
      </c>
      <c r="B124" s="54">
        <v>45716</v>
      </c>
    </row>
    <row r="126" spans="1:6" ht="69.95" customHeight="1" x14ac:dyDescent="0.25">
      <c r="A126" s="65" t="s">
        <v>231</v>
      </c>
      <c r="B126" s="65" t="s">
        <v>232</v>
      </c>
      <c r="C126" s="65" t="s">
        <v>4</v>
      </c>
      <c r="D126" s="65" t="s">
        <v>5</v>
      </c>
      <c r="E126" s="65" t="s">
        <v>4</v>
      </c>
      <c r="F126" s="65" t="s">
        <v>5</v>
      </c>
    </row>
    <row r="127" spans="1:6" ht="69.95" customHeight="1" x14ac:dyDescent="0.25">
      <c r="A127" s="65" t="s">
        <v>1810</v>
      </c>
      <c r="B127" s="65"/>
      <c r="C127" s="65" t="s">
        <v>60</v>
      </c>
      <c r="D127" s="65"/>
      <c r="E127" s="65" t="s">
        <v>61</v>
      </c>
      <c r="F127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9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1812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1813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135</v>
      </c>
      <c r="B9" s="32"/>
      <c r="C9" s="32"/>
      <c r="D9" s="14"/>
      <c r="E9" s="15"/>
      <c r="F9" s="16"/>
      <c r="G9" s="16"/>
    </row>
    <row r="10" spans="1:7" x14ac:dyDescent="0.25">
      <c r="A10" s="17" t="s">
        <v>136</v>
      </c>
      <c r="B10" s="32"/>
      <c r="C10" s="32"/>
      <c r="D10" s="14"/>
      <c r="E10" s="15"/>
      <c r="F10" s="16"/>
      <c r="G10" s="16"/>
    </row>
    <row r="11" spans="1:7" x14ac:dyDescent="0.25">
      <c r="A11" s="13" t="s">
        <v>1814</v>
      </c>
      <c r="B11" s="32" t="s">
        <v>1815</v>
      </c>
      <c r="C11" s="32" t="s">
        <v>148</v>
      </c>
      <c r="D11" s="14">
        <v>53500000</v>
      </c>
      <c r="E11" s="15">
        <v>54184</v>
      </c>
      <c r="F11" s="16">
        <v>8.8099999999999998E-2</v>
      </c>
      <c r="G11" s="16">
        <v>7.3223999999999997E-2</v>
      </c>
    </row>
    <row r="12" spans="1:7" x14ac:dyDescent="0.25">
      <c r="A12" s="13" t="s">
        <v>1816</v>
      </c>
      <c r="B12" s="32" t="s">
        <v>1817</v>
      </c>
      <c r="C12" s="32" t="s">
        <v>139</v>
      </c>
      <c r="D12" s="14">
        <v>40500000</v>
      </c>
      <c r="E12" s="15">
        <v>41195.47</v>
      </c>
      <c r="F12" s="16">
        <v>6.7000000000000004E-2</v>
      </c>
      <c r="G12" s="16">
        <v>7.2511999999999993E-2</v>
      </c>
    </row>
    <row r="13" spans="1:7" x14ac:dyDescent="0.25">
      <c r="A13" s="13" t="s">
        <v>1818</v>
      </c>
      <c r="B13" s="32" t="s">
        <v>1819</v>
      </c>
      <c r="C13" s="32" t="s">
        <v>139</v>
      </c>
      <c r="D13" s="14">
        <v>39500000</v>
      </c>
      <c r="E13" s="15">
        <v>39843.769999999997</v>
      </c>
      <c r="F13" s="16">
        <v>6.4799999999999996E-2</v>
      </c>
      <c r="G13" s="16">
        <v>7.3200000000000001E-2</v>
      </c>
    </row>
    <row r="14" spans="1:7" x14ac:dyDescent="0.25">
      <c r="A14" s="13" t="s">
        <v>1820</v>
      </c>
      <c r="B14" s="32" t="s">
        <v>1821</v>
      </c>
      <c r="C14" s="32" t="s">
        <v>139</v>
      </c>
      <c r="D14" s="14">
        <v>37700000</v>
      </c>
      <c r="E14" s="15">
        <v>38127.07</v>
      </c>
      <c r="F14" s="16">
        <v>6.2E-2</v>
      </c>
      <c r="G14" s="16">
        <v>7.3876999999999998E-2</v>
      </c>
    </row>
    <row r="15" spans="1:7" x14ac:dyDescent="0.25">
      <c r="A15" s="13" t="s">
        <v>1822</v>
      </c>
      <c r="B15" s="32" t="s">
        <v>1823</v>
      </c>
      <c r="C15" s="32" t="s">
        <v>139</v>
      </c>
      <c r="D15" s="14">
        <v>37500000</v>
      </c>
      <c r="E15" s="15">
        <v>37834.910000000003</v>
      </c>
      <c r="F15" s="16">
        <v>6.1499999999999999E-2</v>
      </c>
      <c r="G15" s="16">
        <v>7.3849999999999999E-2</v>
      </c>
    </row>
    <row r="16" spans="1:7" x14ac:dyDescent="0.25">
      <c r="A16" s="13" t="s">
        <v>1824</v>
      </c>
      <c r="B16" s="32" t="s">
        <v>1825</v>
      </c>
      <c r="C16" s="32" t="s">
        <v>139</v>
      </c>
      <c r="D16" s="14">
        <v>34500000</v>
      </c>
      <c r="E16" s="15">
        <v>35376.160000000003</v>
      </c>
      <c r="F16" s="16">
        <v>5.7500000000000002E-2</v>
      </c>
      <c r="G16" s="16">
        <v>7.3200000000000001E-2</v>
      </c>
    </row>
    <row r="17" spans="1:7" x14ac:dyDescent="0.25">
      <c r="A17" s="13" t="s">
        <v>1826</v>
      </c>
      <c r="B17" s="32" t="s">
        <v>1827</v>
      </c>
      <c r="C17" s="32" t="s">
        <v>139</v>
      </c>
      <c r="D17" s="14">
        <v>35000000</v>
      </c>
      <c r="E17" s="15">
        <v>35373.279999999999</v>
      </c>
      <c r="F17" s="16">
        <v>5.7500000000000002E-2</v>
      </c>
      <c r="G17" s="16">
        <v>7.2599999999999998E-2</v>
      </c>
    </row>
    <row r="18" spans="1:7" x14ac:dyDescent="0.25">
      <c r="A18" s="13" t="s">
        <v>1828</v>
      </c>
      <c r="B18" s="32" t="s">
        <v>1829</v>
      </c>
      <c r="C18" s="32" t="s">
        <v>148</v>
      </c>
      <c r="D18" s="14">
        <v>35000000</v>
      </c>
      <c r="E18" s="15">
        <v>35314.79</v>
      </c>
      <c r="F18" s="16">
        <v>5.74E-2</v>
      </c>
      <c r="G18" s="16">
        <v>7.3674000000000003E-2</v>
      </c>
    </row>
    <row r="19" spans="1:7" x14ac:dyDescent="0.25">
      <c r="A19" s="13" t="s">
        <v>1830</v>
      </c>
      <c r="B19" s="32" t="s">
        <v>1831</v>
      </c>
      <c r="C19" s="32" t="s">
        <v>139</v>
      </c>
      <c r="D19" s="14">
        <v>35000000</v>
      </c>
      <c r="E19" s="15">
        <v>35241.57</v>
      </c>
      <c r="F19" s="16">
        <v>5.7299999999999997E-2</v>
      </c>
      <c r="G19" s="16">
        <v>7.4099999999999999E-2</v>
      </c>
    </row>
    <row r="20" spans="1:7" x14ac:dyDescent="0.25">
      <c r="A20" s="13" t="s">
        <v>1832</v>
      </c>
      <c r="B20" s="32" t="s">
        <v>1833</v>
      </c>
      <c r="C20" s="32" t="s">
        <v>139</v>
      </c>
      <c r="D20" s="14">
        <v>24000000</v>
      </c>
      <c r="E20" s="15">
        <v>23379.7</v>
      </c>
      <c r="F20" s="16">
        <v>3.7999999999999999E-2</v>
      </c>
      <c r="G20" s="16">
        <v>7.4011999999999994E-2</v>
      </c>
    </row>
    <row r="21" spans="1:7" x14ac:dyDescent="0.25">
      <c r="A21" s="13" t="s">
        <v>1834</v>
      </c>
      <c r="B21" s="32" t="s">
        <v>1835</v>
      </c>
      <c r="C21" s="32" t="s">
        <v>139</v>
      </c>
      <c r="D21" s="14">
        <v>16000000</v>
      </c>
      <c r="E21" s="15">
        <v>16295.52</v>
      </c>
      <c r="F21" s="16">
        <v>2.6499999999999999E-2</v>
      </c>
      <c r="G21" s="16">
        <v>7.3876999999999998E-2</v>
      </c>
    </row>
    <row r="22" spans="1:7" x14ac:dyDescent="0.25">
      <c r="A22" s="13" t="s">
        <v>1836</v>
      </c>
      <c r="B22" s="32" t="s">
        <v>1837</v>
      </c>
      <c r="C22" s="32" t="s">
        <v>139</v>
      </c>
      <c r="D22" s="14">
        <v>14500000</v>
      </c>
      <c r="E22" s="15">
        <v>15479.62</v>
      </c>
      <c r="F22" s="16">
        <v>2.52E-2</v>
      </c>
      <c r="G22" s="16">
        <v>7.3550000000000004E-2</v>
      </c>
    </row>
    <row r="23" spans="1:7" x14ac:dyDescent="0.25">
      <c r="A23" s="13" t="s">
        <v>1838</v>
      </c>
      <c r="B23" s="32" t="s">
        <v>1839</v>
      </c>
      <c r="C23" s="32" t="s">
        <v>139</v>
      </c>
      <c r="D23" s="14">
        <v>15000000</v>
      </c>
      <c r="E23" s="15">
        <v>15453.23</v>
      </c>
      <c r="F23" s="16">
        <v>2.5100000000000001E-2</v>
      </c>
      <c r="G23" s="16">
        <v>7.3550000000000004E-2</v>
      </c>
    </row>
    <row r="24" spans="1:7" x14ac:dyDescent="0.25">
      <c r="A24" s="13" t="s">
        <v>1840</v>
      </c>
      <c r="B24" s="32" t="s">
        <v>1841</v>
      </c>
      <c r="C24" s="32" t="s">
        <v>139</v>
      </c>
      <c r="D24" s="14">
        <v>15000000</v>
      </c>
      <c r="E24" s="15">
        <v>15242.06</v>
      </c>
      <c r="F24" s="16">
        <v>2.4799999999999999E-2</v>
      </c>
      <c r="G24" s="16">
        <v>7.4099999999999999E-2</v>
      </c>
    </row>
    <row r="25" spans="1:7" x14ac:dyDescent="0.25">
      <c r="A25" s="13" t="s">
        <v>1842</v>
      </c>
      <c r="B25" s="32" t="s">
        <v>1843</v>
      </c>
      <c r="C25" s="32" t="s">
        <v>139</v>
      </c>
      <c r="D25" s="14">
        <v>13500000</v>
      </c>
      <c r="E25" s="15">
        <v>13144.79</v>
      </c>
      <c r="F25" s="16">
        <v>2.1399999999999999E-2</v>
      </c>
      <c r="G25" s="16">
        <v>7.4075000000000002E-2</v>
      </c>
    </row>
    <row r="26" spans="1:7" x14ac:dyDescent="0.25">
      <c r="A26" s="13" t="s">
        <v>1844</v>
      </c>
      <c r="B26" s="32" t="s">
        <v>1845</v>
      </c>
      <c r="C26" s="32" t="s">
        <v>139</v>
      </c>
      <c r="D26" s="14">
        <v>10000000</v>
      </c>
      <c r="E26" s="15">
        <v>10254.120000000001</v>
      </c>
      <c r="F26" s="16">
        <v>1.67E-2</v>
      </c>
      <c r="G26" s="16">
        <v>7.3876999999999998E-2</v>
      </c>
    </row>
    <row r="27" spans="1:7" x14ac:dyDescent="0.25">
      <c r="A27" s="13" t="s">
        <v>1846</v>
      </c>
      <c r="B27" s="32" t="s">
        <v>1847</v>
      </c>
      <c r="C27" s="32" t="s">
        <v>139</v>
      </c>
      <c r="D27" s="14">
        <v>9000000</v>
      </c>
      <c r="E27" s="15">
        <v>9167.99</v>
      </c>
      <c r="F27" s="16">
        <v>1.49E-2</v>
      </c>
      <c r="G27" s="16">
        <v>7.3219999999999993E-2</v>
      </c>
    </row>
    <row r="28" spans="1:7" x14ac:dyDescent="0.25">
      <c r="A28" s="13" t="s">
        <v>1848</v>
      </c>
      <c r="B28" s="32" t="s">
        <v>1849</v>
      </c>
      <c r="C28" s="32" t="s">
        <v>139</v>
      </c>
      <c r="D28" s="14">
        <v>8000000</v>
      </c>
      <c r="E28" s="15">
        <v>8080.3</v>
      </c>
      <c r="F28" s="16">
        <v>1.3100000000000001E-2</v>
      </c>
      <c r="G28" s="16">
        <v>7.2499999999999995E-2</v>
      </c>
    </row>
    <row r="29" spans="1:7" x14ac:dyDescent="0.25">
      <c r="A29" s="13" t="s">
        <v>1850</v>
      </c>
      <c r="B29" s="32" t="s">
        <v>1851</v>
      </c>
      <c r="C29" s="32" t="s">
        <v>139</v>
      </c>
      <c r="D29" s="14">
        <v>5000000</v>
      </c>
      <c r="E29" s="15">
        <v>5008.88</v>
      </c>
      <c r="F29" s="16">
        <v>8.0999999999999996E-3</v>
      </c>
      <c r="G29" s="16">
        <v>7.3450000000000001E-2</v>
      </c>
    </row>
    <row r="30" spans="1:7" x14ac:dyDescent="0.25">
      <c r="A30" s="13" t="s">
        <v>1852</v>
      </c>
      <c r="B30" s="32" t="s">
        <v>1853</v>
      </c>
      <c r="C30" s="32" t="s">
        <v>139</v>
      </c>
      <c r="D30" s="14">
        <v>5000000</v>
      </c>
      <c r="E30" s="15">
        <v>4988.12</v>
      </c>
      <c r="F30" s="16">
        <v>8.0999999999999996E-3</v>
      </c>
      <c r="G30" s="16">
        <v>7.4611999999999998E-2</v>
      </c>
    </row>
    <row r="31" spans="1:7" x14ac:dyDescent="0.25">
      <c r="A31" s="13" t="s">
        <v>1854</v>
      </c>
      <c r="B31" s="32" t="s">
        <v>1855</v>
      </c>
      <c r="C31" s="32" t="s">
        <v>139</v>
      </c>
      <c r="D31" s="14">
        <v>2500000</v>
      </c>
      <c r="E31" s="15">
        <v>2548.62</v>
      </c>
      <c r="F31" s="16">
        <v>4.1000000000000003E-3</v>
      </c>
      <c r="G31" s="16">
        <v>7.3200000000000001E-2</v>
      </c>
    </row>
    <row r="32" spans="1:7" x14ac:dyDescent="0.25">
      <c r="A32" s="13" t="s">
        <v>1856</v>
      </c>
      <c r="B32" s="32" t="s">
        <v>1857</v>
      </c>
      <c r="C32" s="32" t="s">
        <v>139</v>
      </c>
      <c r="D32" s="14">
        <v>1000000</v>
      </c>
      <c r="E32" s="15">
        <v>1014.8</v>
      </c>
      <c r="F32" s="16">
        <v>1.6999999999999999E-3</v>
      </c>
      <c r="G32" s="16">
        <v>7.4099999999999999E-2</v>
      </c>
    </row>
    <row r="33" spans="1:7" x14ac:dyDescent="0.25">
      <c r="A33" s="17" t="s">
        <v>181</v>
      </c>
      <c r="B33" s="33"/>
      <c r="C33" s="33"/>
      <c r="D33" s="18"/>
      <c r="E33" s="19">
        <v>492548.77</v>
      </c>
      <c r="F33" s="20">
        <v>0.80079999999999996</v>
      </c>
      <c r="G33" s="21"/>
    </row>
    <row r="34" spans="1:7" x14ac:dyDescent="0.25">
      <c r="A34" s="13"/>
      <c r="B34" s="32"/>
      <c r="C34" s="32"/>
      <c r="D34" s="14"/>
      <c r="E34" s="15"/>
      <c r="F34" s="16"/>
      <c r="G34" s="16"/>
    </row>
    <row r="35" spans="1:7" x14ac:dyDescent="0.25">
      <c r="A35" s="17" t="s">
        <v>236</v>
      </c>
      <c r="B35" s="32"/>
      <c r="C35" s="32"/>
      <c r="D35" s="14"/>
      <c r="E35" s="15"/>
      <c r="F35" s="16"/>
      <c r="G35" s="16"/>
    </row>
    <row r="36" spans="1:7" x14ac:dyDescent="0.25">
      <c r="A36" s="13" t="s">
        <v>1858</v>
      </c>
      <c r="B36" s="32" t="s">
        <v>1859</v>
      </c>
      <c r="C36" s="32" t="s">
        <v>239</v>
      </c>
      <c r="D36" s="14">
        <v>102500000</v>
      </c>
      <c r="E36" s="15">
        <v>105475.88</v>
      </c>
      <c r="F36" s="16">
        <v>0.17150000000000001</v>
      </c>
      <c r="G36" s="16">
        <v>6.8944000000000005E-2</v>
      </c>
    </row>
    <row r="37" spans="1:7" x14ac:dyDescent="0.25">
      <c r="A37" s="17" t="s">
        <v>181</v>
      </c>
      <c r="B37" s="33"/>
      <c r="C37" s="33"/>
      <c r="D37" s="18"/>
      <c r="E37" s="19">
        <v>105475.88</v>
      </c>
      <c r="F37" s="20">
        <v>0.17150000000000001</v>
      </c>
      <c r="G37" s="21"/>
    </row>
    <row r="38" spans="1:7" x14ac:dyDescent="0.25">
      <c r="A38" s="13"/>
      <c r="B38" s="32"/>
      <c r="C38" s="32"/>
      <c r="D38" s="14"/>
      <c r="E38" s="15"/>
      <c r="F38" s="16"/>
      <c r="G38" s="16"/>
    </row>
    <row r="39" spans="1:7" x14ac:dyDescent="0.25">
      <c r="A39" s="17" t="s">
        <v>182</v>
      </c>
      <c r="B39" s="32"/>
      <c r="C39" s="32"/>
      <c r="D39" s="14"/>
      <c r="E39" s="15"/>
      <c r="F39" s="16"/>
      <c r="G39" s="16"/>
    </row>
    <row r="40" spans="1:7" x14ac:dyDescent="0.25">
      <c r="A40" s="17" t="s">
        <v>181</v>
      </c>
      <c r="B40" s="32"/>
      <c r="C40" s="32"/>
      <c r="D40" s="14"/>
      <c r="E40" s="22" t="s">
        <v>134</v>
      </c>
      <c r="F40" s="23" t="s">
        <v>134</v>
      </c>
      <c r="G40" s="16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17" t="s">
        <v>183</v>
      </c>
      <c r="B42" s="32"/>
      <c r="C42" s="32"/>
      <c r="D42" s="14"/>
      <c r="E42" s="15"/>
      <c r="F42" s="16"/>
      <c r="G42" s="16"/>
    </row>
    <row r="43" spans="1:7" x14ac:dyDescent="0.25">
      <c r="A43" s="17" t="s">
        <v>181</v>
      </c>
      <c r="B43" s="32"/>
      <c r="C43" s="32"/>
      <c r="D43" s="14"/>
      <c r="E43" s="22" t="s">
        <v>134</v>
      </c>
      <c r="F43" s="23" t="s">
        <v>134</v>
      </c>
      <c r="G43" s="16"/>
    </row>
    <row r="44" spans="1:7" x14ac:dyDescent="0.25">
      <c r="A44" s="13"/>
      <c r="B44" s="32"/>
      <c r="C44" s="32"/>
      <c r="D44" s="14"/>
      <c r="E44" s="15"/>
      <c r="F44" s="16"/>
      <c r="G44" s="16"/>
    </row>
    <row r="45" spans="1:7" x14ac:dyDescent="0.25">
      <c r="A45" s="24" t="s">
        <v>184</v>
      </c>
      <c r="B45" s="34"/>
      <c r="C45" s="34"/>
      <c r="D45" s="25"/>
      <c r="E45" s="19">
        <v>598024.65</v>
      </c>
      <c r="F45" s="20">
        <v>0.97230000000000005</v>
      </c>
      <c r="G45" s="21"/>
    </row>
    <row r="46" spans="1:7" x14ac:dyDescent="0.25">
      <c r="A46" s="13"/>
      <c r="B46" s="32"/>
      <c r="C46" s="32"/>
      <c r="D46" s="14"/>
      <c r="E46" s="15"/>
      <c r="F46" s="16"/>
      <c r="G46" s="16"/>
    </row>
    <row r="47" spans="1:7" x14ac:dyDescent="0.25">
      <c r="A47" s="13"/>
      <c r="B47" s="32"/>
      <c r="C47" s="32"/>
      <c r="D47" s="14"/>
      <c r="E47" s="15"/>
      <c r="F47" s="16"/>
      <c r="G47" s="16"/>
    </row>
    <row r="48" spans="1:7" x14ac:dyDescent="0.25">
      <c r="A48" s="17" t="s">
        <v>199</v>
      </c>
      <c r="B48" s="32"/>
      <c r="C48" s="32"/>
      <c r="D48" s="14"/>
      <c r="E48" s="15"/>
      <c r="F48" s="16"/>
      <c r="G48" s="16"/>
    </row>
    <row r="49" spans="1:7" x14ac:dyDescent="0.25">
      <c r="A49" s="13" t="s">
        <v>200</v>
      </c>
      <c r="B49" s="32"/>
      <c r="C49" s="32"/>
      <c r="D49" s="14"/>
      <c r="E49" s="15">
        <v>122.94</v>
      </c>
      <c r="F49" s="16">
        <v>2.0000000000000001E-4</v>
      </c>
      <c r="G49" s="16">
        <v>6.2650999999999998E-2</v>
      </c>
    </row>
    <row r="50" spans="1:7" x14ac:dyDescent="0.25">
      <c r="A50" s="17" t="s">
        <v>181</v>
      </c>
      <c r="B50" s="33"/>
      <c r="C50" s="33"/>
      <c r="D50" s="18"/>
      <c r="E50" s="19">
        <v>122.94</v>
      </c>
      <c r="F50" s="20">
        <v>2.0000000000000001E-4</v>
      </c>
      <c r="G50" s="21"/>
    </row>
    <row r="51" spans="1:7" x14ac:dyDescent="0.25">
      <c r="A51" s="13"/>
      <c r="B51" s="32"/>
      <c r="C51" s="32"/>
      <c r="D51" s="14"/>
      <c r="E51" s="15"/>
      <c r="F51" s="16"/>
      <c r="G51" s="16"/>
    </row>
    <row r="52" spans="1:7" x14ac:dyDescent="0.25">
      <c r="A52" s="24" t="s">
        <v>184</v>
      </c>
      <c r="B52" s="34"/>
      <c r="C52" s="34"/>
      <c r="D52" s="25"/>
      <c r="E52" s="19">
        <v>122.94</v>
      </c>
      <c r="F52" s="20">
        <v>2.0000000000000001E-4</v>
      </c>
      <c r="G52" s="21"/>
    </row>
    <row r="53" spans="1:7" x14ac:dyDescent="0.25">
      <c r="A53" s="13" t="s">
        <v>201</v>
      </c>
      <c r="B53" s="32"/>
      <c r="C53" s="32"/>
      <c r="D53" s="14"/>
      <c r="E53" s="15">
        <v>16810.3767845</v>
      </c>
      <c r="F53" s="16">
        <v>2.7338000000000001E-2</v>
      </c>
      <c r="G53" s="16"/>
    </row>
    <row r="54" spans="1:7" x14ac:dyDescent="0.25">
      <c r="A54" s="13" t="s">
        <v>202</v>
      </c>
      <c r="B54" s="32"/>
      <c r="C54" s="32"/>
      <c r="D54" s="14"/>
      <c r="E54" s="40">
        <v>-55.706784499999998</v>
      </c>
      <c r="F54" s="16">
        <v>1.6200000000000001E-4</v>
      </c>
      <c r="G54" s="16">
        <v>6.2650999999999998E-2</v>
      </c>
    </row>
    <row r="55" spans="1:7" x14ac:dyDescent="0.25">
      <c r="A55" s="27" t="s">
        <v>203</v>
      </c>
      <c r="B55" s="35"/>
      <c r="C55" s="35"/>
      <c r="D55" s="28"/>
      <c r="E55" s="29">
        <v>614902.26</v>
      </c>
      <c r="F55" s="30">
        <v>1</v>
      </c>
      <c r="G55" s="30"/>
    </row>
    <row r="57" spans="1:7" x14ac:dyDescent="0.25">
      <c r="A57" s="1" t="s">
        <v>205</v>
      </c>
    </row>
    <row r="60" spans="1:7" x14ac:dyDescent="0.25">
      <c r="A60" s="1" t="s">
        <v>206</v>
      </c>
    </row>
    <row r="61" spans="1:7" x14ac:dyDescent="0.25">
      <c r="A61" s="47" t="s">
        <v>207</v>
      </c>
      <c r="B61" s="3" t="s">
        <v>134</v>
      </c>
    </row>
    <row r="62" spans="1:7" x14ac:dyDescent="0.25">
      <c r="A62" t="s">
        <v>208</v>
      </c>
    </row>
    <row r="63" spans="1:7" x14ac:dyDescent="0.25">
      <c r="A63" t="s">
        <v>209</v>
      </c>
      <c r="B63" t="s">
        <v>210</v>
      </c>
      <c r="C63" t="s">
        <v>210</v>
      </c>
    </row>
    <row r="64" spans="1:7" x14ac:dyDescent="0.25">
      <c r="B64" s="48">
        <v>45688</v>
      </c>
      <c r="C64" s="48">
        <v>45716</v>
      </c>
    </row>
    <row r="65" spans="1:3" x14ac:dyDescent="0.25">
      <c r="A65" t="s">
        <v>211</v>
      </c>
      <c r="B65">
        <v>1190.7877000000001</v>
      </c>
      <c r="C65">
        <v>1187.8468</v>
      </c>
    </row>
    <row r="67" spans="1:3" x14ac:dyDescent="0.25">
      <c r="A67" t="s">
        <v>212</v>
      </c>
      <c r="B67" s="3" t="s">
        <v>134</v>
      </c>
    </row>
    <row r="68" spans="1:3" x14ac:dyDescent="0.25">
      <c r="A68" t="s">
        <v>213</v>
      </c>
      <c r="B68" s="3" t="s">
        <v>134</v>
      </c>
    </row>
    <row r="69" spans="1:3" ht="29.1" customHeight="1" x14ac:dyDescent="0.25">
      <c r="A69" s="47" t="s">
        <v>214</v>
      </c>
      <c r="B69" s="3" t="s">
        <v>134</v>
      </c>
    </row>
    <row r="70" spans="1:3" ht="29.1" customHeight="1" x14ac:dyDescent="0.25">
      <c r="A70" s="47" t="s">
        <v>215</v>
      </c>
      <c r="B70" s="3" t="s">
        <v>134</v>
      </c>
    </row>
    <row r="71" spans="1:3" x14ac:dyDescent="0.25">
      <c r="A71" t="s">
        <v>216</v>
      </c>
      <c r="B71" s="49">
        <f>+B86</f>
        <v>7.9095967744434867</v>
      </c>
    </row>
    <row r="72" spans="1:3" ht="43.5" customHeight="1" x14ac:dyDescent="0.25">
      <c r="A72" s="47" t="s">
        <v>217</v>
      </c>
      <c r="B72" s="3" t="s">
        <v>134</v>
      </c>
    </row>
    <row r="73" spans="1:3" x14ac:dyDescent="0.25">
      <c r="B73" s="3"/>
    </row>
    <row r="74" spans="1:3" ht="29.1" customHeight="1" x14ac:dyDescent="0.25">
      <c r="A74" s="47" t="s">
        <v>218</v>
      </c>
      <c r="B74" s="3" t="s">
        <v>134</v>
      </c>
    </row>
    <row r="75" spans="1:3" ht="29.1" customHeight="1" x14ac:dyDescent="0.25">
      <c r="A75" s="47" t="s">
        <v>219</v>
      </c>
      <c r="B75">
        <v>233441.21</v>
      </c>
    </row>
    <row r="76" spans="1:3" ht="29.1" customHeight="1" x14ac:dyDescent="0.25">
      <c r="A76" s="47" t="s">
        <v>220</v>
      </c>
      <c r="B76" s="3" t="s">
        <v>134</v>
      </c>
    </row>
    <row r="77" spans="1:3" ht="29.1" customHeight="1" x14ac:dyDescent="0.25">
      <c r="A77" s="47" t="s">
        <v>221</v>
      </c>
      <c r="B77" s="3" t="s">
        <v>134</v>
      </c>
    </row>
    <row r="79" spans="1:3" x14ac:dyDescent="0.25">
      <c r="A79" t="s">
        <v>222</v>
      </c>
    </row>
    <row r="80" spans="1:3" ht="29.1" customHeight="1" x14ac:dyDescent="0.25">
      <c r="A80" s="51" t="s">
        <v>223</v>
      </c>
      <c r="B80" s="55" t="s">
        <v>1860</v>
      </c>
    </row>
    <row r="81" spans="1:4" x14ac:dyDescent="0.25">
      <c r="A81" s="51" t="s">
        <v>225</v>
      </c>
      <c r="B81" s="51" t="s">
        <v>226</v>
      </c>
    </row>
    <row r="82" spans="1:4" x14ac:dyDescent="0.25">
      <c r="A82" s="51"/>
      <c r="B82" s="51"/>
    </row>
    <row r="83" spans="1:4" x14ac:dyDescent="0.25">
      <c r="A83" s="51" t="s">
        <v>227</v>
      </c>
      <c r="B83" s="52">
        <v>7.2676168095524529</v>
      </c>
    </row>
    <row r="84" spans="1:4" x14ac:dyDescent="0.25">
      <c r="A84" s="51"/>
      <c r="B84" s="51"/>
    </row>
    <row r="85" spans="1:4" x14ac:dyDescent="0.25">
      <c r="A85" s="51" t="s">
        <v>228</v>
      </c>
      <c r="B85" s="53">
        <v>6.0594000000000001</v>
      </c>
    </row>
    <row r="86" spans="1:4" x14ac:dyDescent="0.25">
      <c r="A86" s="51" t="s">
        <v>229</v>
      </c>
      <c r="B86" s="53">
        <v>7.9095967744434867</v>
      </c>
    </row>
    <row r="87" spans="1:4" x14ac:dyDescent="0.25">
      <c r="A87" s="51"/>
      <c r="B87" s="51"/>
    </row>
    <row r="88" spans="1:4" x14ac:dyDescent="0.25">
      <c r="A88" s="51" t="s">
        <v>230</v>
      </c>
      <c r="B88" s="54">
        <v>45716</v>
      </c>
    </row>
    <row r="90" spans="1:4" ht="69.95" customHeight="1" x14ac:dyDescent="0.25">
      <c r="A90" s="65" t="s">
        <v>231</v>
      </c>
      <c r="B90" s="65" t="s">
        <v>232</v>
      </c>
      <c r="C90" s="65" t="s">
        <v>4</v>
      </c>
      <c r="D90" s="65" t="s">
        <v>5</v>
      </c>
    </row>
    <row r="91" spans="1:4" ht="69.95" customHeight="1" x14ac:dyDescent="0.25">
      <c r="A91" s="65" t="s">
        <v>1861</v>
      </c>
      <c r="B91" s="65"/>
      <c r="C91" s="65" t="s">
        <v>46</v>
      </c>
      <c r="D91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233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234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7" t="s">
        <v>135</v>
      </c>
      <c r="B8" s="32"/>
      <c r="C8" s="32"/>
      <c r="D8" s="14"/>
      <c r="E8" s="15"/>
      <c r="F8" s="16"/>
      <c r="G8" s="16"/>
    </row>
    <row r="9" spans="1:7" x14ac:dyDescent="0.25">
      <c r="A9" s="17" t="s">
        <v>235</v>
      </c>
      <c r="B9" s="32"/>
      <c r="C9" s="32"/>
      <c r="D9" s="14"/>
      <c r="E9" s="15"/>
      <c r="F9" s="16"/>
      <c r="G9" s="16"/>
    </row>
    <row r="10" spans="1:7" x14ac:dyDescent="0.25">
      <c r="A10" s="17" t="s">
        <v>181</v>
      </c>
      <c r="B10" s="32"/>
      <c r="C10" s="32"/>
      <c r="D10" s="14"/>
      <c r="E10" s="22" t="s">
        <v>134</v>
      </c>
      <c r="F10" s="23" t="s">
        <v>134</v>
      </c>
      <c r="G10" s="16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17" t="s">
        <v>236</v>
      </c>
      <c r="B12" s="32"/>
      <c r="C12" s="32"/>
      <c r="D12" s="14"/>
      <c r="E12" s="15"/>
      <c r="F12" s="16"/>
      <c r="G12" s="16"/>
    </row>
    <row r="13" spans="1:7" x14ac:dyDescent="0.25">
      <c r="A13" s="13" t="s">
        <v>237</v>
      </c>
      <c r="B13" s="32" t="s">
        <v>238</v>
      </c>
      <c r="C13" s="32" t="s">
        <v>239</v>
      </c>
      <c r="D13" s="14">
        <v>6800000</v>
      </c>
      <c r="E13" s="15">
        <v>6888.81</v>
      </c>
      <c r="F13" s="16">
        <v>0.44740000000000002</v>
      </c>
      <c r="G13" s="16">
        <v>6.6933999999999994E-2</v>
      </c>
    </row>
    <row r="14" spans="1:7" x14ac:dyDescent="0.25">
      <c r="A14" s="13" t="s">
        <v>240</v>
      </c>
      <c r="B14" s="32" t="s">
        <v>241</v>
      </c>
      <c r="C14" s="32" t="s">
        <v>239</v>
      </c>
      <c r="D14" s="14">
        <v>500000</v>
      </c>
      <c r="E14" s="15">
        <v>492.48</v>
      </c>
      <c r="F14" s="16">
        <v>3.2000000000000001E-2</v>
      </c>
      <c r="G14" s="16">
        <v>6.7574999999999996E-2</v>
      </c>
    </row>
    <row r="15" spans="1:7" x14ac:dyDescent="0.25">
      <c r="A15" s="17" t="s">
        <v>181</v>
      </c>
      <c r="B15" s="33"/>
      <c r="C15" s="33"/>
      <c r="D15" s="18"/>
      <c r="E15" s="19">
        <v>7381.29</v>
      </c>
      <c r="F15" s="20">
        <v>0.47939999999999999</v>
      </c>
      <c r="G15" s="21"/>
    </row>
    <row r="16" spans="1:7" x14ac:dyDescent="0.25">
      <c r="A16" s="13"/>
      <c r="B16" s="32"/>
      <c r="C16" s="32"/>
      <c r="D16" s="14"/>
      <c r="E16" s="15"/>
      <c r="F16" s="16"/>
      <c r="G16" s="16"/>
    </row>
    <row r="17" spans="1:7" x14ac:dyDescent="0.25">
      <c r="A17" s="17" t="s">
        <v>242</v>
      </c>
      <c r="B17" s="32"/>
      <c r="C17" s="32"/>
      <c r="D17" s="14"/>
      <c r="E17" s="15"/>
      <c r="F17" s="16"/>
      <c r="G17" s="16"/>
    </row>
    <row r="18" spans="1:7" x14ac:dyDescent="0.25">
      <c r="A18" s="13" t="s">
        <v>243</v>
      </c>
      <c r="B18" s="32" t="s">
        <v>244</v>
      </c>
      <c r="C18" s="32" t="s">
        <v>239</v>
      </c>
      <c r="D18" s="14">
        <v>5000000</v>
      </c>
      <c r="E18" s="15">
        <v>5239.7700000000004</v>
      </c>
      <c r="F18" s="16">
        <v>0.34029999999999999</v>
      </c>
      <c r="G18" s="16">
        <v>7.0111000000000007E-2</v>
      </c>
    </row>
    <row r="19" spans="1:7" x14ac:dyDescent="0.25">
      <c r="A19" s="13" t="s">
        <v>245</v>
      </c>
      <c r="B19" s="32" t="s">
        <v>246</v>
      </c>
      <c r="C19" s="32" t="s">
        <v>239</v>
      </c>
      <c r="D19" s="14">
        <v>1500000</v>
      </c>
      <c r="E19" s="15">
        <v>1553.45</v>
      </c>
      <c r="F19" s="16">
        <v>0.1009</v>
      </c>
      <c r="G19" s="16">
        <v>6.9991999999999999E-2</v>
      </c>
    </row>
    <row r="20" spans="1:7" x14ac:dyDescent="0.25">
      <c r="A20" s="13" t="s">
        <v>247</v>
      </c>
      <c r="B20" s="32" t="s">
        <v>248</v>
      </c>
      <c r="C20" s="32" t="s">
        <v>239</v>
      </c>
      <c r="D20" s="14">
        <v>500000</v>
      </c>
      <c r="E20" s="15">
        <v>529.27</v>
      </c>
      <c r="F20" s="16">
        <v>3.44E-2</v>
      </c>
      <c r="G20" s="16">
        <v>7.0111000000000007E-2</v>
      </c>
    </row>
    <row r="21" spans="1:7" x14ac:dyDescent="0.25">
      <c r="A21" s="17" t="s">
        <v>181</v>
      </c>
      <c r="B21" s="33"/>
      <c r="C21" s="33"/>
      <c r="D21" s="18"/>
      <c r="E21" s="19">
        <v>7322.49</v>
      </c>
      <c r="F21" s="20">
        <v>0.47560000000000002</v>
      </c>
      <c r="G21" s="21"/>
    </row>
    <row r="22" spans="1:7" x14ac:dyDescent="0.25">
      <c r="A22" s="13"/>
      <c r="B22" s="32"/>
      <c r="C22" s="32"/>
      <c r="D22" s="14"/>
      <c r="E22" s="15"/>
      <c r="F22" s="16"/>
      <c r="G22" s="16"/>
    </row>
    <row r="23" spans="1:7" x14ac:dyDescent="0.25">
      <c r="A23" s="13"/>
      <c r="B23" s="32"/>
      <c r="C23" s="32"/>
      <c r="D23" s="14"/>
      <c r="E23" s="15"/>
      <c r="F23" s="16"/>
      <c r="G23" s="16"/>
    </row>
    <row r="24" spans="1:7" x14ac:dyDescent="0.25">
      <c r="A24" s="17" t="s">
        <v>182</v>
      </c>
      <c r="B24" s="32"/>
      <c r="C24" s="32"/>
      <c r="D24" s="14"/>
      <c r="E24" s="15"/>
      <c r="F24" s="16"/>
      <c r="G24" s="16"/>
    </row>
    <row r="25" spans="1:7" x14ac:dyDescent="0.25">
      <c r="A25" s="17" t="s">
        <v>181</v>
      </c>
      <c r="B25" s="32"/>
      <c r="C25" s="32"/>
      <c r="D25" s="14"/>
      <c r="E25" s="22" t="s">
        <v>134</v>
      </c>
      <c r="F25" s="23" t="s">
        <v>134</v>
      </c>
      <c r="G25" s="16"/>
    </row>
    <row r="26" spans="1:7" x14ac:dyDescent="0.25">
      <c r="A26" s="13"/>
      <c r="B26" s="32"/>
      <c r="C26" s="32"/>
      <c r="D26" s="14"/>
      <c r="E26" s="15"/>
      <c r="F26" s="16"/>
      <c r="G26" s="16"/>
    </row>
    <row r="27" spans="1:7" x14ac:dyDescent="0.25">
      <c r="A27" s="17" t="s">
        <v>183</v>
      </c>
      <c r="B27" s="32"/>
      <c r="C27" s="32"/>
      <c r="D27" s="14"/>
      <c r="E27" s="15"/>
      <c r="F27" s="16"/>
      <c r="G27" s="16"/>
    </row>
    <row r="28" spans="1:7" x14ac:dyDescent="0.25">
      <c r="A28" s="17" t="s">
        <v>181</v>
      </c>
      <c r="B28" s="32"/>
      <c r="C28" s="32"/>
      <c r="D28" s="14"/>
      <c r="E28" s="22" t="s">
        <v>134</v>
      </c>
      <c r="F28" s="23" t="s">
        <v>134</v>
      </c>
      <c r="G28" s="16"/>
    </row>
    <row r="29" spans="1:7" x14ac:dyDescent="0.25">
      <c r="A29" s="13"/>
      <c r="B29" s="32"/>
      <c r="C29" s="32"/>
      <c r="D29" s="14"/>
      <c r="E29" s="15"/>
      <c r="F29" s="16"/>
      <c r="G29" s="16"/>
    </row>
    <row r="30" spans="1:7" x14ac:dyDescent="0.25">
      <c r="A30" s="24" t="s">
        <v>184</v>
      </c>
      <c r="B30" s="34"/>
      <c r="C30" s="34"/>
      <c r="D30" s="25"/>
      <c r="E30" s="19">
        <v>14703.78</v>
      </c>
      <c r="F30" s="20">
        <v>0.95499999999999996</v>
      </c>
      <c r="G30" s="21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13"/>
      <c r="B32" s="32"/>
      <c r="C32" s="32"/>
      <c r="D32" s="14"/>
      <c r="E32" s="15"/>
      <c r="F32" s="16"/>
      <c r="G32" s="16"/>
    </row>
    <row r="33" spans="1:7" x14ac:dyDescent="0.25">
      <c r="A33" s="17" t="s">
        <v>199</v>
      </c>
      <c r="B33" s="32"/>
      <c r="C33" s="32"/>
      <c r="D33" s="14"/>
      <c r="E33" s="15"/>
      <c r="F33" s="16"/>
      <c r="G33" s="16"/>
    </row>
    <row r="34" spans="1:7" x14ac:dyDescent="0.25">
      <c r="A34" s="13" t="s">
        <v>200</v>
      </c>
      <c r="B34" s="32"/>
      <c r="C34" s="32"/>
      <c r="D34" s="14"/>
      <c r="E34" s="15">
        <v>423.78</v>
      </c>
      <c r="F34" s="16">
        <v>2.75E-2</v>
      </c>
      <c r="G34" s="16">
        <v>6.2650999999999998E-2</v>
      </c>
    </row>
    <row r="35" spans="1:7" x14ac:dyDescent="0.25">
      <c r="A35" s="17" t="s">
        <v>181</v>
      </c>
      <c r="B35" s="33"/>
      <c r="C35" s="33"/>
      <c r="D35" s="18"/>
      <c r="E35" s="19">
        <v>423.78</v>
      </c>
      <c r="F35" s="20">
        <v>2.75E-2</v>
      </c>
      <c r="G35" s="21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24" t="s">
        <v>184</v>
      </c>
      <c r="B37" s="34"/>
      <c r="C37" s="34"/>
      <c r="D37" s="25"/>
      <c r="E37" s="19">
        <v>423.78</v>
      </c>
      <c r="F37" s="20">
        <v>2.75E-2</v>
      </c>
      <c r="G37" s="21"/>
    </row>
    <row r="38" spans="1:7" x14ac:dyDescent="0.25">
      <c r="A38" s="13" t="s">
        <v>201</v>
      </c>
      <c r="B38" s="32"/>
      <c r="C38" s="32"/>
      <c r="D38" s="14"/>
      <c r="E38" s="15">
        <v>265.94046279999998</v>
      </c>
      <c r="F38" s="16">
        <v>1.7271999999999999E-2</v>
      </c>
      <c r="G38" s="16"/>
    </row>
    <row r="39" spans="1:7" x14ac:dyDescent="0.25">
      <c r="A39" s="13" t="s">
        <v>202</v>
      </c>
      <c r="B39" s="32"/>
      <c r="C39" s="32"/>
      <c r="D39" s="14"/>
      <c r="E39" s="15">
        <v>2.9795372000000002</v>
      </c>
      <c r="F39" s="16">
        <v>2.2800000000000001E-4</v>
      </c>
      <c r="G39" s="16">
        <v>6.2650999999999998E-2</v>
      </c>
    </row>
    <row r="40" spans="1:7" x14ac:dyDescent="0.25">
      <c r="A40" s="27" t="s">
        <v>203</v>
      </c>
      <c r="B40" s="35"/>
      <c r="C40" s="35"/>
      <c r="D40" s="28"/>
      <c r="E40" s="29">
        <v>15396.48</v>
      </c>
      <c r="F40" s="30">
        <v>1</v>
      </c>
      <c r="G40" s="30"/>
    </row>
    <row r="42" spans="1:7" x14ac:dyDescent="0.25">
      <c r="A42" s="1" t="s">
        <v>205</v>
      </c>
    </row>
    <row r="45" spans="1:7" x14ac:dyDescent="0.25">
      <c r="A45" s="1" t="s">
        <v>206</v>
      </c>
    </row>
    <row r="46" spans="1:7" x14ac:dyDescent="0.25">
      <c r="A46" s="47" t="s">
        <v>207</v>
      </c>
      <c r="B46" s="3" t="s">
        <v>134</v>
      </c>
    </row>
    <row r="47" spans="1:7" x14ac:dyDescent="0.25">
      <c r="A47" t="s">
        <v>208</v>
      </c>
    </row>
    <row r="48" spans="1:7" x14ac:dyDescent="0.25">
      <c r="A48" t="s">
        <v>249</v>
      </c>
      <c r="B48" t="s">
        <v>210</v>
      </c>
      <c r="C48" t="s">
        <v>210</v>
      </c>
    </row>
    <row r="49" spans="1:3" x14ac:dyDescent="0.25">
      <c r="B49" s="48">
        <v>45688</v>
      </c>
      <c r="C49" s="48">
        <v>45716</v>
      </c>
    </row>
    <row r="50" spans="1:3" x14ac:dyDescent="0.25">
      <c r="A50" t="s">
        <v>250</v>
      </c>
      <c r="B50">
        <v>11.9567</v>
      </c>
      <c r="C50">
        <v>12.032</v>
      </c>
    </row>
    <row r="51" spans="1:3" x14ac:dyDescent="0.25">
      <c r="A51" t="s">
        <v>251</v>
      </c>
      <c r="B51">
        <v>11.957000000000001</v>
      </c>
      <c r="C51">
        <v>12.032299999999999</v>
      </c>
    </row>
    <row r="52" spans="1:3" x14ac:dyDescent="0.25">
      <c r="A52" t="s">
        <v>252</v>
      </c>
      <c r="B52">
        <v>11.888299999999999</v>
      </c>
      <c r="C52">
        <v>11.960800000000001</v>
      </c>
    </row>
    <row r="53" spans="1:3" x14ac:dyDescent="0.25">
      <c r="A53" t="s">
        <v>253</v>
      </c>
      <c r="B53">
        <v>11.888400000000001</v>
      </c>
      <c r="C53">
        <v>11.960900000000001</v>
      </c>
    </row>
    <row r="55" spans="1:3" x14ac:dyDescent="0.25">
      <c r="A55" t="s">
        <v>212</v>
      </c>
      <c r="B55" s="3" t="s">
        <v>134</v>
      </c>
    </row>
    <row r="56" spans="1:3" x14ac:dyDescent="0.25">
      <c r="A56" t="s">
        <v>213</v>
      </c>
      <c r="B56" s="3" t="s">
        <v>134</v>
      </c>
    </row>
    <row r="57" spans="1:3" ht="29.1" customHeight="1" x14ac:dyDescent="0.25">
      <c r="A57" s="47" t="s">
        <v>214</v>
      </c>
      <c r="B57" s="3" t="s">
        <v>134</v>
      </c>
    </row>
    <row r="58" spans="1:3" ht="29.1" customHeight="1" x14ac:dyDescent="0.25">
      <c r="A58" s="47" t="s">
        <v>215</v>
      </c>
      <c r="B58" s="3" t="s">
        <v>134</v>
      </c>
    </row>
    <row r="59" spans="1:3" x14ac:dyDescent="0.25">
      <c r="A59" t="s">
        <v>216</v>
      </c>
      <c r="B59" s="49">
        <f>+B74</f>
        <v>3.178754506654204</v>
      </c>
    </row>
    <row r="60" spans="1:3" ht="43.5" customHeight="1" x14ac:dyDescent="0.25">
      <c r="A60" s="47" t="s">
        <v>217</v>
      </c>
      <c r="B60" s="3" t="s">
        <v>134</v>
      </c>
    </row>
    <row r="61" spans="1:3" x14ac:dyDescent="0.25">
      <c r="B61" s="3"/>
    </row>
    <row r="62" spans="1:3" ht="29.1" customHeight="1" x14ac:dyDescent="0.25">
      <c r="A62" s="47" t="s">
        <v>218</v>
      </c>
      <c r="B62" s="3" t="s">
        <v>134</v>
      </c>
    </row>
    <row r="63" spans="1:3" ht="29.1" customHeight="1" x14ac:dyDescent="0.25">
      <c r="A63" s="47" t="s">
        <v>219</v>
      </c>
      <c r="B63" t="s">
        <v>134</v>
      </c>
    </row>
    <row r="64" spans="1:3" ht="29.1" customHeight="1" x14ac:dyDescent="0.25">
      <c r="A64" s="47" t="s">
        <v>220</v>
      </c>
      <c r="B64" s="3" t="s">
        <v>134</v>
      </c>
    </row>
    <row r="65" spans="1:4" ht="29.1" customHeight="1" x14ac:dyDescent="0.25">
      <c r="A65" s="47" t="s">
        <v>221</v>
      </c>
      <c r="B65" s="3" t="s">
        <v>134</v>
      </c>
    </row>
    <row r="67" spans="1:4" x14ac:dyDescent="0.25">
      <c r="A67" t="s">
        <v>222</v>
      </c>
    </row>
    <row r="68" spans="1:4" ht="57.95" customHeight="1" x14ac:dyDescent="0.25">
      <c r="A68" s="51" t="s">
        <v>223</v>
      </c>
      <c r="B68" s="55" t="s">
        <v>254</v>
      </c>
    </row>
    <row r="69" spans="1:4" ht="43.5" customHeight="1" x14ac:dyDescent="0.25">
      <c r="A69" s="51" t="s">
        <v>225</v>
      </c>
      <c r="B69" s="55" t="s">
        <v>255</v>
      </c>
    </row>
    <row r="70" spans="1:4" x14ac:dyDescent="0.25">
      <c r="A70" s="51"/>
      <c r="B70" s="51"/>
    </row>
    <row r="71" spans="1:4" x14ac:dyDescent="0.25">
      <c r="A71" s="51" t="s">
        <v>227</v>
      </c>
      <c r="B71" s="52">
        <v>6.833249176647394</v>
      </c>
    </row>
    <row r="72" spans="1:4" x14ac:dyDescent="0.25">
      <c r="A72" s="51"/>
      <c r="B72" s="51"/>
    </row>
    <row r="73" spans="1:4" x14ac:dyDescent="0.25">
      <c r="A73" s="51" t="s">
        <v>228</v>
      </c>
      <c r="B73" s="53">
        <v>2.8209</v>
      </c>
    </row>
    <row r="74" spans="1:4" x14ac:dyDescent="0.25">
      <c r="A74" s="51" t="s">
        <v>229</v>
      </c>
      <c r="B74" s="53">
        <v>3.178754506654204</v>
      </c>
    </row>
    <row r="75" spans="1:4" x14ac:dyDescent="0.25">
      <c r="A75" s="51"/>
      <c r="B75" s="51"/>
    </row>
    <row r="76" spans="1:4" x14ac:dyDescent="0.25">
      <c r="A76" s="51" t="s">
        <v>230</v>
      </c>
      <c r="B76" s="54">
        <v>45716</v>
      </c>
    </row>
    <row r="78" spans="1:4" ht="69.95" customHeight="1" x14ac:dyDescent="0.25">
      <c r="A78" s="65" t="s">
        <v>231</v>
      </c>
      <c r="B78" s="65" t="s">
        <v>232</v>
      </c>
      <c r="C78" s="65" t="s">
        <v>4</v>
      </c>
      <c r="D78" s="65" t="s">
        <v>5</v>
      </c>
    </row>
    <row r="79" spans="1:4" ht="69.95" customHeight="1" x14ac:dyDescent="0.25">
      <c r="A79" s="65" t="s">
        <v>256</v>
      </c>
      <c r="B79" s="65"/>
      <c r="C79" s="65" t="s">
        <v>10</v>
      </c>
      <c r="D7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8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1862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1863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7" t="s">
        <v>135</v>
      </c>
      <c r="B8" s="32"/>
      <c r="C8" s="32"/>
      <c r="D8" s="14"/>
      <c r="E8" s="15"/>
      <c r="F8" s="16"/>
      <c r="G8" s="16"/>
    </row>
    <row r="9" spans="1:7" x14ac:dyDescent="0.25">
      <c r="A9" s="17" t="s">
        <v>235</v>
      </c>
      <c r="B9" s="32"/>
      <c r="C9" s="32"/>
      <c r="D9" s="14"/>
      <c r="E9" s="15"/>
      <c r="F9" s="16"/>
      <c r="G9" s="16"/>
    </row>
    <row r="10" spans="1:7" x14ac:dyDescent="0.25">
      <c r="A10" s="17" t="s">
        <v>181</v>
      </c>
      <c r="B10" s="32"/>
      <c r="C10" s="32"/>
      <c r="D10" s="14"/>
      <c r="E10" s="22" t="s">
        <v>134</v>
      </c>
      <c r="F10" s="23" t="s">
        <v>134</v>
      </c>
      <c r="G10" s="16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17" t="s">
        <v>236</v>
      </c>
      <c r="B12" s="32"/>
      <c r="C12" s="32"/>
      <c r="D12" s="14"/>
      <c r="E12" s="15"/>
      <c r="F12" s="16"/>
      <c r="G12" s="16"/>
    </row>
    <row r="13" spans="1:7" x14ac:dyDescent="0.25">
      <c r="A13" s="13" t="s">
        <v>1167</v>
      </c>
      <c r="B13" s="32" t="s">
        <v>1168</v>
      </c>
      <c r="C13" s="32" t="s">
        <v>239</v>
      </c>
      <c r="D13" s="14">
        <v>4675000</v>
      </c>
      <c r="E13" s="15">
        <v>4754.24</v>
      </c>
      <c r="F13" s="16">
        <v>0.51890000000000003</v>
      </c>
      <c r="G13" s="16">
        <v>6.6758999999999999E-2</v>
      </c>
    </row>
    <row r="14" spans="1:7" x14ac:dyDescent="0.25">
      <c r="A14" s="17" t="s">
        <v>181</v>
      </c>
      <c r="B14" s="33"/>
      <c r="C14" s="33"/>
      <c r="D14" s="18"/>
      <c r="E14" s="19">
        <v>4754.24</v>
      </c>
      <c r="F14" s="20">
        <v>0.51890000000000003</v>
      </c>
      <c r="G14" s="21"/>
    </row>
    <row r="15" spans="1:7" x14ac:dyDescent="0.25">
      <c r="A15" s="13"/>
      <c r="B15" s="32"/>
      <c r="C15" s="32"/>
      <c r="D15" s="14"/>
      <c r="E15" s="15"/>
      <c r="F15" s="16"/>
      <c r="G15" s="16"/>
    </row>
    <row r="16" spans="1:7" x14ac:dyDescent="0.25">
      <c r="A16" s="17" t="s">
        <v>242</v>
      </c>
      <c r="B16" s="32"/>
      <c r="C16" s="32"/>
      <c r="D16" s="14"/>
      <c r="E16" s="15"/>
      <c r="F16" s="16"/>
      <c r="G16" s="16"/>
    </row>
    <row r="17" spans="1:7" x14ac:dyDescent="0.25">
      <c r="A17" s="13" t="s">
        <v>1864</v>
      </c>
      <c r="B17" s="32" t="s">
        <v>1865</v>
      </c>
      <c r="C17" s="32" t="s">
        <v>239</v>
      </c>
      <c r="D17" s="14">
        <v>1500000</v>
      </c>
      <c r="E17" s="15">
        <v>1509.11</v>
      </c>
      <c r="F17" s="16">
        <v>0.16470000000000001</v>
      </c>
      <c r="G17" s="16">
        <v>6.9155999999999995E-2</v>
      </c>
    </row>
    <row r="18" spans="1:7" x14ac:dyDescent="0.25">
      <c r="A18" s="13" t="s">
        <v>1866</v>
      </c>
      <c r="B18" s="32" t="s">
        <v>1867</v>
      </c>
      <c r="C18" s="32" t="s">
        <v>239</v>
      </c>
      <c r="D18" s="14">
        <v>1000000</v>
      </c>
      <c r="E18" s="15">
        <v>1016.68</v>
      </c>
      <c r="F18" s="16">
        <v>0.111</v>
      </c>
      <c r="G18" s="16">
        <v>6.9196999999999995E-2</v>
      </c>
    </row>
    <row r="19" spans="1:7" x14ac:dyDescent="0.25">
      <c r="A19" s="13" t="s">
        <v>1868</v>
      </c>
      <c r="B19" s="32" t="s">
        <v>1869</v>
      </c>
      <c r="C19" s="32" t="s">
        <v>239</v>
      </c>
      <c r="D19" s="14">
        <v>500000</v>
      </c>
      <c r="E19" s="15">
        <v>507.09</v>
      </c>
      <c r="F19" s="16">
        <v>5.5300000000000002E-2</v>
      </c>
      <c r="G19" s="16">
        <v>6.9330000000000003E-2</v>
      </c>
    </row>
    <row r="20" spans="1:7" x14ac:dyDescent="0.25">
      <c r="A20" s="13" t="s">
        <v>1870</v>
      </c>
      <c r="B20" s="32" t="s">
        <v>1871</v>
      </c>
      <c r="C20" s="32" t="s">
        <v>239</v>
      </c>
      <c r="D20" s="14">
        <v>500000</v>
      </c>
      <c r="E20" s="15">
        <v>506.91</v>
      </c>
      <c r="F20" s="16">
        <v>5.5300000000000002E-2</v>
      </c>
      <c r="G20" s="16">
        <v>6.9501999999999994E-2</v>
      </c>
    </row>
    <row r="21" spans="1:7" x14ac:dyDescent="0.25">
      <c r="A21" s="13" t="s">
        <v>1872</v>
      </c>
      <c r="B21" s="32" t="s">
        <v>1873</v>
      </c>
      <c r="C21" s="32" t="s">
        <v>239</v>
      </c>
      <c r="D21" s="14">
        <v>500000</v>
      </c>
      <c r="E21" s="15">
        <v>506.9</v>
      </c>
      <c r="F21" s="16">
        <v>5.5300000000000002E-2</v>
      </c>
      <c r="G21" s="16">
        <v>6.9416000000000005E-2</v>
      </c>
    </row>
    <row r="22" spans="1:7" x14ac:dyDescent="0.25">
      <c r="A22" s="13" t="s">
        <v>1874</v>
      </c>
      <c r="B22" s="32" t="s">
        <v>1875</v>
      </c>
      <c r="C22" s="32" t="s">
        <v>239</v>
      </c>
      <c r="D22" s="14">
        <v>200000</v>
      </c>
      <c r="E22" s="15">
        <v>203.22</v>
      </c>
      <c r="F22" s="16">
        <v>2.2200000000000001E-2</v>
      </c>
      <c r="G22" s="16">
        <v>6.9501999999999994E-2</v>
      </c>
    </row>
    <row r="23" spans="1:7" x14ac:dyDescent="0.25">
      <c r="A23" s="17" t="s">
        <v>181</v>
      </c>
      <c r="B23" s="33"/>
      <c r="C23" s="33"/>
      <c r="D23" s="18"/>
      <c r="E23" s="19">
        <v>4249.91</v>
      </c>
      <c r="F23" s="20">
        <v>0.46379999999999999</v>
      </c>
      <c r="G23" s="21"/>
    </row>
    <row r="24" spans="1:7" x14ac:dyDescent="0.25">
      <c r="A24" s="13"/>
      <c r="B24" s="32"/>
      <c r="C24" s="32"/>
      <c r="D24" s="14"/>
      <c r="E24" s="15"/>
      <c r="F24" s="16"/>
      <c r="G24" s="16"/>
    </row>
    <row r="25" spans="1:7" x14ac:dyDescent="0.25">
      <c r="A25" s="13"/>
      <c r="B25" s="32"/>
      <c r="C25" s="32"/>
      <c r="D25" s="14"/>
      <c r="E25" s="15"/>
      <c r="F25" s="16"/>
      <c r="G25" s="16"/>
    </row>
    <row r="26" spans="1:7" x14ac:dyDescent="0.25">
      <c r="A26" s="17" t="s">
        <v>182</v>
      </c>
      <c r="B26" s="32"/>
      <c r="C26" s="32"/>
      <c r="D26" s="14"/>
      <c r="E26" s="15"/>
      <c r="F26" s="16"/>
      <c r="G26" s="16"/>
    </row>
    <row r="27" spans="1:7" x14ac:dyDescent="0.25">
      <c r="A27" s="17" t="s">
        <v>181</v>
      </c>
      <c r="B27" s="32"/>
      <c r="C27" s="32"/>
      <c r="D27" s="14"/>
      <c r="E27" s="22" t="s">
        <v>134</v>
      </c>
      <c r="F27" s="23" t="s">
        <v>134</v>
      </c>
      <c r="G27" s="16"/>
    </row>
    <row r="28" spans="1:7" x14ac:dyDescent="0.25">
      <c r="A28" s="13"/>
      <c r="B28" s="32"/>
      <c r="C28" s="32"/>
      <c r="D28" s="14"/>
      <c r="E28" s="15"/>
      <c r="F28" s="16"/>
      <c r="G28" s="16"/>
    </row>
    <row r="29" spans="1:7" x14ac:dyDescent="0.25">
      <c r="A29" s="17" t="s">
        <v>183</v>
      </c>
      <c r="B29" s="32"/>
      <c r="C29" s="32"/>
      <c r="D29" s="14"/>
      <c r="E29" s="15"/>
      <c r="F29" s="16"/>
      <c r="G29" s="16"/>
    </row>
    <row r="30" spans="1:7" x14ac:dyDescent="0.25">
      <c r="A30" s="17" t="s">
        <v>181</v>
      </c>
      <c r="B30" s="32"/>
      <c r="C30" s="32"/>
      <c r="D30" s="14"/>
      <c r="E30" s="22" t="s">
        <v>134</v>
      </c>
      <c r="F30" s="23" t="s">
        <v>134</v>
      </c>
      <c r="G30" s="16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24" t="s">
        <v>184</v>
      </c>
      <c r="B32" s="34"/>
      <c r="C32" s="34"/>
      <c r="D32" s="25"/>
      <c r="E32" s="19">
        <v>9004.15</v>
      </c>
      <c r="F32" s="20">
        <v>0.98270000000000002</v>
      </c>
      <c r="G32" s="21"/>
    </row>
    <row r="33" spans="1:7" x14ac:dyDescent="0.25">
      <c r="A33" s="13"/>
      <c r="B33" s="32"/>
      <c r="C33" s="32"/>
      <c r="D33" s="14"/>
      <c r="E33" s="15"/>
      <c r="F33" s="16"/>
      <c r="G33" s="16"/>
    </row>
    <row r="34" spans="1:7" x14ac:dyDescent="0.25">
      <c r="A34" s="13"/>
      <c r="B34" s="32"/>
      <c r="C34" s="32"/>
      <c r="D34" s="14"/>
      <c r="E34" s="15"/>
      <c r="F34" s="16"/>
      <c r="G34" s="16"/>
    </row>
    <row r="35" spans="1:7" x14ac:dyDescent="0.25">
      <c r="A35" s="17" t="s">
        <v>199</v>
      </c>
      <c r="B35" s="32"/>
      <c r="C35" s="32"/>
      <c r="D35" s="14"/>
      <c r="E35" s="15"/>
      <c r="F35" s="16"/>
      <c r="G35" s="16"/>
    </row>
    <row r="36" spans="1:7" x14ac:dyDescent="0.25">
      <c r="A36" s="13" t="s">
        <v>200</v>
      </c>
      <c r="B36" s="32"/>
      <c r="C36" s="32"/>
      <c r="D36" s="14"/>
      <c r="E36" s="15">
        <v>1</v>
      </c>
      <c r="F36" s="16">
        <v>1E-4</v>
      </c>
      <c r="G36" s="16">
        <v>6.2650999999999998E-2</v>
      </c>
    </row>
    <row r="37" spans="1:7" x14ac:dyDescent="0.25">
      <c r="A37" s="17" t="s">
        <v>181</v>
      </c>
      <c r="B37" s="33"/>
      <c r="C37" s="33"/>
      <c r="D37" s="18"/>
      <c r="E37" s="19">
        <v>1</v>
      </c>
      <c r="F37" s="20">
        <v>1E-4</v>
      </c>
      <c r="G37" s="21"/>
    </row>
    <row r="38" spans="1:7" x14ac:dyDescent="0.25">
      <c r="A38" s="13"/>
      <c r="B38" s="32"/>
      <c r="C38" s="32"/>
      <c r="D38" s="14"/>
      <c r="E38" s="15"/>
      <c r="F38" s="16"/>
      <c r="G38" s="16"/>
    </row>
    <row r="39" spans="1:7" x14ac:dyDescent="0.25">
      <c r="A39" s="24" t="s">
        <v>184</v>
      </c>
      <c r="B39" s="34"/>
      <c r="C39" s="34"/>
      <c r="D39" s="25"/>
      <c r="E39" s="19">
        <v>1</v>
      </c>
      <c r="F39" s="20">
        <v>1E-4</v>
      </c>
      <c r="G39" s="21"/>
    </row>
    <row r="40" spans="1:7" x14ac:dyDescent="0.25">
      <c r="A40" s="13" t="s">
        <v>201</v>
      </c>
      <c r="B40" s="32"/>
      <c r="C40" s="32"/>
      <c r="D40" s="14"/>
      <c r="E40" s="15">
        <v>157.81426880000001</v>
      </c>
      <c r="F40" s="16">
        <v>1.7224E-2</v>
      </c>
      <c r="G40" s="16"/>
    </row>
    <row r="41" spans="1:7" x14ac:dyDescent="0.25">
      <c r="A41" s="13" t="s">
        <v>202</v>
      </c>
      <c r="B41" s="32"/>
      <c r="C41" s="32"/>
      <c r="D41" s="14"/>
      <c r="E41" s="40">
        <v>-0.65426879999999998</v>
      </c>
      <c r="F41" s="26">
        <v>-2.4000000000000001E-5</v>
      </c>
      <c r="G41" s="16">
        <v>6.2650999999999998E-2</v>
      </c>
    </row>
    <row r="42" spans="1:7" x14ac:dyDescent="0.25">
      <c r="A42" s="27" t="s">
        <v>203</v>
      </c>
      <c r="B42" s="35"/>
      <c r="C42" s="35"/>
      <c r="D42" s="28"/>
      <c r="E42" s="29">
        <v>9162.31</v>
      </c>
      <c r="F42" s="30">
        <v>1</v>
      </c>
      <c r="G42" s="30"/>
    </row>
    <row r="44" spans="1:7" x14ac:dyDescent="0.25">
      <c r="A44" s="1" t="s">
        <v>205</v>
      </c>
    </row>
    <row r="47" spans="1:7" x14ac:dyDescent="0.25">
      <c r="A47" s="1" t="s">
        <v>206</v>
      </c>
    </row>
    <row r="48" spans="1:7" x14ac:dyDescent="0.25">
      <c r="A48" s="47" t="s">
        <v>207</v>
      </c>
      <c r="B48" s="3" t="s">
        <v>134</v>
      </c>
    </row>
    <row r="49" spans="1:3" x14ac:dyDescent="0.25">
      <c r="A49" t="s">
        <v>208</v>
      </c>
    </row>
    <row r="50" spans="1:3" x14ac:dyDescent="0.25">
      <c r="A50" t="s">
        <v>249</v>
      </c>
      <c r="B50" t="s">
        <v>210</v>
      </c>
      <c r="C50" t="s">
        <v>210</v>
      </c>
    </row>
    <row r="51" spans="1:3" x14ac:dyDescent="0.25">
      <c r="B51" s="48">
        <v>45688</v>
      </c>
      <c r="C51" s="48">
        <v>45716</v>
      </c>
    </row>
    <row r="52" spans="1:3" x14ac:dyDescent="0.25">
      <c r="A52" t="s">
        <v>250</v>
      </c>
      <c r="B52">
        <v>11.9139</v>
      </c>
      <c r="C52">
        <v>11.9842</v>
      </c>
    </row>
    <row r="53" spans="1:3" x14ac:dyDescent="0.25">
      <c r="A53" t="s">
        <v>251</v>
      </c>
      <c r="B53">
        <v>11.913399999999999</v>
      </c>
      <c r="C53">
        <v>11.983700000000001</v>
      </c>
    </row>
    <row r="54" spans="1:3" x14ac:dyDescent="0.25">
      <c r="A54" t="s">
        <v>252</v>
      </c>
      <c r="B54">
        <v>11.8466</v>
      </c>
      <c r="C54">
        <v>11.914300000000001</v>
      </c>
    </row>
    <row r="55" spans="1:3" x14ac:dyDescent="0.25">
      <c r="A55" t="s">
        <v>253</v>
      </c>
      <c r="B55">
        <v>11.8469</v>
      </c>
      <c r="C55">
        <v>11.9146</v>
      </c>
    </row>
    <row r="57" spans="1:3" x14ac:dyDescent="0.25">
      <c r="A57" t="s">
        <v>212</v>
      </c>
      <c r="B57" s="3" t="s">
        <v>134</v>
      </c>
    </row>
    <row r="58" spans="1:3" x14ac:dyDescent="0.25">
      <c r="A58" t="s">
        <v>213</v>
      </c>
      <c r="B58" s="3" t="s">
        <v>134</v>
      </c>
    </row>
    <row r="59" spans="1:3" ht="29.1" customHeight="1" x14ac:dyDescent="0.25">
      <c r="A59" s="47" t="s">
        <v>214</v>
      </c>
      <c r="B59" s="3" t="s">
        <v>134</v>
      </c>
    </row>
    <row r="60" spans="1:3" ht="29.1" customHeight="1" x14ac:dyDescent="0.25">
      <c r="A60" s="47" t="s">
        <v>215</v>
      </c>
      <c r="B60" s="3" t="s">
        <v>134</v>
      </c>
    </row>
    <row r="61" spans="1:3" x14ac:dyDescent="0.25">
      <c r="A61" t="s">
        <v>216</v>
      </c>
      <c r="B61" s="49">
        <f>+B76</f>
        <v>2.179242227604675</v>
      </c>
    </row>
    <row r="62" spans="1:3" ht="43.5" customHeight="1" x14ac:dyDescent="0.25">
      <c r="A62" s="47" t="s">
        <v>217</v>
      </c>
      <c r="B62" s="3" t="s">
        <v>134</v>
      </c>
    </row>
    <row r="63" spans="1:3" x14ac:dyDescent="0.25">
      <c r="B63" s="3"/>
    </row>
    <row r="64" spans="1:3" ht="29.1" customHeight="1" x14ac:dyDescent="0.25">
      <c r="A64" s="47" t="s">
        <v>218</v>
      </c>
      <c r="B64" s="3" t="s">
        <v>134</v>
      </c>
    </row>
    <row r="65" spans="1:4" ht="29.1" customHeight="1" x14ac:dyDescent="0.25">
      <c r="A65" s="47" t="s">
        <v>219</v>
      </c>
      <c r="B65" t="s">
        <v>134</v>
      </c>
    </row>
    <row r="66" spans="1:4" ht="29.1" customHeight="1" x14ac:dyDescent="0.25">
      <c r="A66" s="47" t="s">
        <v>220</v>
      </c>
      <c r="B66" s="3" t="s">
        <v>134</v>
      </c>
    </row>
    <row r="67" spans="1:4" ht="29.1" customHeight="1" x14ac:dyDescent="0.25">
      <c r="A67" s="47" t="s">
        <v>221</v>
      </c>
      <c r="B67" s="3" t="s">
        <v>134</v>
      </c>
    </row>
    <row r="69" spans="1:4" x14ac:dyDescent="0.25">
      <c r="A69" t="s">
        <v>222</v>
      </c>
    </row>
    <row r="70" spans="1:4" ht="57.95" customHeight="1" x14ac:dyDescent="0.25">
      <c r="A70" s="51" t="s">
        <v>223</v>
      </c>
      <c r="B70" s="55" t="s">
        <v>1876</v>
      </c>
    </row>
    <row r="71" spans="1:4" ht="43.5" customHeight="1" x14ac:dyDescent="0.25">
      <c r="A71" s="51" t="s">
        <v>225</v>
      </c>
      <c r="B71" s="55" t="s">
        <v>1877</v>
      </c>
    </row>
    <row r="72" spans="1:4" x14ac:dyDescent="0.25">
      <c r="A72" s="51"/>
      <c r="B72" s="51"/>
    </row>
    <row r="73" spans="1:4" x14ac:dyDescent="0.25">
      <c r="A73" s="51" t="s">
        <v>227</v>
      </c>
      <c r="B73" s="52">
        <v>6.7977295880248683</v>
      </c>
    </row>
    <row r="74" spans="1:4" x14ac:dyDescent="0.25">
      <c r="A74" s="51"/>
      <c r="B74" s="51"/>
    </row>
    <row r="75" spans="1:4" x14ac:dyDescent="0.25">
      <c r="A75" s="51" t="s">
        <v>228</v>
      </c>
      <c r="B75" s="53">
        <v>2.0179</v>
      </c>
    </row>
    <row r="76" spans="1:4" x14ac:dyDescent="0.25">
      <c r="A76" s="51" t="s">
        <v>229</v>
      </c>
      <c r="B76" s="53">
        <v>2.179242227604675</v>
      </c>
    </row>
    <row r="77" spans="1:4" x14ac:dyDescent="0.25">
      <c r="A77" s="51"/>
      <c r="B77" s="51"/>
    </row>
    <row r="78" spans="1:4" x14ac:dyDescent="0.25">
      <c r="A78" s="51" t="s">
        <v>230</v>
      </c>
      <c r="B78" s="54">
        <v>45716</v>
      </c>
    </row>
    <row r="80" spans="1:4" ht="69.95" customHeight="1" x14ac:dyDescent="0.25">
      <c r="A80" s="65" t="s">
        <v>231</v>
      </c>
      <c r="B80" s="65" t="s">
        <v>232</v>
      </c>
      <c r="C80" s="65" t="s">
        <v>4</v>
      </c>
      <c r="D80" s="65" t="s">
        <v>5</v>
      </c>
    </row>
    <row r="81" spans="1:4" ht="69.95" customHeight="1" x14ac:dyDescent="0.25">
      <c r="A81" s="65" t="s">
        <v>1878</v>
      </c>
      <c r="B81" s="65"/>
      <c r="C81" s="65" t="s">
        <v>64</v>
      </c>
      <c r="D81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3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1879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1880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135</v>
      </c>
      <c r="B9" s="32"/>
      <c r="C9" s="32"/>
      <c r="D9" s="14"/>
      <c r="E9" s="15"/>
      <c r="F9" s="16"/>
      <c r="G9" s="16"/>
    </row>
    <row r="10" spans="1:7" x14ac:dyDescent="0.25">
      <c r="A10" s="17" t="s">
        <v>136</v>
      </c>
      <c r="B10" s="32"/>
      <c r="C10" s="32"/>
      <c r="D10" s="14"/>
      <c r="E10" s="15"/>
      <c r="F10" s="16"/>
      <c r="G10" s="16"/>
    </row>
    <row r="11" spans="1:7" x14ac:dyDescent="0.25">
      <c r="A11" s="13" t="s">
        <v>862</v>
      </c>
      <c r="B11" s="32" t="s">
        <v>863</v>
      </c>
      <c r="C11" s="32" t="s">
        <v>139</v>
      </c>
      <c r="D11" s="14">
        <v>62500000</v>
      </c>
      <c r="E11" s="15">
        <v>62298.06</v>
      </c>
      <c r="F11" s="16">
        <v>8.0500000000000002E-2</v>
      </c>
      <c r="G11" s="16">
        <v>7.7299999999999994E-2</v>
      </c>
    </row>
    <row r="12" spans="1:7" x14ac:dyDescent="0.25">
      <c r="A12" s="13" t="s">
        <v>1881</v>
      </c>
      <c r="B12" s="32" t="s">
        <v>1882</v>
      </c>
      <c r="C12" s="32" t="s">
        <v>139</v>
      </c>
      <c r="D12" s="14">
        <v>60500000</v>
      </c>
      <c r="E12" s="15">
        <v>60409.13</v>
      </c>
      <c r="F12" s="16">
        <v>7.8100000000000003E-2</v>
      </c>
      <c r="G12" s="16">
        <v>7.7299999999999994E-2</v>
      </c>
    </row>
    <row r="13" spans="1:7" x14ac:dyDescent="0.25">
      <c r="A13" s="13" t="s">
        <v>1883</v>
      </c>
      <c r="B13" s="32" t="s">
        <v>1884</v>
      </c>
      <c r="C13" s="32" t="s">
        <v>139</v>
      </c>
      <c r="D13" s="14">
        <v>51500000</v>
      </c>
      <c r="E13" s="15">
        <v>51251.67</v>
      </c>
      <c r="F13" s="16">
        <v>6.6299999999999998E-2</v>
      </c>
      <c r="G13" s="16">
        <v>7.5899999999999995E-2</v>
      </c>
    </row>
    <row r="14" spans="1:7" x14ac:dyDescent="0.25">
      <c r="A14" s="13" t="s">
        <v>868</v>
      </c>
      <c r="B14" s="32" t="s">
        <v>869</v>
      </c>
      <c r="C14" s="32" t="s">
        <v>148</v>
      </c>
      <c r="D14" s="14">
        <v>47500000</v>
      </c>
      <c r="E14" s="15">
        <v>47397.45</v>
      </c>
      <c r="F14" s="16">
        <v>6.13E-2</v>
      </c>
      <c r="G14" s="16">
        <v>7.775E-2</v>
      </c>
    </row>
    <row r="15" spans="1:7" x14ac:dyDescent="0.25">
      <c r="A15" s="13" t="s">
        <v>1885</v>
      </c>
      <c r="B15" s="32" t="s">
        <v>1886</v>
      </c>
      <c r="C15" s="32" t="s">
        <v>148</v>
      </c>
      <c r="D15" s="14">
        <v>47500000</v>
      </c>
      <c r="E15" s="15">
        <v>47268.15</v>
      </c>
      <c r="F15" s="16">
        <v>6.1100000000000002E-2</v>
      </c>
      <c r="G15" s="16">
        <v>7.7408000000000005E-2</v>
      </c>
    </row>
    <row r="16" spans="1:7" x14ac:dyDescent="0.25">
      <c r="A16" s="13" t="s">
        <v>1887</v>
      </c>
      <c r="B16" s="32" t="s">
        <v>1888</v>
      </c>
      <c r="C16" s="32" t="s">
        <v>139</v>
      </c>
      <c r="D16" s="14">
        <v>21300000</v>
      </c>
      <c r="E16" s="15">
        <v>21254.63</v>
      </c>
      <c r="F16" s="16">
        <v>2.75E-2</v>
      </c>
      <c r="G16" s="16">
        <v>7.5249999999999997E-2</v>
      </c>
    </row>
    <row r="17" spans="1:7" x14ac:dyDescent="0.25">
      <c r="A17" s="13" t="s">
        <v>1889</v>
      </c>
      <c r="B17" s="32" t="s">
        <v>1890</v>
      </c>
      <c r="C17" s="32" t="s">
        <v>148</v>
      </c>
      <c r="D17" s="14">
        <v>17500000</v>
      </c>
      <c r="E17" s="15">
        <v>17501.91</v>
      </c>
      <c r="F17" s="16">
        <v>2.2599999999999999E-2</v>
      </c>
      <c r="G17" s="16">
        <v>7.4997999999999995E-2</v>
      </c>
    </row>
    <row r="18" spans="1:7" x14ac:dyDescent="0.25">
      <c r="A18" s="13" t="s">
        <v>1891</v>
      </c>
      <c r="B18" s="32" t="s">
        <v>1892</v>
      </c>
      <c r="C18" s="32" t="s">
        <v>139</v>
      </c>
      <c r="D18" s="14">
        <v>15000000</v>
      </c>
      <c r="E18" s="15">
        <v>14985.92</v>
      </c>
      <c r="F18" s="16">
        <v>1.9400000000000001E-2</v>
      </c>
      <c r="G18" s="16">
        <v>7.6999999999999999E-2</v>
      </c>
    </row>
    <row r="19" spans="1:7" x14ac:dyDescent="0.25">
      <c r="A19" s="13" t="s">
        <v>1893</v>
      </c>
      <c r="B19" s="32" t="s">
        <v>1894</v>
      </c>
      <c r="C19" s="32" t="s">
        <v>139</v>
      </c>
      <c r="D19" s="14">
        <v>15000000</v>
      </c>
      <c r="E19" s="15">
        <v>14979.05</v>
      </c>
      <c r="F19" s="16">
        <v>1.9400000000000001E-2</v>
      </c>
      <c r="G19" s="16">
        <v>7.6999999999999999E-2</v>
      </c>
    </row>
    <row r="20" spans="1:7" x14ac:dyDescent="0.25">
      <c r="A20" s="13" t="s">
        <v>1895</v>
      </c>
      <c r="B20" s="32" t="s">
        <v>1896</v>
      </c>
      <c r="C20" s="32" t="s">
        <v>139</v>
      </c>
      <c r="D20" s="14">
        <v>11200000</v>
      </c>
      <c r="E20" s="15">
        <v>11366.87</v>
      </c>
      <c r="F20" s="16">
        <v>1.47E-2</v>
      </c>
      <c r="G20" s="16">
        <v>7.5575000000000003E-2</v>
      </c>
    </row>
    <row r="21" spans="1:7" x14ac:dyDescent="0.25">
      <c r="A21" s="13" t="s">
        <v>1897</v>
      </c>
      <c r="B21" s="32" t="s">
        <v>1898</v>
      </c>
      <c r="C21" s="32" t="s">
        <v>139</v>
      </c>
      <c r="D21" s="14">
        <v>11500000</v>
      </c>
      <c r="E21" s="15">
        <v>11319.48</v>
      </c>
      <c r="F21" s="16">
        <v>1.46E-2</v>
      </c>
      <c r="G21" s="16">
        <v>7.7299999999999994E-2</v>
      </c>
    </row>
    <row r="22" spans="1:7" x14ac:dyDescent="0.25">
      <c r="A22" s="13" t="s">
        <v>1899</v>
      </c>
      <c r="B22" s="32" t="s">
        <v>1900</v>
      </c>
      <c r="C22" s="32" t="s">
        <v>148</v>
      </c>
      <c r="D22" s="14">
        <v>11000000</v>
      </c>
      <c r="E22" s="15">
        <v>10939.56</v>
      </c>
      <c r="F22" s="16">
        <v>1.41E-2</v>
      </c>
      <c r="G22" s="16">
        <v>7.6999999999999999E-2</v>
      </c>
    </row>
    <row r="23" spans="1:7" x14ac:dyDescent="0.25">
      <c r="A23" s="13" t="s">
        <v>1901</v>
      </c>
      <c r="B23" s="32" t="s">
        <v>1902</v>
      </c>
      <c r="C23" s="32" t="s">
        <v>632</v>
      </c>
      <c r="D23" s="14">
        <v>11000000</v>
      </c>
      <c r="E23" s="15">
        <v>10848.49</v>
      </c>
      <c r="F23" s="16">
        <v>1.4E-2</v>
      </c>
      <c r="G23" s="16">
        <v>7.8649999999999998E-2</v>
      </c>
    </row>
    <row r="24" spans="1:7" x14ac:dyDescent="0.25">
      <c r="A24" s="13" t="s">
        <v>1903</v>
      </c>
      <c r="B24" s="32" t="s">
        <v>1904</v>
      </c>
      <c r="C24" s="32" t="s">
        <v>632</v>
      </c>
      <c r="D24" s="14">
        <v>7600000</v>
      </c>
      <c r="E24" s="15">
        <v>7571.58</v>
      </c>
      <c r="F24" s="16">
        <v>9.7999999999999997E-3</v>
      </c>
      <c r="G24" s="16">
        <v>7.5249999999999997E-2</v>
      </c>
    </row>
    <row r="25" spans="1:7" x14ac:dyDescent="0.25">
      <c r="A25" s="13" t="s">
        <v>1905</v>
      </c>
      <c r="B25" s="32" t="s">
        <v>1906</v>
      </c>
      <c r="C25" s="32" t="s">
        <v>139</v>
      </c>
      <c r="D25" s="14">
        <v>6000000</v>
      </c>
      <c r="E25" s="15">
        <v>6096.94</v>
      </c>
      <c r="F25" s="16">
        <v>7.9000000000000008E-3</v>
      </c>
      <c r="G25" s="16">
        <v>7.6322000000000001E-2</v>
      </c>
    </row>
    <row r="26" spans="1:7" x14ac:dyDescent="0.25">
      <c r="A26" s="13" t="s">
        <v>1907</v>
      </c>
      <c r="B26" s="32" t="s">
        <v>1908</v>
      </c>
      <c r="C26" s="32" t="s">
        <v>139</v>
      </c>
      <c r="D26" s="14">
        <v>6000000</v>
      </c>
      <c r="E26" s="15">
        <v>6028.56</v>
      </c>
      <c r="F26" s="16">
        <v>7.7999999999999996E-3</v>
      </c>
      <c r="G26" s="16">
        <v>7.535E-2</v>
      </c>
    </row>
    <row r="27" spans="1:7" x14ac:dyDescent="0.25">
      <c r="A27" s="13" t="s">
        <v>1909</v>
      </c>
      <c r="B27" s="32" t="s">
        <v>1910</v>
      </c>
      <c r="C27" s="32" t="s">
        <v>139</v>
      </c>
      <c r="D27" s="14">
        <v>5000000</v>
      </c>
      <c r="E27" s="15">
        <v>5021.71</v>
      </c>
      <c r="F27" s="16">
        <v>6.4999999999999997E-3</v>
      </c>
      <c r="G27" s="16">
        <v>7.6350000000000001E-2</v>
      </c>
    </row>
    <row r="28" spans="1:7" x14ac:dyDescent="0.25">
      <c r="A28" s="13" t="s">
        <v>1911</v>
      </c>
      <c r="B28" s="32" t="s">
        <v>1912</v>
      </c>
      <c r="C28" s="32" t="s">
        <v>632</v>
      </c>
      <c r="D28" s="14">
        <v>4000000</v>
      </c>
      <c r="E28" s="15">
        <v>3974.16</v>
      </c>
      <c r="F28" s="16">
        <v>5.1000000000000004E-3</v>
      </c>
      <c r="G28" s="16">
        <v>7.5600000000000001E-2</v>
      </c>
    </row>
    <row r="29" spans="1:7" x14ac:dyDescent="0.25">
      <c r="A29" s="13" t="s">
        <v>1913</v>
      </c>
      <c r="B29" s="32" t="s">
        <v>1914</v>
      </c>
      <c r="C29" s="32" t="s">
        <v>148</v>
      </c>
      <c r="D29" s="14">
        <v>3300000</v>
      </c>
      <c r="E29" s="15">
        <v>3293.93</v>
      </c>
      <c r="F29" s="16">
        <v>4.3E-3</v>
      </c>
      <c r="G29" s="16">
        <v>7.5249999999999997E-2</v>
      </c>
    </row>
    <row r="30" spans="1:7" x14ac:dyDescent="0.25">
      <c r="A30" s="13" t="s">
        <v>1915</v>
      </c>
      <c r="B30" s="32" t="s">
        <v>1916</v>
      </c>
      <c r="C30" s="32" t="s">
        <v>139</v>
      </c>
      <c r="D30" s="14">
        <v>2700000</v>
      </c>
      <c r="E30" s="15">
        <v>2719.09</v>
      </c>
      <c r="F30" s="16">
        <v>3.5000000000000001E-3</v>
      </c>
      <c r="G30" s="16">
        <v>7.5675000000000006E-2</v>
      </c>
    </row>
    <row r="31" spans="1:7" x14ac:dyDescent="0.25">
      <c r="A31" s="13" t="s">
        <v>1917</v>
      </c>
      <c r="B31" s="32" t="s">
        <v>1918</v>
      </c>
      <c r="C31" s="32" t="s">
        <v>139</v>
      </c>
      <c r="D31" s="14">
        <v>2500000</v>
      </c>
      <c r="E31" s="15">
        <v>2540.3200000000002</v>
      </c>
      <c r="F31" s="16">
        <v>3.3E-3</v>
      </c>
      <c r="G31" s="16">
        <v>7.6425000000000007E-2</v>
      </c>
    </row>
    <row r="32" spans="1:7" x14ac:dyDescent="0.25">
      <c r="A32" s="13" t="s">
        <v>1919</v>
      </c>
      <c r="B32" s="32" t="s">
        <v>1920</v>
      </c>
      <c r="C32" s="32" t="s">
        <v>139</v>
      </c>
      <c r="D32" s="14">
        <v>2500000</v>
      </c>
      <c r="E32" s="15">
        <v>2495.06</v>
      </c>
      <c r="F32" s="16">
        <v>3.2000000000000002E-3</v>
      </c>
      <c r="G32" s="16">
        <v>7.5999999999999998E-2</v>
      </c>
    </row>
    <row r="33" spans="1:7" x14ac:dyDescent="0.25">
      <c r="A33" s="13" t="s">
        <v>1921</v>
      </c>
      <c r="B33" s="32" t="s">
        <v>1922</v>
      </c>
      <c r="C33" s="32" t="s">
        <v>139</v>
      </c>
      <c r="D33" s="14">
        <v>2500000</v>
      </c>
      <c r="E33" s="15">
        <v>2494.9499999999998</v>
      </c>
      <c r="F33" s="16">
        <v>3.2000000000000002E-3</v>
      </c>
      <c r="G33" s="16">
        <v>7.7149999999999996E-2</v>
      </c>
    </row>
    <row r="34" spans="1:7" x14ac:dyDescent="0.25">
      <c r="A34" s="13" t="s">
        <v>1923</v>
      </c>
      <c r="B34" s="32" t="s">
        <v>1924</v>
      </c>
      <c r="C34" s="32" t="s">
        <v>139</v>
      </c>
      <c r="D34" s="14">
        <v>2000000</v>
      </c>
      <c r="E34" s="15">
        <v>2006.83</v>
      </c>
      <c r="F34" s="16">
        <v>2.5999999999999999E-3</v>
      </c>
      <c r="G34" s="16">
        <v>7.6050000000000006E-2</v>
      </c>
    </row>
    <row r="35" spans="1:7" x14ac:dyDescent="0.25">
      <c r="A35" s="13" t="s">
        <v>1925</v>
      </c>
      <c r="B35" s="32" t="s">
        <v>1926</v>
      </c>
      <c r="C35" s="32" t="s">
        <v>139</v>
      </c>
      <c r="D35" s="14">
        <v>1500000</v>
      </c>
      <c r="E35" s="15">
        <v>1478.29</v>
      </c>
      <c r="F35" s="16">
        <v>1.9E-3</v>
      </c>
      <c r="G35" s="16">
        <v>7.6575000000000004E-2</v>
      </c>
    </row>
    <row r="36" spans="1:7" x14ac:dyDescent="0.25">
      <c r="A36" s="13" t="s">
        <v>1927</v>
      </c>
      <c r="B36" s="32" t="s">
        <v>1928</v>
      </c>
      <c r="C36" s="32" t="s">
        <v>148</v>
      </c>
      <c r="D36" s="14">
        <v>1109000</v>
      </c>
      <c r="E36" s="15">
        <v>1121.71</v>
      </c>
      <c r="F36" s="16">
        <v>1.5E-3</v>
      </c>
      <c r="G36" s="16">
        <v>7.5249999999999997E-2</v>
      </c>
    </row>
    <row r="37" spans="1:7" x14ac:dyDescent="0.25">
      <c r="A37" s="13" t="s">
        <v>1929</v>
      </c>
      <c r="B37" s="32" t="s">
        <v>1930</v>
      </c>
      <c r="C37" s="32" t="s">
        <v>148</v>
      </c>
      <c r="D37" s="14">
        <v>1000000</v>
      </c>
      <c r="E37" s="15">
        <v>1010.85</v>
      </c>
      <c r="F37" s="16">
        <v>1.2999999999999999E-3</v>
      </c>
      <c r="G37" s="16">
        <v>7.5249999999999997E-2</v>
      </c>
    </row>
    <row r="38" spans="1:7" x14ac:dyDescent="0.25">
      <c r="A38" s="13" t="s">
        <v>1931</v>
      </c>
      <c r="B38" s="32" t="s">
        <v>1932</v>
      </c>
      <c r="C38" s="32" t="s">
        <v>139</v>
      </c>
      <c r="D38" s="14">
        <v>500000</v>
      </c>
      <c r="E38" s="15">
        <v>505.76</v>
      </c>
      <c r="F38" s="16">
        <v>6.9999999999999999E-4</v>
      </c>
      <c r="G38" s="16">
        <v>7.6350000000000001E-2</v>
      </c>
    </row>
    <row r="39" spans="1:7" x14ac:dyDescent="0.25">
      <c r="A39" s="13" t="s">
        <v>1933</v>
      </c>
      <c r="B39" s="32" t="s">
        <v>1934</v>
      </c>
      <c r="C39" s="32" t="s">
        <v>139</v>
      </c>
      <c r="D39" s="14">
        <v>500000</v>
      </c>
      <c r="E39" s="15">
        <v>491.73</v>
      </c>
      <c r="F39" s="16">
        <v>5.9999999999999995E-4</v>
      </c>
      <c r="G39" s="16">
        <v>7.5249999999999997E-2</v>
      </c>
    </row>
    <row r="40" spans="1:7" x14ac:dyDescent="0.25">
      <c r="A40" s="17" t="s">
        <v>181</v>
      </c>
      <c r="B40" s="33"/>
      <c r="C40" s="33"/>
      <c r="D40" s="18"/>
      <c r="E40" s="19">
        <v>430671.84</v>
      </c>
      <c r="F40" s="20">
        <v>0.55679999999999996</v>
      </c>
      <c r="G40" s="21"/>
    </row>
    <row r="41" spans="1:7" x14ac:dyDescent="0.25">
      <c r="A41" s="17" t="s">
        <v>242</v>
      </c>
      <c r="B41" s="32"/>
      <c r="C41" s="32"/>
      <c r="D41" s="14"/>
      <c r="E41" s="15"/>
      <c r="F41" s="16"/>
      <c r="G41" s="16"/>
    </row>
    <row r="42" spans="1:7" x14ac:dyDescent="0.25">
      <c r="A42" s="13" t="s">
        <v>1935</v>
      </c>
      <c r="B42" s="32" t="s">
        <v>1936</v>
      </c>
      <c r="C42" s="32" t="s">
        <v>239</v>
      </c>
      <c r="D42" s="14">
        <v>30000000</v>
      </c>
      <c r="E42" s="15">
        <v>29827.68</v>
      </c>
      <c r="F42" s="16">
        <v>3.8600000000000002E-2</v>
      </c>
      <c r="G42" s="16">
        <v>6.8465999999999999E-2</v>
      </c>
    </row>
    <row r="43" spans="1:7" x14ac:dyDescent="0.25">
      <c r="A43" s="13" t="s">
        <v>1937</v>
      </c>
      <c r="B43" s="32" t="s">
        <v>1938</v>
      </c>
      <c r="C43" s="32" t="s">
        <v>239</v>
      </c>
      <c r="D43" s="14">
        <v>26500000</v>
      </c>
      <c r="E43" s="15">
        <v>26947.8</v>
      </c>
      <c r="F43" s="16">
        <v>3.4799999999999998E-2</v>
      </c>
      <c r="G43" s="16">
        <v>6.8826999999999999E-2</v>
      </c>
    </row>
    <row r="44" spans="1:7" x14ac:dyDescent="0.25">
      <c r="A44" s="13" t="s">
        <v>1939</v>
      </c>
      <c r="B44" s="32" t="s">
        <v>1940</v>
      </c>
      <c r="C44" s="32" t="s">
        <v>239</v>
      </c>
      <c r="D44" s="14">
        <v>25500000</v>
      </c>
      <c r="E44" s="15">
        <v>25874.98</v>
      </c>
      <c r="F44" s="16">
        <v>3.3500000000000002E-2</v>
      </c>
      <c r="G44" s="16">
        <v>6.8671999999999997E-2</v>
      </c>
    </row>
    <row r="45" spans="1:7" x14ac:dyDescent="0.25">
      <c r="A45" s="13" t="s">
        <v>1941</v>
      </c>
      <c r="B45" s="32" t="s">
        <v>1942</v>
      </c>
      <c r="C45" s="32" t="s">
        <v>239</v>
      </c>
      <c r="D45" s="14">
        <v>22500000</v>
      </c>
      <c r="E45" s="15">
        <v>22887.9</v>
      </c>
      <c r="F45" s="16">
        <v>2.9600000000000001E-2</v>
      </c>
      <c r="G45" s="16">
        <v>6.8671999999999997E-2</v>
      </c>
    </row>
    <row r="46" spans="1:7" x14ac:dyDescent="0.25">
      <c r="A46" s="13" t="s">
        <v>1943</v>
      </c>
      <c r="B46" s="32" t="s">
        <v>1944</v>
      </c>
      <c r="C46" s="32" t="s">
        <v>239</v>
      </c>
      <c r="D46" s="14">
        <v>19500000</v>
      </c>
      <c r="E46" s="15">
        <v>19865.080000000002</v>
      </c>
      <c r="F46" s="16">
        <v>2.5700000000000001E-2</v>
      </c>
      <c r="G46" s="16">
        <v>6.7741999999999997E-2</v>
      </c>
    </row>
    <row r="47" spans="1:7" x14ac:dyDescent="0.25">
      <c r="A47" s="13" t="s">
        <v>1945</v>
      </c>
      <c r="B47" s="32" t="s">
        <v>1946</v>
      </c>
      <c r="C47" s="32" t="s">
        <v>239</v>
      </c>
      <c r="D47" s="14">
        <v>15500000</v>
      </c>
      <c r="E47" s="15">
        <v>15802.96</v>
      </c>
      <c r="F47" s="16">
        <v>2.0400000000000001E-2</v>
      </c>
      <c r="G47" s="16">
        <v>6.7761000000000002E-2</v>
      </c>
    </row>
    <row r="48" spans="1:7" x14ac:dyDescent="0.25">
      <c r="A48" s="13" t="s">
        <v>1947</v>
      </c>
      <c r="B48" s="32" t="s">
        <v>1948</v>
      </c>
      <c r="C48" s="32" t="s">
        <v>239</v>
      </c>
      <c r="D48" s="14">
        <v>14500000</v>
      </c>
      <c r="E48" s="15">
        <v>14753.95</v>
      </c>
      <c r="F48" s="16">
        <v>1.9099999999999999E-2</v>
      </c>
      <c r="G48" s="16">
        <v>6.8793000000000007E-2</v>
      </c>
    </row>
    <row r="49" spans="1:7" x14ac:dyDescent="0.25">
      <c r="A49" s="13" t="s">
        <v>1949</v>
      </c>
      <c r="B49" s="32" t="s">
        <v>1950</v>
      </c>
      <c r="C49" s="32" t="s">
        <v>239</v>
      </c>
      <c r="D49" s="14">
        <v>11500000</v>
      </c>
      <c r="E49" s="15">
        <v>11681.24</v>
      </c>
      <c r="F49" s="16">
        <v>1.5100000000000001E-2</v>
      </c>
      <c r="G49" s="16">
        <v>6.8297999999999998E-2</v>
      </c>
    </row>
    <row r="50" spans="1:7" x14ac:dyDescent="0.25">
      <c r="A50" s="13" t="s">
        <v>1951</v>
      </c>
      <c r="B50" s="32" t="s">
        <v>1952</v>
      </c>
      <c r="C50" s="32" t="s">
        <v>239</v>
      </c>
      <c r="D50" s="14">
        <v>11500000</v>
      </c>
      <c r="E50" s="15">
        <v>11668.35</v>
      </c>
      <c r="F50" s="16">
        <v>1.5100000000000001E-2</v>
      </c>
      <c r="G50" s="16">
        <v>6.7967E-2</v>
      </c>
    </row>
    <row r="51" spans="1:7" x14ac:dyDescent="0.25">
      <c r="A51" s="13" t="s">
        <v>1953</v>
      </c>
      <c r="B51" s="32" t="s">
        <v>1954</v>
      </c>
      <c r="C51" s="32" t="s">
        <v>239</v>
      </c>
      <c r="D51" s="14">
        <v>11000000</v>
      </c>
      <c r="E51" s="15">
        <v>11197.47</v>
      </c>
      <c r="F51" s="16">
        <v>1.4500000000000001E-2</v>
      </c>
      <c r="G51" s="16">
        <v>6.8639000000000006E-2</v>
      </c>
    </row>
    <row r="52" spans="1:7" x14ac:dyDescent="0.25">
      <c r="A52" s="13" t="s">
        <v>1955</v>
      </c>
      <c r="B52" s="32" t="s">
        <v>1956</v>
      </c>
      <c r="C52" s="32" t="s">
        <v>239</v>
      </c>
      <c r="D52" s="14">
        <v>10500000</v>
      </c>
      <c r="E52" s="15">
        <v>10712.69</v>
      </c>
      <c r="F52" s="16">
        <v>1.3899999999999999E-2</v>
      </c>
      <c r="G52" s="16">
        <v>6.8207000000000004E-2</v>
      </c>
    </row>
    <row r="53" spans="1:7" x14ac:dyDescent="0.25">
      <c r="A53" s="13" t="s">
        <v>1957</v>
      </c>
      <c r="B53" s="32" t="s">
        <v>1958</v>
      </c>
      <c r="C53" s="32" t="s">
        <v>239</v>
      </c>
      <c r="D53" s="14">
        <v>9500000</v>
      </c>
      <c r="E53" s="15">
        <v>9638.65</v>
      </c>
      <c r="F53" s="16">
        <v>1.2500000000000001E-2</v>
      </c>
      <c r="G53" s="16">
        <v>6.8018999999999996E-2</v>
      </c>
    </row>
    <row r="54" spans="1:7" x14ac:dyDescent="0.25">
      <c r="A54" s="13" t="s">
        <v>1959</v>
      </c>
      <c r="B54" s="32" t="s">
        <v>1960</v>
      </c>
      <c r="C54" s="32" t="s">
        <v>239</v>
      </c>
      <c r="D54" s="14">
        <v>9000000</v>
      </c>
      <c r="E54" s="15">
        <v>9147.0499999999993</v>
      </c>
      <c r="F54" s="16">
        <v>1.18E-2</v>
      </c>
      <c r="G54" s="16">
        <v>6.7742999999999998E-2</v>
      </c>
    </row>
    <row r="55" spans="1:7" x14ac:dyDescent="0.25">
      <c r="A55" s="13" t="s">
        <v>1961</v>
      </c>
      <c r="B55" s="32" t="s">
        <v>1962</v>
      </c>
      <c r="C55" s="32" t="s">
        <v>239</v>
      </c>
      <c r="D55" s="14">
        <v>8000000</v>
      </c>
      <c r="E55" s="15">
        <v>8148.63</v>
      </c>
      <c r="F55" s="16">
        <v>1.0500000000000001E-2</v>
      </c>
      <c r="G55" s="16">
        <v>6.7898E-2</v>
      </c>
    </row>
    <row r="56" spans="1:7" x14ac:dyDescent="0.25">
      <c r="A56" s="13" t="s">
        <v>1963</v>
      </c>
      <c r="B56" s="32" t="s">
        <v>1964</v>
      </c>
      <c r="C56" s="32" t="s">
        <v>239</v>
      </c>
      <c r="D56" s="14">
        <v>7500000</v>
      </c>
      <c r="E56" s="15">
        <v>7641.81</v>
      </c>
      <c r="F56" s="16">
        <v>9.9000000000000008E-3</v>
      </c>
      <c r="G56" s="16">
        <v>6.7742999999999998E-2</v>
      </c>
    </row>
    <row r="57" spans="1:7" x14ac:dyDescent="0.25">
      <c r="A57" s="13" t="s">
        <v>1965</v>
      </c>
      <c r="B57" s="32" t="s">
        <v>1966</v>
      </c>
      <c r="C57" s="32" t="s">
        <v>239</v>
      </c>
      <c r="D57" s="14">
        <v>7500000</v>
      </c>
      <c r="E57" s="15">
        <v>7597.63</v>
      </c>
      <c r="F57" s="16">
        <v>9.7999999999999997E-3</v>
      </c>
      <c r="G57" s="16">
        <v>6.7948999999999996E-2</v>
      </c>
    </row>
    <row r="58" spans="1:7" x14ac:dyDescent="0.25">
      <c r="A58" s="13" t="s">
        <v>1967</v>
      </c>
      <c r="B58" s="32" t="s">
        <v>1968</v>
      </c>
      <c r="C58" s="32" t="s">
        <v>239</v>
      </c>
      <c r="D58" s="14">
        <v>7219500</v>
      </c>
      <c r="E58" s="15">
        <v>7312.64</v>
      </c>
      <c r="F58" s="16">
        <v>9.4999999999999998E-3</v>
      </c>
      <c r="G58" s="16">
        <v>6.9038000000000002E-2</v>
      </c>
    </row>
    <row r="59" spans="1:7" x14ac:dyDescent="0.25">
      <c r="A59" s="13" t="s">
        <v>1969</v>
      </c>
      <c r="B59" s="32" t="s">
        <v>1970</v>
      </c>
      <c r="C59" s="32" t="s">
        <v>239</v>
      </c>
      <c r="D59" s="14">
        <v>7000000</v>
      </c>
      <c r="E59" s="15">
        <v>7119.95</v>
      </c>
      <c r="F59" s="16">
        <v>9.1999999999999998E-3</v>
      </c>
      <c r="G59" s="16">
        <v>6.9189000000000001E-2</v>
      </c>
    </row>
    <row r="60" spans="1:7" x14ac:dyDescent="0.25">
      <c r="A60" s="13" t="s">
        <v>1971</v>
      </c>
      <c r="B60" s="32" t="s">
        <v>1972</v>
      </c>
      <c r="C60" s="32" t="s">
        <v>239</v>
      </c>
      <c r="D60" s="14">
        <v>6500000</v>
      </c>
      <c r="E60" s="15">
        <v>6630.98</v>
      </c>
      <c r="F60" s="16">
        <v>8.6E-3</v>
      </c>
      <c r="G60" s="16">
        <v>6.7812999999999998E-2</v>
      </c>
    </row>
    <row r="61" spans="1:7" x14ac:dyDescent="0.25">
      <c r="A61" s="13" t="s">
        <v>1973</v>
      </c>
      <c r="B61" s="32" t="s">
        <v>1974</v>
      </c>
      <c r="C61" s="32" t="s">
        <v>239</v>
      </c>
      <c r="D61" s="14">
        <v>6500000</v>
      </c>
      <c r="E61" s="15">
        <v>6604.7</v>
      </c>
      <c r="F61" s="16">
        <v>8.5000000000000006E-3</v>
      </c>
      <c r="G61" s="16">
        <v>6.8208000000000005E-2</v>
      </c>
    </row>
    <row r="62" spans="1:7" x14ac:dyDescent="0.25">
      <c r="A62" s="13" t="s">
        <v>1975</v>
      </c>
      <c r="B62" s="32" t="s">
        <v>1976</v>
      </c>
      <c r="C62" s="32" t="s">
        <v>239</v>
      </c>
      <c r="D62" s="14">
        <v>6000000</v>
      </c>
      <c r="E62" s="15">
        <v>6099.82</v>
      </c>
      <c r="F62" s="16">
        <v>7.9000000000000008E-3</v>
      </c>
      <c r="G62" s="16">
        <v>6.7811999999999997E-2</v>
      </c>
    </row>
    <row r="63" spans="1:7" x14ac:dyDescent="0.25">
      <c r="A63" s="13" t="s">
        <v>1977</v>
      </c>
      <c r="B63" s="32" t="s">
        <v>1978</v>
      </c>
      <c r="C63" s="32" t="s">
        <v>239</v>
      </c>
      <c r="D63" s="14">
        <v>5000000</v>
      </c>
      <c r="E63" s="15">
        <v>5095.3900000000003</v>
      </c>
      <c r="F63" s="16">
        <v>6.6E-3</v>
      </c>
      <c r="G63" s="16">
        <v>6.7863000000000007E-2</v>
      </c>
    </row>
    <row r="64" spans="1:7" x14ac:dyDescent="0.25">
      <c r="A64" s="13" t="s">
        <v>1979</v>
      </c>
      <c r="B64" s="32" t="s">
        <v>1980</v>
      </c>
      <c r="C64" s="32" t="s">
        <v>239</v>
      </c>
      <c r="D64" s="14">
        <v>5000000</v>
      </c>
      <c r="E64" s="15">
        <v>5071.7299999999996</v>
      </c>
      <c r="F64" s="16">
        <v>6.6E-3</v>
      </c>
      <c r="G64" s="16">
        <v>6.8415000000000004E-2</v>
      </c>
    </row>
    <row r="65" spans="1:7" x14ac:dyDescent="0.25">
      <c r="A65" s="13" t="s">
        <v>1981</v>
      </c>
      <c r="B65" s="32" t="s">
        <v>1982</v>
      </c>
      <c r="C65" s="32" t="s">
        <v>239</v>
      </c>
      <c r="D65" s="14">
        <v>5000000</v>
      </c>
      <c r="E65" s="15">
        <v>5071.32</v>
      </c>
      <c r="F65" s="16">
        <v>6.6E-3</v>
      </c>
      <c r="G65" s="16">
        <v>6.8104999999999999E-2</v>
      </c>
    </row>
    <row r="66" spans="1:7" x14ac:dyDescent="0.25">
      <c r="A66" s="13" t="s">
        <v>1983</v>
      </c>
      <c r="B66" s="32" t="s">
        <v>1984</v>
      </c>
      <c r="C66" s="32" t="s">
        <v>239</v>
      </c>
      <c r="D66" s="14">
        <v>5000000</v>
      </c>
      <c r="E66" s="15">
        <v>5065.42</v>
      </c>
      <c r="F66" s="16">
        <v>6.4999999999999997E-3</v>
      </c>
      <c r="G66" s="16">
        <v>6.8070000000000006E-2</v>
      </c>
    </row>
    <row r="67" spans="1:7" x14ac:dyDescent="0.25">
      <c r="A67" s="13" t="s">
        <v>1985</v>
      </c>
      <c r="B67" s="32" t="s">
        <v>1986</v>
      </c>
      <c r="C67" s="32" t="s">
        <v>239</v>
      </c>
      <c r="D67" s="14">
        <v>4000000</v>
      </c>
      <c r="E67" s="15">
        <v>4080.61</v>
      </c>
      <c r="F67" s="16">
        <v>5.3E-3</v>
      </c>
      <c r="G67" s="16">
        <v>6.7709000000000005E-2</v>
      </c>
    </row>
    <row r="68" spans="1:7" x14ac:dyDescent="0.25">
      <c r="A68" s="13" t="s">
        <v>1987</v>
      </c>
      <c r="B68" s="32" t="s">
        <v>1988</v>
      </c>
      <c r="C68" s="32" t="s">
        <v>239</v>
      </c>
      <c r="D68" s="14">
        <v>3500000</v>
      </c>
      <c r="E68" s="15">
        <v>3558.82</v>
      </c>
      <c r="F68" s="16">
        <v>4.5999999999999999E-3</v>
      </c>
      <c r="G68" s="16">
        <v>6.9332000000000005E-2</v>
      </c>
    </row>
    <row r="69" spans="1:7" x14ac:dyDescent="0.25">
      <c r="A69" s="13" t="s">
        <v>1989</v>
      </c>
      <c r="B69" s="32" t="s">
        <v>1990</v>
      </c>
      <c r="C69" s="32" t="s">
        <v>239</v>
      </c>
      <c r="D69" s="14">
        <v>3000000</v>
      </c>
      <c r="E69" s="15">
        <v>3048.07</v>
      </c>
      <c r="F69" s="16">
        <v>3.8999999999999998E-3</v>
      </c>
      <c r="G69" s="16">
        <v>6.7896999999999999E-2</v>
      </c>
    </row>
    <row r="70" spans="1:7" x14ac:dyDescent="0.25">
      <c r="A70" s="13" t="s">
        <v>1991</v>
      </c>
      <c r="B70" s="32" t="s">
        <v>1992</v>
      </c>
      <c r="C70" s="32" t="s">
        <v>239</v>
      </c>
      <c r="D70" s="14">
        <v>3000000</v>
      </c>
      <c r="E70" s="15">
        <v>3042.29</v>
      </c>
      <c r="F70" s="16">
        <v>3.8999999999999998E-3</v>
      </c>
      <c r="G70" s="16">
        <v>6.8504999999999996E-2</v>
      </c>
    </row>
    <row r="71" spans="1:7" x14ac:dyDescent="0.25">
      <c r="A71" s="13" t="s">
        <v>1993</v>
      </c>
      <c r="B71" s="32" t="s">
        <v>1994</v>
      </c>
      <c r="C71" s="32" t="s">
        <v>239</v>
      </c>
      <c r="D71" s="14">
        <v>2500000</v>
      </c>
      <c r="E71" s="15">
        <v>2536.38</v>
      </c>
      <c r="F71" s="16">
        <v>3.3E-3</v>
      </c>
      <c r="G71" s="16">
        <v>6.8070000000000006E-2</v>
      </c>
    </row>
    <row r="72" spans="1:7" x14ac:dyDescent="0.25">
      <c r="A72" s="13" t="s">
        <v>1995</v>
      </c>
      <c r="B72" s="32" t="s">
        <v>1996</v>
      </c>
      <c r="C72" s="32" t="s">
        <v>239</v>
      </c>
      <c r="D72" s="14">
        <v>2500000</v>
      </c>
      <c r="E72" s="15">
        <v>2527.58</v>
      </c>
      <c r="F72" s="16">
        <v>3.3E-3</v>
      </c>
      <c r="G72" s="16">
        <v>6.9510000000000002E-2</v>
      </c>
    </row>
    <row r="73" spans="1:7" x14ac:dyDescent="0.25">
      <c r="A73" s="13" t="s">
        <v>1997</v>
      </c>
      <c r="B73" s="32" t="s">
        <v>1998</v>
      </c>
      <c r="C73" s="32" t="s">
        <v>239</v>
      </c>
      <c r="D73" s="14">
        <v>2500000</v>
      </c>
      <c r="E73" s="15">
        <v>2524.94</v>
      </c>
      <c r="F73" s="16">
        <v>3.3E-3</v>
      </c>
      <c r="G73" s="16">
        <v>6.8277000000000004E-2</v>
      </c>
    </row>
    <row r="74" spans="1:7" x14ac:dyDescent="0.25">
      <c r="A74" s="13" t="s">
        <v>1999</v>
      </c>
      <c r="B74" s="32" t="s">
        <v>2000</v>
      </c>
      <c r="C74" s="32" t="s">
        <v>239</v>
      </c>
      <c r="D74" s="14">
        <v>1000000</v>
      </c>
      <c r="E74" s="15">
        <v>1015.98</v>
      </c>
      <c r="F74" s="16">
        <v>1.2999999999999999E-3</v>
      </c>
      <c r="G74" s="16">
        <v>6.7846000000000004E-2</v>
      </c>
    </row>
    <row r="75" spans="1:7" x14ac:dyDescent="0.25">
      <c r="A75" s="13" t="s">
        <v>2001</v>
      </c>
      <c r="B75" s="32" t="s">
        <v>2002</v>
      </c>
      <c r="C75" s="32" t="s">
        <v>239</v>
      </c>
      <c r="D75" s="14">
        <v>500000</v>
      </c>
      <c r="E75" s="15">
        <v>506.69</v>
      </c>
      <c r="F75" s="16">
        <v>6.9999999999999999E-4</v>
      </c>
      <c r="G75" s="16">
        <v>6.8690000000000001E-2</v>
      </c>
    </row>
    <row r="76" spans="1:7" x14ac:dyDescent="0.25">
      <c r="A76" s="13" t="s">
        <v>2003</v>
      </c>
      <c r="B76" s="32" t="s">
        <v>2004</v>
      </c>
      <c r="C76" s="32" t="s">
        <v>239</v>
      </c>
      <c r="D76" s="14">
        <v>500000</v>
      </c>
      <c r="E76" s="15">
        <v>506.43</v>
      </c>
      <c r="F76" s="16">
        <v>6.9999999999999999E-4</v>
      </c>
      <c r="G76" s="16">
        <v>6.9227999999999998E-2</v>
      </c>
    </row>
    <row r="77" spans="1:7" x14ac:dyDescent="0.25">
      <c r="A77" s="13" t="s">
        <v>2005</v>
      </c>
      <c r="B77" s="32" t="s">
        <v>2006</v>
      </c>
      <c r="C77" s="32" t="s">
        <v>239</v>
      </c>
      <c r="D77" s="14">
        <v>500000</v>
      </c>
      <c r="E77" s="15">
        <v>506.33</v>
      </c>
      <c r="F77" s="16">
        <v>6.9999999999999999E-4</v>
      </c>
      <c r="G77" s="16">
        <v>6.9038000000000002E-2</v>
      </c>
    </row>
    <row r="78" spans="1:7" x14ac:dyDescent="0.25">
      <c r="A78" s="13" t="s">
        <v>2007</v>
      </c>
      <c r="B78" s="32" t="s">
        <v>2008</v>
      </c>
      <c r="C78" s="32" t="s">
        <v>239</v>
      </c>
      <c r="D78" s="14">
        <v>500000</v>
      </c>
      <c r="E78" s="15">
        <v>506.29</v>
      </c>
      <c r="F78" s="16">
        <v>6.9999999999999999E-4</v>
      </c>
      <c r="G78" s="16">
        <v>6.9126999999999994E-2</v>
      </c>
    </row>
    <row r="79" spans="1:7" x14ac:dyDescent="0.25">
      <c r="A79" s="13" t="s">
        <v>2009</v>
      </c>
      <c r="B79" s="32" t="s">
        <v>2010</v>
      </c>
      <c r="C79" s="32" t="s">
        <v>239</v>
      </c>
      <c r="D79" s="14">
        <v>500000</v>
      </c>
      <c r="E79" s="15">
        <v>499.56</v>
      </c>
      <c r="F79" s="16">
        <v>5.9999999999999995E-4</v>
      </c>
      <c r="G79" s="16">
        <v>6.8862999999999994E-2</v>
      </c>
    </row>
    <row r="80" spans="1:7" x14ac:dyDescent="0.25">
      <c r="A80" s="17" t="s">
        <v>181</v>
      </c>
      <c r="B80" s="33"/>
      <c r="C80" s="33"/>
      <c r="D80" s="18"/>
      <c r="E80" s="19">
        <v>322325.78999999998</v>
      </c>
      <c r="F80" s="20">
        <v>0.41710000000000003</v>
      </c>
      <c r="G80" s="21"/>
    </row>
    <row r="81" spans="1:7" x14ac:dyDescent="0.25">
      <c r="A81" s="13"/>
      <c r="B81" s="32"/>
      <c r="C81" s="32"/>
      <c r="D81" s="14"/>
      <c r="E81" s="15"/>
      <c r="F81" s="16"/>
      <c r="G81" s="16"/>
    </row>
    <row r="82" spans="1:7" x14ac:dyDescent="0.25">
      <c r="A82" s="13"/>
      <c r="B82" s="32"/>
      <c r="C82" s="32"/>
      <c r="D82" s="14"/>
      <c r="E82" s="15"/>
      <c r="F82" s="16"/>
      <c r="G82" s="16"/>
    </row>
    <row r="83" spans="1:7" x14ac:dyDescent="0.25">
      <c r="A83" s="17" t="s">
        <v>182</v>
      </c>
      <c r="B83" s="32"/>
      <c r="C83" s="32"/>
      <c r="D83" s="14"/>
      <c r="E83" s="15"/>
      <c r="F83" s="16"/>
      <c r="G83" s="16"/>
    </row>
    <row r="84" spans="1:7" x14ac:dyDescent="0.25">
      <c r="A84" s="17" t="s">
        <v>181</v>
      </c>
      <c r="B84" s="32"/>
      <c r="C84" s="32"/>
      <c r="D84" s="14"/>
      <c r="E84" s="22" t="s">
        <v>134</v>
      </c>
      <c r="F84" s="23" t="s">
        <v>134</v>
      </c>
      <c r="G84" s="16"/>
    </row>
    <row r="85" spans="1:7" x14ac:dyDescent="0.25">
      <c r="A85" s="13"/>
      <c r="B85" s="32"/>
      <c r="C85" s="32"/>
      <c r="D85" s="14"/>
      <c r="E85" s="15"/>
      <c r="F85" s="16"/>
      <c r="G85" s="16"/>
    </row>
    <row r="86" spans="1:7" x14ac:dyDescent="0.25">
      <c r="A86" s="17" t="s">
        <v>183</v>
      </c>
      <c r="B86" s="32"/>
      <c r="C86" s="32"/>
      <c r="D86" s="14"/>
      <c r="E86" s="15"/>
      <c r="F86" s="16"/>
      <c r="G86" s="16"/>
    </row>
    <row r="87" spans="1:7" x14ac:dyDescent="0.25">
      <c r="A87" s="17" t="s">
        <v>181</v>
      </c>
      <c r="B87" s="32"/>
      <c r="C87" s="32"/>
      <c r="D87" s="14"/>
      <c r="E87" s="22" t="s">
        <v>134</v>
      </c>
      <c r="F87" s="23" t="s">
        <v>134</v>
      </c>
      <c r="G87" s="16"/>
    </row>
    <row r="88" spans="1:7" x14ac:dyDescent="0.25">
      <c r="A88" s="13"/>
      <c r="B88" s="32"/>
      <c r="C88" s="32"/>
      <c r="D88" s="14"/>
      <c r="E88" s="15"/>
      <c r="F88" s="16"/>
      <c r="G88" s="16"/>
    </row>
    <row r="89" spans="1:7" x14ac:dyDescent="0.25">
      <c r="A89" s="24" t="s">
        <v>184</v>
      </c>
      <c r="B89" s="34"/>
      <c r="C89" s="34"/>
      <c r="D89" s="25"/>
      <c r="E89" s="19">
        <v>752997.63</v>
      </c>
      <c r="F89" s="20">
        <v>0.97389999999999999</v>
      </c>
      <c r="G89" s="21"/>
    </row>
    <row r="90" spans="1:7" x14ac:dyDescent="0.25">
      <c r="A90" s="13"/>
      <c r="B90" s="32"/>
      <c r="C90" s="32"/>
      <c r="D90" s="14"/>
      <c r="E90" s="15"/>
      <c r="F90" s="16"/>
      <c r="G90" s="16"/>
    </row>
    <row r="91" spans="1:7" x14ac:dyDescent="0.25">
      <c r="A91" s="13"/>
      <c r="B91" s="32"/>
      <c r="C91" s="32"/>
      <c r="D91" s="14"/>
      <c r="E91" s="15"/>
      <c r="F91" s="16"/>
      <c r="G91" s="16"/>
    </row>
    <row r="92" spans="1:7" x14ac:dyDescent="0.25">
      <c r="A92" s="17" t="s">
        <v>199</v>
      </c>
      <c r="B92" s="32"/>
      <c r="C92" s="32"/>
      <c r="D92" s="14"/>
      <c r="E92" s="15"/>
      <c r="F92" s="16"/>
      <c r="G92" s="16"/>
    </row>
    <row r="93" spans="1:7" x14ac:dyDescent="0.25">
      <c r="A93" s="13" t="s">
        <v>200</v>
      </c>
      <c r="B93" s="32"/>
      <c r="C93" s="32"/>
      <c r="D93" s="14"/>
      <c r="E93" s="15">
        <v>3787.05</v>
      </c>
      <c r="F93" s="16">
        <v>4.8999999999999998E-3</v>
      </c>
      <c r="G93" s="16">
        <v>6.2650999999999998E-2</v>
      </c>
    </row>
    <row r="94" spans="1:7" x14ac:dyDescent="0.25">
      <c r="A94" s="17" t="s">
        <v>181</v>
      </c>
      <c r="B94" s="33"/>
      <c r="C94" s="33"/>
      <c r="D94" s="18"/>
      <c r="E94" s="19">
        <v>3787.05</v>
      </c>
      <c r="F94" s="20">
        <v>4.8999999999999998E-3</v>
      </c>
      <c r="G94" s="21"/>
    </row>
    <row r="95" spans="1:7" x14ac:dyDescent="0.25">
      <c r="A95" s="13"/>
      <c r="B95" s="32"/>
      <c r="C95" s="32"/>
      <c r="D95" s="14"/>
      <c r="E95" s="15"/>
      <c r="F95" s="16"/>
      <c r="G95" s="16"/>
    </row>
    <row r="96" spans="1:7" x14ac:dyDescent="0.25">
      <c r="A96" s="24" t="s">
        <v>184</v>
      </c>
      <c r="B96" s="34"/>
      <c r="C96" s="34"/>
      <c r="D96" s="25"/>
      <c r="E96" s="19">
        <v>3787.05</v>
      </c>
      <c r="F96" s="20">
        <v>4.8999999999999998E-3</v>
      </c>
      <c r="G96" s="21"/>
    </row>
    <row r="97" spans="1:7" x14ac:dyDescent="0.25">
      <c r="A97" s="13" t="s">
        <v>201</v>
      </c>
      <c r="B97" s="32"/>
      <c r="C97" s="32"/>
      <c r="D97" s="14"/>
      <c r="E97" s="15">
        <v>16817.2344749</v>
      </c>
      <c r="F97" s="16">
        <v>2.1742999999999998E-2</v>
      </c>
      <c r="G97" s="16"/>
    </row>
    <row r="98" spans="1:7" x14ac:dyDescent="0.25">
      <c r="A98" s="13" t="s">
        <v>202</v>
      </c>
      <c r="B98" s="32"/>
      <c r="C98" s="32"/>
      <c r="D98" s="14"/>
      <c r="E98" s="40">
        <v>-158.48447490000001</v>
      </c>
      <c r="F98" s="26">
        <v>-5.4299999999999997E-4</v>
      </c>
      <c r="G98" s="16">
        <v>6.2650999999999998E-2</v>
      </c>
    </row>
    <row r="99" spans="1:7" x14ac:dyDescent="0.25">
      <c r="A99" s="27" t="s">
        <v>203</v>
      </c>
      <c r="B99" s="35"/>
      <c r="C99" s="35"/>
      <c r="D99" s="28"/>
      <c r="E99" s="29">
        <v>773443.43</v>
      </c>
      <c r="F99" s="30">
        <v>1</v>
      </c>
      <c r="G99" s="30"/>
    </row>
    <row r="101" spans="1:7" x14ac:dyDescent="0.25">
      <c r="A101" s="1" t="s">
        <v>205</v>
      </c>
    </row>
    <row r="104" spans="1:7" x14ac:dyDescent="0.25">
      <c r="A104" s="1" t="s">
        <v>206</v>
      </c>
    </row>
    <row r="105" spans="1:7" x14ac:dyDescent="0.25">
      <c r="A105" s="47" t="s">
        <v>207</v>
      </c>
      <c r="B105" s="3" t="s">
        <v>134</v>
      </c>
    </row>
    <row r="106" spans="1:7" x14ac:dyDescent="0.25">
      <c r="A106" t="s">
        <v>208</v>
      </c>
    </row>
    <row r="107" spans="1:7" x14ac:dyDescent="0.25">
      <c r="A107" t="s">
        <v>249</v>
      </c>
      <c r="B107" t="s">
        <v>210</v>
      </c>
      <c r="C107" t="s">
        <v>210</v>
      </c>
    </row>
    <row r="108" spans="1:7" x14ac:dyDescent="0.25">
      <c r="B108" s="48">
        <v>45688</v>
      </c>
      <c r="C108" s="48">
        <v>45716</v>
      </c>
    </row>
    <row r="109" spans="1:7" x14ac:dyDescent="0.25">
      <c r="A109" t="s">
        <v>474</v>
      </c>
      <c r="B109">
        <v>12.623900000000001</v>
      </c>
      <c r="C109">
        <v>12.694800000000001</v>
      </c>
    </row>
    <row r="110" spans="1:7" x14ac:dyDescent="0.25">
      <c r="A110" t="s">
        <v>251</v>
      </c>
      <c r="B110">
        <v>12.624499999999999</v>
      </c>
      <c r="C110">
        <v>12.695499999999999</v>
      </c>
    </row>
    <row r="111" spans="1:7" x14ac:dyDescent="0.25">
      <c r="A111" t="s">
        <v>475</v>
      </c>
      <c r="B111">
        <v>12.5359</v>
      </c>
      <c r="C111">
        <v>12.6045</v>
      </c>
    </row>
    <row r="112" spans="1:7" x14ac:dyDescent="0.25">
      <c r="A112" t="s">
        <v>253</v>
      </c>
      <c r="B112">
        <v>12.537100000000001</v>
      </c>
      <c r="C112">
        <v>12.605700000000001</v>
      </c>
    </row>
    <row r="114" spans="1:2" x14ac:dyDescent="0.25">
      <c r="A114" t="s">
        <v>212</v>
      </c>
      <c r="B114" s="3" t="s">
        <v>134</v>
      </c>
    </row>
    <row r="115" spans="1:2" x14ac:dyDescent="0.25">
      <c r="A115" t="s">
        <v>213</v>
      </c>
      <c r="B115" s="3" t="s">
        <v>134</v>
      </c>
    </row>
    <row r="116" spans="1:2" ht="29.1" customHeight="1" x14ac:dyDescent="0.25">
      <c r="A116" s="47" t="s">
        <v>214</v>
      </c>
      <c r="B116" s="3" t="s">
        <v>134</v>
      </c>
    </row>
    <row r="117" spans="1:2" ht="29.1" customHeight="1" x14ac:dyDescent="0.25">
      <c r="A117" s="47" t="s">
        <v>215</v>
      </c>
      <c r="B117" s="3" t="s">
        <v>134</v>
      </c>
    </row>
    <row r="118" spans="1:2" x14ac:dyDescent="0.25">
      <c r="A118" t="s">
        <v>216</v>
      </c>
      <c r="B118" s="49">
        <f>+B133</f>
        <v>0.96934305307680868</v>
      </c>
    </row>
    <row r="119" spans="1:2" ht="43.5" customHeight="1" x14ac:dyDescent="0.25">
      <c r="A119" s="47" t="s">
        <v>217</v>
      </c>
      <c r="B119" s="3" t="s">
        <v>134</v>
      </c>
    </row>
    <row r="120" spans="1:2" x14ac:dyDescent="0.25">
      <c r="B120" s="3"/>
    </row>
    <row r="121" spans="1:2" ht="29.1" customHeight="1" x14ac:dyDescent="0.25">
      <c r="A121" s="47" t="s">
        <v>218</v>
      </c>
      <c r="B121" s="3" t="s">
        <v>134</v>
      </c>
    </row>
    <row r="122" spans="1:2" ht="29.1" customHeight="1" x14ac:dyDescent="0.25">
      <c r="A122" s="47" t="s">
        <v>219</v>
      </c>
      <c r="B122">
        <v>21879.89</v>
      </c>
    </row>
    <row r="123" spans="1:2" ht="29.1" customHeight="1" x14ac:dyDescent="0.25">
      <c r="A123" s="47" t="s">
        <v>220</v>
      </c>
      <c r="B123" s="3" t="s">
        <v>134</v>
      </c>
    </row>
    <row r="124" spans="1:2" ht="29.1" customHeight="1" x14ac:dyDescent="0.25">
      <c r="A124" s="47" t="s">
        <v>221</v>
      </c>
      <c r="B124" s="3" t="s">
        <v>134</v>
      </c>
    </row>
    <row r="126" spans="1:2" x14ac:dyDescent="0.25">
      <c r="A126" t="s">
        <v>222</v>
      </c>
    </row>
    <row r="127" spans="1:2" ht="57.95" customHeight="1" x14ac:dyDescent="0.25">
      <c r="A127" s="51" t="s">
        <v>223</v>
      </c>
      <c r="B127" s="55" t="s">
        <v>2011</v>
      </c>
    </row>
    <row r="128" spans="1:2" ht="29.1" customHeight="1" x14ac:dyDescent="0.25">
      <c r="A128" s="51" t="s">
        <v>225</v>
      </c>
      <c r="B128" s="55" t="s">
        <v>2012</v>
      </c>
    </row>
    <row r="129" spans="1:4" x14ac:dyDescent="0.25">
      <c r="A129" s="51"/>
      <c r="B129" s="51"/>
    </row>
    <row r="130" spans="1:4" x14ac:dyDescent="0.25">
      <c r="A130" s="51" t="s">
        <v>227</v>
      </c>
      <c r="B130" s="52">
        <v>7.3132030863910877</v>
      </c>
    </row>
    <row r="131" spans="1:4" x14ac:dyDescent="0.25">
      <c r="A131" s="51"/>
      <c r="B131" s="51"/>
    </row>
    <row r="132" spans="1:4" x14ac:dyDescent="0.25">
      <c r="A132" s="51" t="s">
        <v>228</v>
      </c>
      <c r="B132" s="53">
        <v>0.94</v>
      </c>
    </row>
    <row r="133" spans="1:4" x14ac:dyDescent="0.25">
      <c r="A133" s="51" t="s">
        <v>229</v>
      </c>
      <c r="B133" s="53">
        <v>0.96934305307680868</v>
      </c>
    </row>
    <row r="134" spans="1:4" x14ac:dyDescent="0.25">
      <c r="A134" s="51"/>
      <c r="B134" s="51"/>
    </row>
    <row r="135" spans="1:4" x14ac:dyDescent="0.25">
      <c r="A135" s="51" t="s">
        <v>230</v>
      </c>
      <c r="B135" s="54">
        <v>45716</v>
      </c>
    </row>
    <row r="137" spans="1:4" ht="69.95" customHeight="1" x14ac:dyDescent="0.25">
      <c r="A137" s="65" t="s">
        <v>231</v>
      </c>
      <c r="B137" s="65" t="s">
        <v>232</v>
      </c>
      <c r="C137" s="65" t="s">
        <v>4</v>
      </c>
      <c r="D137" s="65" t="s">
        <v>5</v>
      </c>
    </row>
    <row r="138" spans="1:4" ht="69.95" customHeight="1" x14ac:dyDescent="0.25">
      <c r="A138" s="65" t="s">
        <v>2013</v>
      </c>
      <c r="B138" s="65"/>
      <c r="C138" s="65" t="s">
        <v>66</v>
      </c>
      <c r="D138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13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2014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2015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260</v>
      </c>
      <c r="B8" s="32" t="s">
        <v>261</v>
      </c>
      <c r="C8" s="32" t="s">
        <v>262</v>
      </c>
      <c r="D8" s="14">
        <v>1026347</v>
      </c>
      <c r="E8" s="15">
        <v>17780.439999999999</v>
      </c>
      <c r="F8" s="16">
        <v>8.0500000000000002E-2</v>
      </c>
      <c r="G8" s="16"/>
    </row>
    <row r="9" spans="1:7" x14ac:dyDescent="0.25">
      <c r="A9" s="13" t="s">
        <v>263</v>
      </c>
      <c r="B9" s="32" t="s">
        <v>264</v>
      </c>
      <c r="C9" s="32" t="s">
        <v>262</v>
      </c>
      <c r="D9" s="14">
        <v>1044241</v>
      </c>
      <c r="E9" s="15">
        <v>12573.71</v>
      </c>
      <c r="F9" s="16">
        <v>5.6899999999999999E-2</v>
      </c>
      <c r="G9" s="16"/>
    </row>
    <row r="10" spans="1:7" x14ac:dyDescent="0.25">
      <c r="A10" s="13" t="s">
        <v>271</v>
      </c>
      <c r="B10" s="32" t="s">
        <v>272</v>
      </c>
      <c r="C10" s="32" t="s">
        <v>273</v>
      </c>
      <c r="D10" s="14">
        <v>611077</v>
      </c>
      <c r="E10" s="15">
        <v>10313.15</v>
      </c>
      <c r="F10" s="16">
        <v>4.6699999999999998E-2</v>
      </c>
      <c r="G10" s="16"/>
    </row>
    <row r="11" spans="1:7" x14ac:dyDescent="0.25">
      <c r="A11" s="13" t="s">
        <v>274</v>
      </c>
      <c r="B11" s="32" t="s">
        <v>275</v>
      </c>
      <c r="C11" s="32" t="s">
        <v>276</v>
      </c>
      <c r="D11" s="14">
        <v>278624</v>
      </c>
      <c r="E11" s="15">
        <v>8815.25</v>
      </c>
      <c r="F11" s="16">
        <v>3.9899999999999998E-2</v>
      </c>
      <c r="G11" s="16"/>
    </row>
    <row r="12" spans="1:7" x14ac:dyDescent="0.25">
      <c r="A12" s="13" t="s">
        <v>265</v>
      </c>
      <c r="B12" s="32" t="s">
        <v>266</v>
      </c>
      <c r="C12" s="32" t="s">
        <v>267</v>
      </c>
      <c r="D12" s="14">
        <v>505547</v>
      </c>
      <c r="E12" s="15">
        <v>6067.07</v>
      </c>
      <c r="F12" s="16">
        <v>2.75E-2</v>
      </c>
      <c r="G12" s="16"/>
    </row>
    <row r="13" spans="1:7" x14ac:dyDescent="0.25">
      <c r="A13" s="13" t="s">
        <v>364</v>
      </c>
      <c r="B13" s="32" t="s">
        <v>365</v>
      </c>
      <c r="C13" s="32" t="s">
        <v>300</v>
      </c>
      <c r="D13" s="14">
        <v>70450</v>
      </c>
      <c r="E13" s="15">
        <v>6009.6</v>
      </c>
      <c r="F13" s="16">
        <v>2.7199999999999998E-2</v>
      </c>
      <c r="G13" s="16"/>
    </row>
    <row r="14" spans="1:7" x14ac:dyDescent="0.25">
      <c r="A14" s="13" t="s">
        <v>301</v>
      </c>
      <c r="B14" s="32" t="s">
        <v>302</v>
      </c>
      <c r="C14" s="32" t="s">
        <v>303</v>
      </c>
      <c r="D14" s="14">
        <v>1815309</v>
      </c>
      <c r="E14" s="15">
        <v>5653.78</v>
      </c>
      <c r="F14" s="16">
        <v>2.5600000000000001E-2</v>
      </c>
      <c r="G14" s="16"/>
    </row>
    <row r="15" spans="1:7" x14ac:dyDescent="0.25">
      <c r="A15" s="13" t="s">
        <v>268</v>
      </c>
      <c r="B15" s="32" t="s">
        <v>269</v>
      </c>
      <c r="C15" s="32" t="s">
        <v>270</v>
      </c>
      <c r="D15" s="14">
        <v>344541</v>
      </c>
      <c r="E15" s="15">
        <v>5409.98</v>
      </c>
      <c r="F15" s="16">
        <v>2.4500000000000001E-2</v>
      </c>
      <c r="G15" s="16"/>
    </row>
    <row r="16" spans="1:7" x14ac:dyDescent="0.25">
      <c r="A16" s="13" t="s">
        <v>292</v>
      </c>
      <c r="B16" s="32" t="s">
        <v>293</v>
      </c>
      <c r="C16" s="32" t="s">
        <v>294</v>
      </c>
      <c r="D16" s="14">
        <v>53038</v>
      </c>
      <c r="E16" s="15">
        <v>5371.93</v>
      </c>
      <c r="F16" s="16">
        <v>2.4299999999999999E-2</v>
      </c>
      <c r="G16" s="16"/>
    </row>
    <row r="17" spans="1:7" x14ac:dyDescent="0.25">
      <c r="A17" s="13" t="s">
        <v>448</v>
      </c>
      <c r="B17" s="32" t="s">
        <v>449</v>
      </c>
      <c r="C17" s="32" t="s">
        <v>355</v>
      </c>
      <c r="D17" s="14">
        <v>32131</v>
      </c>
      <c r="E17" s="15">
        <v>4477.7299999999996</v>
      </c>
      <c r="F17" s="16">
        <v>2.0299999999999999E-2</v>
      </c>
      <c r="G17" s="16"/>
    </row>
    <row r="18" spans="1:7" x14ac:dyDescent="0.25">
      <c r="A18" s="13" t="s">
        <v>314</v>
      </c>
      <c r="B18" s="32" t="s">
        <v>315</v>
      </c>
      <c r="C18" s="32" t="s">
        <v>316</v>
      </c>
      <c r="D18" s="14">
        <v>165794</v>
      </c>
      <c r="E18" s="15">
        <v>4285.9399999999996</v>
      </c>
      <c r="F18" s="16">
        <v>1.9400000000000001E-2</v>
      </c>
      <c r="G18" s="16"/>
    </row>
    <row r="19" spans="1:7" x14ac:dyDescent="0.25">
      <c r="A19" s="13" t="s">
        <v>277</v>
      </c>
      <c r="B19" s="32" t="s">
        <v>278</v>
      </c>
      <c r="C19" s="32" t="s">
        <v>262</v>
      </c>
      <c r="D19" s="14">
        <v>578230</v>
      </c>
      <c r="E19" s="15">
        <v>3982.85</v>
      </c>
      <c r="F19" s="16">
        <v>1.7999999999999999E-2</v>
      </c>
      <c r="G19" s="16"/>
    </row>
    <row r="20" spans="1:7" x14ac:dyDescent="0.25">
      <c r="A20" s="13" t="s">
        <v>279</v>
      </c>
      <c r="B20" s="32" t="s">
        <v>280</v>
      </c>
      <c r="C20" s="32" t="s">
        <v>281</v>
      </c>
      <c r="D20" s="14">
        <v>234560</v>
      </c>
      <c r="E20" s="15">
        <v>3737.13</v>
      </c>
      <c r="F20" s="16">
        <v>1.6899999999999998E-2</v>
      </c>
      <c r="G20" s="16"/>
    </row>
    <row r="21" spans="1:7" x14ac:dyDescent="0.25">
      <c r="A21" s="13" t="s">
        <v>381</v>
      </c>
      <c r="B21" s="32" t="s">
        <v>382</v>
      </c>
      <c r="C21" s="32" t="s">
        <v>273</v>
      </c>
      <c r="D21" s="14">
        <v>63305</v>
      </c>
      <c r="E21" s="15">
        <v>3357.63</v>
      </c>
      <c r="F21" s="16">
        <v>1.52E-2</v>
      </c>
      <c r="G21" s="16"/>
    </row>
    <row r="22" spans="1:7" x14ac:dyDescent="0.25">
      <c r="A22" s="13" t="s">
        <v>346</v>
      </c>
      <c r="B22" s="32" t="s">
        <v>347</v>
      </c>
      <c r="C22" s="32" t="s">
        <v>273</v>
      </c>
      <c r="D22" s="14">
        <v>208997</v>
      </c>
      <c r="E22" s="15">
        <v>3291.81</v>
      </c>
      <c r="F22" s="16">
        <v>1.49E-2</v>
      </c>
      <c r="G22" s="16"/>
    </row>
    <row r="23" spans="1:7" x14ac:dyDescent="0.25">
      <c r="A23" s="13" t="s">
        <v>424</v>
      </c>
      <c r="B23" s="32" t="s">
        <v>425</v>
      </c>
      <c r="C23" s="32" t="s">
        <v>355</v>
      </c>
      <c r="D23" s="14">
        <v>227562</v>
      </c>
      <c r="E23" s="15">
        <v>3235.48</v>
      </c>
      <c r="F23" s="16">
        <v>1.46E-2</v>
      </c>
      <c r="G23" s="16"/>
    </row>
    <row r="24" spans="1:7" x14ac:dyDescent="0.25">
      <c r="A24" s="13" t="s">
        <v>304</v>
      </c>
      <c r="B24" s="32" t="s">
        <v>305</v>
      </c>
      <c r="C24" s="32" t="s">
        <v>291</v>
      </c>
      <c r="D24" s="14">
        <v>144371</v>
      </c>
      <c r="E24" s="15">
        <v>3162.09</v>
      </c>
      <c r="F24" s="16">
        <v>1.43E-2</v>
      </c>
      <c r="G24" s="16"/>
    </row>
    <row r="25" spans="1:7" x14ac:dyDescent="0.25">
      <c r="A25" s="13" t="s">
        <v>285</v>
      </c>
      <c r="B25" s="32" t="s">
        <v>286</v>
      </c>
      <c r="C25" s="32" t="s">
        <v>262</v>
      </c>
      <c r="D25" s="14">
        <v>310818</v>
      </c>
      <c r="E25" s="15">
        <v>3156.51</v>
      </c>
      <c r="F25" s="16">
        <v>1.43E-2</v>
      </c>
      <c r="G25" s="16"/>
    </row>
    <row r="26" spans="1:7" x14ac:dyDescent="0.25">
      <c r="A26" s="13" t="s">
        <v>353</v>
      </c>
      <c r="B26" s="32" t="s">
        <v>354</v>
      </c>
      <c r="C26" s="32" t="s">
        <v>355</v>
      </c>
      <c r="D26" s="14">
        <v>99866</v>
      </c>
      <c r="E26" s="15">
        <v>3073.13</v>
      </c>
      <c r="F26" s="16">
        <v>1.3899999999999999E-2</v>
      </c>
      <c r="G26" s="16"/>
    </row>
    <row r="27" spans="1:7" x14ac:dyDescent="0.25">
      <c r="A27" s="13" t="s">
        <v>317</v>
      </c>
      <c r="B27" s="32" t="s">
        <v>318</v>
      </c>
      <c r="C27" s="32" t="s">
        <v>300</v>
      </c>
      <c r="D27" s="14">
        <v>496436</v>
      </c>
      <c r="E27" s="15">
        <v>3064.5</v>
      </c>
      <c r="F27" s="16">
        <v>1.3899999999999999E-2</v>
      </c>
      <c r="G27" s="16"/>
    </row>
    <row r="28" spans="1:7" x14ac:dyDescent="0.25">
      <c r="A28" s="13" t="s">
        <v>282</v>
      </c>
      <c r="B28" s="32" t="s">
        <v>283</v>
      </c>
      <c r="C28" s="32" t="s">
        <v>284</v>
      </c>
      <c r="D28" s="14">
        <v>62615</v>
      </c>
      <c r="E28" s="15">
        <v>3037.8</v>
      </c>
      <c r="F28" s="16">
        <v>1.38E-2</v>
      </c>
      <c r="G28" s="16"/>
    </row>
    <row r="29" spans="1:7" x14ac:dyDescent="0.25">
      <c r="A29" s="13" t="s">
        <v>341</v>
      </c>
      <c r="B29" s="32" t="s">
        <v>342</v>
      </c>
      <c r="C29" s="32" t="s">
        <v>273</v>
      </c>
      <c r="D29" s="14">
        <v>41119</v>
      </c>
      <c r="E29" s="15">
        <v>3027.24</v>
      </c>
      <c r="F29" s="16">
        <v>1.37E-2</v>
      </c>
      <c r="G29" s="16"/>
    </row>
    <row r="30" spans="1:7" x14ac:dyDescent="0.25">
      <c r="A30" s="13" t="s">
        <v>333</v>
      </c>
      <c r="B30" s="32" t="s">
        <v>334</v>
      </c>
      <c r="C30" s="32" t="s">
        <v>335</v>
      </c>
      <c r="D30" s="14">
        <v>185341</v>
      </c>
      <c r="E30" s="15">
        <v>2712.65</v>
      </c>
      <c r="F30" s="16">
        <v>1.23E-2</v>
      </c>
      <c r="G30" s="16"/>
    </row>
    <row r="31" spans="1:7" x14ac:dyDescent="0.25">
      <c r="A31" s="13" t="s">
        <v>743</v>
      </c>
      <c r="B31" s="32" t="s">
        <v>744</v>
      </c>
      <c r="C31" s="32" t="s">
        <v>300</v>
      </c>
      <c r="D31" s="14">
        <v>56273</v>
      </c>
      <c r="E31" s="15">
        <v>2553.5300000000002</v>
      </c>
      <c r="F31" s="16">
        <v>1.1599999999999999E-2</v>
      </c>
      <c r="G31" s="16"/>
    </row>
    <row r="32" spans="1:7" x14ac:dyDescent="0.25">
      <c r="A32" s="13" t="s">
        <v>420</v>
      </c>
      <c r="B32" s="32" t="s">
        <v>421</v>
      </c>
      <c r="C32" s="32" t="s">
        <v>394</v>
      </c>
      <c r="D32" s="14">
        <v>131586</v>
      </c>
      <c r="E32" s="15">
        <v>2547.9</v>
      </c>
      <c r="F32" s="16">
        <v>1.15E-2</v>
      </c>
      <c r="G32" s="16"/>
    </row>
    <row r="33" spans="1:7" x14ac:dyDescent="0.25">
      <c r="A33" s="13" t="s">
        <v>379</v>
      </c>
      <c r="B33" s="32" t="s">
        <v>380</v>
      </c>
      <c r="C33" s="32" t="s">
        <v>316</v>
      </c>
      <c r="D33" s="14">
        <v>113961</v>
      </c>
      <c r="E33" s="15">
        <v>2536.1999999999998</v>
      </c>
      <c r="F33" s="16">
        <v>1.15E-2</v>
      </c>
      <c r="G33" s="16"/>
    </row>
    <row r="34" spans="1:7" x14ac:dyDescent="0.25">
      <c r="A34" s="13" t="s">
        <v>319</v>
      </c>
      <c r="B34" s="32" t="s">
        <v>320</v>
      </c>
      <c r="C34" s="32" t="s">
        <v>321</v>
      </c>
      <c r="D34" s="14">
        <v>382910</v>
      </c>
      <c r="E34" s="15">
        <v>2428.9899999999998</v>
      </c>
      <c r="F34" s="16">
        <v>1.0999999999999999E-2</v>
      </c>
      <c r="G34" s="16"/>
    </row>
    <row r="35" spans="1:7" x14ac:dyDescent="0.25">
      <c r="A35" s="13" t="s">
        <v>437</v>
      </c>
      <c r="B35" s="32" t="s">
        <v>438</v>
      </c>
      <c r="C35" s="32" t="s">
        <v>439</v>
      </c>
      <c r="D35" s="14">
        <v>116741</v>
      </c>
      <c r="E35" s="15">
        <v>2420.1</v>
      </c>
      <c r="F35" s="16">
        <v>1.0999999999999999E-2</v>
      </c>
      <c r="G35" s="16"/>
    </row>
    <row r="36" spans="1:7" x14ac:dyDescent="0.25">
      <c r="A36" s="13" t="s">
        <v>328</v>
      </c>
      <c r="B36" s="32" t="s">
        <v>329</v>
      </c>
      <c r="C36" s="32" t="s">
        <v>297</v>
      </c>
      <c r="D36" s="14">
        <v>47618</v>
      </c>
      <c r="E36" s="15">
        <v>2376.92</v>
      </c>
      <c r="F36" s="16">
        <v>1.0800000000000001E-2</v>
      </c>
      <c r="G36" s="16"/>
    </row>
    <row r="37" spans="1:7" x14ac:dyDescent="0.25">
      <c r="A37" s="13" t="s">
        <v>326</v>
      </c>
      <c r="B37" s="32" t="s">
        <v>327</v>
      </c>
      <c r="C37" s="32" t="s">
        <v>300</v>
      </c>
      <c r="D37" s="14">
        <v>167611</v>
      </c>
      <c r="E37" s="15">
        <v>2347.81</v>
      </c>
      <c r="F37" s="16">
        <v>1.06E-2</v>
      </c>
      <c r="G37" s="16"/>
    </row>
    <row r="38" spans="1:7" x14ac:dyDescent="0.25">
      <c r="A38" s="13" t="s">
        <v>480</v>
      </c>
      <c r="B38" s="32" t="s">
        <v>481</v>
      </c>
      <c r="C38" s="32" t="s">
        <v>482</v>
      </c>
      <c r="D38" s="14">
        <v>385371</v>
      </c>
      <c r="E38" s="15">
        <v>2314.54</v>
      </c>
      <c r="F38" s="16">
        <v>1.0500000000000001E-2</v>
      </c>
      <c r="G38" s="16"/>
    </row>
    <row r="39" spans="1:7" x14ac:dyDescent="0.25">
      <c r="A39" s="13" t="s">
        <v>811</v>
      </c>
      <c r="B39" s="32" t="s">
        <v>812</v>
      </c>
      <c r="C39" s="32" t="s">
        <v>281</v>
      </c>
      <c r="D39" s="14">
        <v>42192</v>
      </c>
      <c r="E39" s="15">
        <v>2312.23</v>
      </c>
      <c r="F39" s="16">
        <v>1.0500000000000001E-2</v>
      </c>
      <c r="G39" s="16"/>
    </row>
    <row r="40" spans="1:7" x14ac:dyDescent="0.25">
      <c r="A40" s="13" t="s">
        <v>386</v>
      </c>
      <c r="B40" s="32" t="s">
        <v>387</v>
      </c>
      <c r="C40" s="32" t="s">
        <v>316</v>
      </c>
      <c r="D40" s="14">
        <v>19301</v>
      </c>
      <c r="E40" s="15">
        <v>2305.67</v>
      </c>
      <c r="F40" s="16">
        <v>1.04E-2</v>
      </c>
      <c r="G40" s="16"/>
    </row>
    <row r="41" spans="1:7" x14ac:dyDescent="0.25">
      <c r="A41" s="13" t="s">
        <v>298</v>
      </c>
      <c r="B41" s="32" t="s">
        <v>299</v>
      </c>
      <c r="C41" s="32" t="s">
        <v>300</v>
      </c>
      <c r="D41" s="14">
        <v>107756</v>
      </c>
      <c r="E41" s="15">
        <v>2298.2199999999998</v>
      </c>
      <c r="F41" s="16">
        <v>1.04E-2</v>
      </c>
      <c r="G41" s="16"/>
    </row>
    <row r="42" spans="1:7" x14ac:dyDescent="0.25">
      <c r="A42" s="13" t="s">
        <v>1576</v>
      </c>
      <c r="B42" s="32" t="s">
        <v>1577</v>
      </c>
      <c r="C42" s="32" t="s">
        <v>284</v>
      </c>
      <c r="D42" s="14">
        <v>32401</v>
      </c>
      <c r="E42" s="15">
        <v>2265.69</v>
      </c>
      <c r="F42" s="16">
        <v>1.03E-2</v>
      </c>
      <c r="G42" s="16"/>
    </row>
    <row r="43" spans="1:7" x14ac:dyDescent="0.25">
      <c r="A43" s="13" t="s">
        <v>450</v>
      </c>
      <c r="B43" s="32" t="s">
        <v>451</v>
      </c>
      <c r="C43" s="32" t="s">
        <v>281</v>
      </c>
      <c r="D43" s="14">
        <v>166060</v>
      </c>
      <c r="E43" s="15">
        <v>2250.69</v>
      </c>
      <c r="F43" s="16">
        <v>1.0200000000000001E-2</v>
      </c>
      <c r="G43" s="16"/>
    </row>
    <row r="44" spans="1:7" x14ac:dyDescent="0.25">
      <c r="A44" s="13" t="s">
        <v>432</v>
      </c>
      <c r="B44" s="32" t="s">
        <v>433</v>
      </c>
      <c r="C44" s="32" t="s">
        <v>394</v>
      </c>
      <c r="D44" s="14">
        <v>144726</v>
      </c>
      <c r="E44" s="15">
        <v>2240.5</v>
      </c>
      <c r="F44" s="16">
        <v>1.01E-2</v>
      </c>
      <c r="G44" s="16"/>
    </row>
    <row r="45" spans="1:7" x14ac:dyDescent="0.25">
      <c r="A45" s="13" t="s">
        <v>757</v>
      </c>
      <c r="B45" s="32" t="s">
        <v>758</v>
      </c>
      <c r="C45" s="32" t="s">
        <v>470</v>
      </c>
      <c r="D45" s="14">
        <v>310729</v>
      </c>
      <c r="E45" s="15">
        <v>2225.13</v>
      </c>
      <c r="F45" s="16">
        <v>1.01E-2</v>
      </c>
      <c r="G45" s="16"/>
    </row>
    <row r="46" spans="1:7" x14ac:dyDescent="0.25">
      <c r="A46" s="13" t="s">
        <v>1202</v>
      </c>
      <c r="B46" s="32" t="s">
        <v>1203</v>
      </c>
      <c r="C46" s="32" t="s">
        <v>500</v>
      </c>
      <c r="D46" s="14">
        <v>448465</v>
      </c>
      <c r="E46" s="15">
        <v>2212.2800000000002</v>
      </c>
      <c r="F46" s="16">
        <v>0.01</v>
      </c>
      <c r="G46" s="16"/>
    </row>
    <row r="47" spans="1:7" x14ac:dyDescent="0.25">
      <c r="A47" s="13" t="s">
        <v>418</v>
      </c>
      <c r="B47" s="32" t="s">
        <v>419</v>
      </c>
      <c r="C47" s="32" t="s">
        <v>281</v>
      </c>
      <c r="D47" s="14">
        <v>115445</v>
      </c>
      <c r="E47" s="15">
        <v>2198.8200000000002</v>
      </c>
      <c r="F47" s="16">
        <v>0.01</v>
      </c>
      <c r="G47" s="16"/>
    </row>
    <row r="48" spans="1:7" x14ac:dyDescent="0.25">
      <c r="A48" s="13" t="s">
        <v>375</v>
      </c>
      <c r="B48" s="32" t="s">
        <v>376</v>
      </c>
      <c r="C48" s="32" t="s">
        <v>300</v>
      </c>
      <c r="D48" s="14">
        <v>214501</v>
      </c>
      <c r="E48" s="15">
        <v>2185.0100000000002</v>
      </c>
      <c r="F48" s="16">
        <v>9.9000000000000008E-3</v>
      </c>
      <c r="G48" s="16"/>
    </row>
    <row r="49" spans="1:7" x14ac:dyDescent="0.25">
      <c r="A49" s="13" t="s">
        <v>311</v>
      </c>
      <c r="B49" s="32" t="s">
        <v>312</v>
      </c>
      <c r="C49" s="32" t="s">
        <v>313</v>
      </c>
      <c r="D49" s="14">
        <v>339265</v>
      </c>
      <c r="E49" s="15">
        <v>2151.4499999999998</v>
      </c>
      <c r="F49" s="16">
        <v>9.7000000000000003E-3</v>
      </c>
      <c r="G49" s="16"/>
    </row>
    <row r="50" spans="1:7" x14ac:dyDescent="0.25">
      <c r="A50" s="13" t="s">
        <v>487</v>
      </c>
      <c r="B50" s="32" t="s">
        <v>488</v>
      </c>
      <c r="C50" s="32" t="s">
        <v>300</v>
      </c>
      <c r="D50" s="14">
        <v>1938997</v>
      </c>
      <c r="E50" s="15">
        <v>2108.27</v>
      </c>
      <c r="F50" s="16">
        <v>9.4999999999999998E-3</v>
      </c>
      <c r="G50" s="16"/>
    </row>
    <row r="51" spans="1:7" x14ac:dyDescent="0.25">
      <c r="A51" s="13" t="s">
        <v>287</v>
      </c>
      <c r="B51" s="32" t="s">
        <v>288</v>
      </c>
      <c r="C51" s="32" t="s">
        <v>273</v>
      </c>
      <c r="D51" s="14">
        <v>58643</v>
      </c>
      <c r="E51" s="15">
        <v>2042.68</v>
      </c>
      <c r="F51" s="16">
        <v>9.1999999999999998E-3</v>
      </c>
      <c r="G51" s="16"/>
    </row>
    <row r="52" spans="1:7" x14ac:dyDescent="0.25">
      <c r="A52" s="13" t="s">
        <v>306</v>
      </c>
      <c r="B52" s="32" t="s">
        <v>307</v>
      </c>
      <c r="C52" s="32" t="s">
        <v>308</v>
      </c>
      <c r="D52" s="14">
        <v>811959</v>
      </c>
      <c r="E52" s="15">
        <v>1999.45</v>
      </c>
      <c r="F52" s="16">
        <v>9.1000000000000004E-3</v>
      </c>
      <c r="G52" s="16"/>
    </row>
    <row r="53" spans="1:7" x14ac:dyDescent="0.25">
      <c r="A53" s="13" t="s">
        <v>428</v>
      </c>
      <c r="B53" s="32" t="s">
        <v>429</v>
      </c>
      <c r="C53" s="32" t="s">
        <v>385</v>
      </c>
      <c r="D53" s="14">
        <v>328922</v>
      </c>
      <c r="E53" s="15">
        <v>1883.41</v>
      </c>
      <c r="F53" s="16">
        <v>8.5000000000000006E-3</v>
      </c>
      <c r="G53" s="16"/>
    </row>
    <row r="54" spans="1:7" x14ac:dyDescent="0.25">
      <c r="A54" s="13" t="s">
        <v>465</v>
      </c>
      <c r="B54" s="32" t="s">
        <v>466</v>
      </c>
      <c r="C54" s="32" t="s">
        <v>467</v>
      </c>
      <c r="D54" s="14">
        <v>537809</v>
      </c>
      <c r="E54" s="15">
        <v>1843.07</v>
      </c>
      <c r="F54" s="16">
        <v>8.3000000000000001E-3</v>
      </c>
      <c r="G54" s="16"/>
    </row>
    <row r="55" spans="1:7" x14ac:dyDescent="0.25">
      <c r="A55" s="13" t="s">
        <v>401</v>
      </c>
      <c r="B55" s="32" t="s">
        <v>402</v>
      </c>
      <c r="C55" s="32" t="s">
        <v>403</v>
      </c>
      <c r="D55" s="14">
        <v>55446</v>
      </c>
      <c r="E55" s="15">
        <v>1702.28</v>
      </c>
      <c r="F55" s="16">
        <v>7.7000000000000002E-3</v>
      </c>
      <c r="G55" s="16"/>
    </row>
    <row r="56" spans="1:7" x14ac:dyDescent="0.25">
      <c r="A56" s="13" t="s">
        <v>816</v>
      </c>
      <c r="B56" s="32" t="s">
        <v>817</v>
      </c>
      <c r="C56" s="32" t="s">
        <v>316</v>
      </c>
      <c r="D56" s="14">
        <v>35093</v>
      </c>
      <c r="E56" s="15">
        <v>1675.2</v>
      </c>
      <c r="F56" s="16">
        <v>7.6E-3</v>
      </c>
      <c r="G56" s="16"/>
    </row>
    <row r="57" spans="1:7" x14ac:dyDescent="0.25">
      <c r="A57" s="13" t="s">
        <v>737</v>
      </c>
      <c r="B57" s="32" t="s">
        <v>738</v>
      </c>
      <c r="C57" s="32" t="s">
        <v>284</v>
      </c>
      <c r="D57" s="14">
        <v>744576</v>
      </c>
      <c r="E57" s="15">
        <v>1653.7</v>
      </c>
      <c r="F57" s="16">
        <v>7.4999999999999997E-3</v>
      </c>
      <c r="G57" s="16"/>
    </row>
    <row r="58" spans="1:7" x14ac:dyDescent="0.25">
      <c r="A58" s="13" t="s">
        <v>324</v>
      </c>
      <c r="B58" s="32" t="s">
        <v>325</v>
      </c>
      <c r="C58" s="32" t="s">
        <v>300</v>
      </c>
      <c r="D58" s="14">
        <v>417936</v>
      </c>
      <c r="E58" s="15">
        <v>1522.54</v>
      </c>
      <c r="F58" s="16">
        <v>6.8999999999999999E-3</v>
      </c>
      <c r="G58" s="16"/>
    </row>
    <row r="59" spans="1:7" x14ac:dyDescent="0.25">
      <c r="A59" s="13" t="s">
        <v>440</v>
      </c>
      <c r="B59" s="32" t="s">
        <v>441</v>
      </c>
      <c r="C59" s="32" t="s">
        <v>281</v>
      </c>
      <c r="D59" s="14">
        <v>195896</v>
      </c>
      <c r="E59" s="15">
        <v>1456.78</v>
      </c>
      <c r="F59" s="16">
        <v>6.6E-3</v>
      </c>
      <c r="G59" s="16"/>
    </row>
    <row r="60" spans="1:7" x14ac:dyDescent="0.25">
      <c r="A60" s="13" t="s">
        <v>368</v>
      </c>
      <c r="B60" s="32" t="s">
        <v>369</v>
      </c>
      <c r="C60" s="32" t="s">
        <v>370</v>
      </c>
      <c r="D60" s="14">
        <v>34318</v>
      </c>
      <c r="E60" s="15">
        <v>1422.19</v>
      </c>
      <c r="F60" s="16">
        <v>6.4000000000000003E-3</v>
      </c>
      <c r="G60" s="16"/>
    </row>
    <row r="61" spans="1:7" x14ac:dyDescent="0.25">
      <c r="A61" s="13" t="s">
        <v>741</v>
      </c>
      <c r="B61" s="32" t="s">
        <v>742</v>
      </c>
      <c r="C61" s="32" t="s">
        <v>332</v>
      </c>
      <c r="D61" s="14">
        <v>229807</v>
      </c>
      <c r="E61" s="15">
        <v>1408.03</v>
      </c>
      <c r="F61" s="16">
        <v>6.4000000000000003E-3</v>
      </c>
      <c r="G61" s="16"/>
    </row>
    <row r="62" spans="1:7" x14ac:dyDescent="0.25">
      <c r="A62" s="13" t="s">
        <v>322</v>
      </c>
      <c r="B62" s="32" t="s">
        <v>323</v>
      </c>
      <c r="C62" s="32" t="s">
        <v>262</v>
      </c>
      <c r="D62" s="14">
        <v>695109</v>
      </c>
      <c r="E62" s="15">
        <v>1397.93</v>
      </c>
      <c r="F62" s="16">
        <v>6.3E-3</v>
      </c>
      <c r="G62" s="16"/>
    </row>
    <row r="63" spans="1:7" x14ac:dyDescent="0.25">
      <c r="A63" s="13" t="s">
        <v>739</v>
      </c>
      <c r="B63" s="32" t="s">
        <v>740</v>
      </c>
      <c r="C63" s="32" t="s">
        <v>262</v>
      </c>
      <c r="D63" s="14">
        <v>721841</v>
      </c>
      <c r="E63" s="15">
        <v>1282.1300000000001</v>
      </c>
      <c r="F63" s="16">
        <v>5.7999999999999996E-3</v>
      </c>
      <c r="G63" s="16"/>
    </row>
    <row r="64" spans="1:7" x14ac:dyDescent="0.25">
      <c r="A64" s="13" t="s">
        <v>309</v>
      </c>
      <c r="B64" s="32" t="s">
        <v>310</v>
      </c>
      <c r="C64" s="32" t="s">
        <v>273</v>
      </c>
      <c r="D64" s="14">
        <v>85680</v>
      </c>
      <c r="E64" s="15">
        <v>1274.79</v>
      </c>
      <c r="F64" s="16">
        <v>5.7999999999999996E-3</v>
      </c>
      <c r="G64" s="16"/>
    </row>
    <row r="65" spans="1:7" x14ac:dyDescent="0.25">
      <c r="A65" s="13" t="s">
        <v>399</v>
      </c>
      <c r="B65" s="32" t="s">
        <v>400</v>
      </c>
      <c r="C65" s="32" t="s">
        <v>281</v>
      </c>
      <c r="D65" s="14">
        <v>88019</v>
      </c>
      <c r="E65" s="15">
        <v>1238.8699999999999</v>
      </c>
      <c r="F65" s="16">
        <v>5.5999999999999999E-3</v>
      </c>
      <c r="G65" s="16"/>
    </row>
    <row r="66" spans="1:7" x14ac:dyDescent="0.25">
      <c r="A66" s="13" t="s">
        <v>406</v>
      </c>
      <c r="B66" s="32" t="s">
        <v>407</v>
      </c>
      <c r="C66" s="32" t="s">
        <v>370</v>
      </c>
      <c r="D66" s="14">
        <v>172432</v>
      </c>
      <c r="E66" s="15">
        <v>1201.8499999999999</v>
      </c>
      <c r="F66" s="16">
        <v>5.4000000000000003E-3</v>
      </c>
      <c r="G66" s="16"/>
    </row>
    <row r="67" spans="1:7" x14ac:dyDescent="0.25">
      <c r="A67" s="13" t="s">
        <v>1518</v>
      </c>
      <c r="B67" s="32" t="s">
        <v>1519</v>
      </c>
      <c r="C67" s="32" t="s">
        <v>573</v>
      </c>
      <c r="D67" s="14">
        <v>521245</v>
      </c>
      <c r="E67" s="15">
        <v>1109.94</v>
      </c>
      <c r="F67" s="16">
        <v>5.0000000000000001E-3</v>
      </c>
      <c r="G67" s="16"/>
    </row>
    <row r="68" spans="1:7" x14ac:dyDescent="0.25">
      <c r="A68" s="13" t="s">
        <v>1455</v>
      </c>
      <c r="B68" s="32" t="s">
        <v>1456</v>
      </c>
      <c r="C68" s="32" t="s">
        <v>332</v>
      </c>
      <c r="D68" s="14">
        <v>115960</v>
      </c>
      <c r="E68" s="15">
        <v>1061.9000000000001</v>
      </c>
      <c r="F68" s="16">
        <v>4.7999999999999996E-3</v>
      </c>
      <c r="G68" s="16"/>
    </row>
    <row r="69" spans="1:7" x14ac:dyDescent="0.25">
      <c r="A69" s="13" t="s">
        <v>356</v>
      </c>
      <c r="B69" s="32" t="s">
        <v>357</v>
      </c>
      <c r="C69" s="32" t="s">
        <v>262</v>
      </c>
      <c r="D69" s="14">
        <v>207002</v>
      </c>
      <c r="E69" s="15">
        <v>1057.3699999999999</v>
      </c>
      <c r="F69" s="16">
        <v>4.7999999999999996E-3</v>
      </c>
      <c r="G69" s="16"/>
    </row>
    <row r="70" spans="1:7" x14ac:dyDescent="0.25">
      <c r="A70" s="13" t="s">
        <v>785</v>
      </c>
      <c r="B70" s="32" t="s">
        <v>786</v>
      </c>
      <c r="C70" s="32" t="s">
        <v>316</v>
      </c>
      <c r="D70" s="14">
        <v>166627</v>
      </c>
      <c r="E70" s="15">
        <v>1034.17</v>
      </c>
      <c r="F70" s="16">
        <v>4.7000000000000002E-3</v>
      </c>
      <c r="G70" s="16"/>
    </row>
    <row r="71" spans="1:7" x14ac:dyDescent="0.25">
      <c r="A71" s="13" t="s">
        <v>330</v>
      </c>
      <c r="B71" s="32" t="s">
        <v>331</v>
      </c>
      <c r="C71" s="32" t="s">
        <v>332</v>
      </c>
      <c r="D71" s="14">
        <v>104344</v>
      </c>
      <c r="E71" s="15">
        <v>1020.59</v>
      </c>
      <c r="F71" s="16">
        <v>4.5999999999999999E-3</v>
      </c>
      <c r="G71" s="16"/>
    </row>
    <row r="72" spans="1:7" x14ac:dyDescent="0.25">
      <c r="A72" s="13" t="s">
        <v>408</v>
      </c>
      <c r="B72" s="32" t="s">
        <v>409</v>
      </c>
      <c r="C72" s="32" t="s">
        <v>338</v>
      </c>
      <c r="D72" s="14">
        <v>60344</v>
      </c>
      <c r="E72" s="15">
        <v>1020.39</v>
      </c>
      <c r="F72" s="16">
        <v>4.5999999999999999E-3</v>
      </c>
      <c r="G72" s="16"/>
    </row>
    <row r="73" spans="1:7" x14ac:dyDescent="0.25">
      <c r="A73" s="13" t="s">
        <v>444</v>
      </c>
      <c r="B73" s="32" t="s">
        <v>445</v>
      </c>
      <c r="C73" s="32" t="s">
        <v>303</v>
      </c>
      <c r="D73" s="14">
        <v>1157406</v>
      </c>
      <c r="E73" s="15">
        <v>1010.07</v>
      </c>
      <c r="F73" s="16">
        <v>4.5999999999999999E-3</v>
      </c>
      <c r="G73" s="16"/>
    </row>
    <row r="74" spans="1:7" x14ac:dyDescent="0.25">
      <c r="A74" s="13" t="s">
        <v>390</v>
      </c>
      <c r="B74" s="32" t="s">
        <v>391</v>
      </c>
      <c r="C74" s="32" t="s">
        <v>345</v>
      </c>
      <c r="D74" s="14">
        <v>120771</v>
      </c>
      <c r="E74" s="15">
        <v>997.45</v>
      </c>
      <c r="F74" s="16">
        <v>4.4999999999999997E-3</v>
      </c>
      <c r="G74" s="16"/>
    </row>
    <row r="75" spans="1:7" x14ac:dyDescent="0.25">
      <c r="A75" s="13" t="s">
        <v>410</v>
      </c>
      <c r="B75" s="32" t="s">
        <v>411</v>
      </c>
      <c r="C75" s="32" t="s">
        <v>412</v>
      </c>
      <c r="D75" s="14">
        <v>111740</v>
      </c>
      <c r="E75" s="15">
        <v>956.66</v>
      </c>
      <c r="F75" s="16">
        <v>4.3E-3</v>
      </c>
      <c r="G75" s="16"/>
    </row>
    <row r="76" spans="1:7" x14ac:dyDescent="0.25">
      <c r="A76" s="13" t="s">
        <v>422</v>
      </c>
      <c r="B76" s="32" t="s">
        <v>423</v>
      </c>
      <c r="C76" s="32" t="s">
        <v>385</v>
      </c>
      <c r="D76" s="14">
        <v>19204</v>
      </c>
      <c r="E76" s="15">
        <v>947.79</v>
      </c>
      <c r="F76" s="16">
        <v>4.3E-3</v>
      </c>
      <c r="G76" s="16"/>
    </row>
    <row r="77" spans="1:7" x14ac:dyDescent="0.25">
      <c r="A77" s="13" t="s">
        <v>1643</v>
      </c>
      <c r="B77" s="32" t="s">
        <v>1644</v>
      </c>
      <c r="C77" s="32" t="s">
        <v>573</v>
      </c>
      <c r="D77" s="14">
        <v>32045</v>
      </c>
      <c r="E77" s="15">
        <v>919.36</v>
      </c>
      <c r="F77" s="16">
        <v>4.1999999999999997E-3</v>
      </c>
      <c r="G77" s="16"/>
    </row>
    <row r="78" spans="1:7" x14ac:dyDescent="0.25">
      <c r="A78" s="13" t="s">
        <v>336</v>
      </c>
      <c r="B78" s="32" t="s">
        <v>337</v>
      </c>
      <c r="C78" s="32" t="s">
        <v>338</v>
      </c>
      <c r="D78" s="14">
        <v>62600</v>
      </c>
      <c r="E78" s="15">
        <v>895.49</v>
      </c>
      <c r="F78" s="16">
        <v>4.1000000000000003E-3</v>
      </c>
      <c r="G78" s="16"/>
    </row>
    <row r="79" spans="1:7" x14ac:dyDescent="0.25">
      <c r="A79" s="13" t="s">
        <v>767</v>
      </c>
      <c r="B79" s="32" t="s">
        <v>768</v>
      </c>
      <c r="C79" s="32" t="s">
        <v>355</v>
      </c>
      <c r="D79" s="14">
        <v>100601</v>
      </c>
      <c r="E79" s="15">
        <v>857.42</v>
      </c>
      <c r="F79" s="16">
        <v>3.8999999999999998E-3</v>
      </c>
      <c r="G79" s="16"/>
    </row>
    <row r="80" spans="1:7" x14ac:dyDescent="0.25">
      <c r="A80" s="13" t="s">
        <v>1443</v>
      </c>
      <c r="B80" s="32" t="s">
        <v>1444</v>
      </c>
      <c r="C80" s="32" t="s">
        <v>417</v>
      </c>
      <c r="D80" s="14">
        <v>22629</v>
      </c>
      <c r="E80" s="15">
        <v>851.36</v>
      </c>
      <c r="F80" s="16">
        <v>3.8999999999999998E-3</v>
      </c>
      <c r="G80" s="16"/>
    </row>
    <row r="81" spans="1:7" x14ac:dyDescent="0.25">
      <c r="A81" s="13" t="s">
        <v>485</v>
      </c>
      <c r="B81" s="32" t="s">
        <v>486</v>
      </c>
      <c r="C81" s="32" t="s">
        <v>345</v>
      </c>
      <c r="D81" s="14">
        <v>47469</v>
      </c>
      <c r="E81" s="15">
        <v>838.18</v>
      </c>
      <c r="F81" s="16">
        <v>3.8E-3</v>
      </c>
      <c r="G81" s="16"/>
    </row>
    <row r="82" spans="1:7" x14ac:dyDescent="0.25">
      <c r="A82" s="13" t="s">
        <v>373</v>
      </c>
      <c r="B82" s="32" t="s">
        <v>374</v>
      </c>
      <c r="C82" s="32" t="s">
        <v>370</v>
      </c>
      <c r="D82" s="14">
        <v>96801</v>
      </c>
      <c r="E82" s="15">
        <v>773.1</v>
      </c>
      <c r="F82" s="16">
        <v>3.5000000000000001E-3</v>
      </c>
      <c r="G82" s="16"/>
    </row>
    <row r="83" spans="1:7" x14ac:dyDescent="0.25">
      <c r="A83" s="13" t="s">
        <v>1479</v>
      </c>
      <c r="B83" s="32" t="s">
        <v>1480</v>
      </c>
      <c r="C83" s="32" t="s">
        <v>284</v>
      </c>
      <c r="D83" s="14">
        <v>86565</v>
      </c>
      <c r="E83" s="15">
        <v>729.87</v>
      </c>
      <c r="F83" s="16">
        <v>3.3E-3</v>
      </c>
      <c r="G83" s="16"/>
    </row>
    <row r="84" spans="1:7" x14ac:dyDescent="0.25">
      <c r="A84" s="13" t="s">
        <v>1497</v>
      </c>
      <c r="B84" s="32" t="s">
        <v>1498</v>
      </c>
      <c r="C84" s="32" t="s">
        <v>355</v>
      </c>
      <c r="D84" s="14">
        <v>73480</v>
      </c>
      <c r="E84" s="15">
        <v>681.93</v>
      </c>
      <c r="F84" s="16">
        <v>3.0999999999999999E-3</v>
      </c>
      <c r="G84" s="16"/>
    </row>
    <row r="85" spans="1:7" x14ac:dyDescent="0.25">
      <c r="A85" s="13" t="s">
        <v>1190</v>
      </c>
      <c r="B85" s="32" t="s">
        <v>1191</v>
      </c>
      <c r="C85" s="32" t="s">
        <v>313</v>
      </c>
      <c r="D85" s="14">
        <v>14224</v>
      </c>
      <c r="E85" s="15">
        <v>653.66</v>
      </c>
      <c r="F85" s="16">
        <v>3.0000000000000001E-3</v>
      </c>
      <c r="G85" s="16"/>
    </row>
    <row r="86" spans="1:7" x14ac:dyDescent="0.25">
      <c r="A86" s="13" t="s">
        <v>773</v>
      </c>
      <c r="B86" s="32" t="s">
        <v>774</v>
      </c>
      <c r="C86" s="32" t="s">
        <v>308</v>
      </c>
      <c r="D86" s="14">
        <v>44682</v>
      </c>
      <c r="E86" s="15">
        <v>435.83</v>
      </c>
      <c r="F86" s="16">
        <v>2E-3</v>
      </c>
      <c r="G86" s="16"/>
    </row>
    <row r="87" spans="1:7" x14ac:dyDescent="0.25">
      <c r="A87" s="13" t="s">
        <v>503</v>
      </c>
      <c r="B87" s="32" t="s">
        <v>504</v>
      </c>
      <c r="C87" s="32" t="s">
        <v>403</v>
      </c>
      <c r="D87" s="14">
        <v>22</v>
      </c>
      <c r="E87" s="15">
        <v>0.6</v>
      </c>
      <c r="F87" s="16">
        <v>0</v>
      </c>
      <c r="G87" s="16"/>
    </row>
    <row r="88" spans="1:7" x14ac:dyDescent="0.25">
      <c r="A88" s="13" t="s">
        <v>446</v>
      </c>
      <c r="B88" s="32" t="s">
        <v>447</v>
      </c>
      <c r="C88" s="32" t="s">
        <v>385</v>
      </c>
      <c r="D88" s="14">
        <v>11</v>
      </c>
      <c r="E88" s="15">
        <v>0.51</v>
      </c>
      <c r="F88" s="16">
        <v>0</v>
      </c>
      <c r="G88" s="16"/>
    </row>
    <row r="89" spans="1:7" x14ac:dyDescent="0.25">
      <c r="A89" s="17" t="s">
        <v>181</v>
      </c>
      <c r="B89" s="33"/>
      <c r="C89" s="33"/>
      <c r="D89" s="18"/>
      <c r="E89" s="36">
        <v>214735.89</v>
      </c>
      <c r="F89" s="37">
        <v>0.97230000000000005</v>
      </c>
      <c r="G89" s="21"/>
    </row>
    <row r="90" spans="1:7" x14ac:dyDescent="0.25">
      <c r="A90" s="17" t="s">
        <v>473</v>
      </c>
      <c r="B90" s="32"/>
      <c r="C90" s="32"/>
      <c r="D90" s="14"/>
      <c r="E90" s="15"/>
      <c r="F90" s="16"/>
      <c r="G90" s="16"/>
    </row>
    <row r="91" spans="1:7" x14ac:dyDescent="0.25">
      <c r="A91" s="17" t="s">
        <v>181</v>
      </c>
      <c r="B91" s="32"/>
      <c r="C91" s="32"/>
      <c r="D91" s="14"/>
      <c r="E91" s="38" t="s">
        <v>134</v>
      </c>
      <c r="F91" s="39" t="s">
        <v>134</v>
      </c>
      <c r="G91" s="16"/>
    </row>
    <row r="92" spans="1:7" x14ac:dyDescent="0.25">
      <c r="A92" s="24" t="s">
        <v>184</v>
      </c>
      <c r="B92" s="34"/>
      <c r="C92" s="34"/>
      <c r="D92" s="25"/>
      <c r="E92" s="29">
        <v>214735.89</v>
      </c>
      <c r="F92" s="30">
        <v>0.97230000000000005</v>
      </c>
      <c r="G92" s="21"/>
    </row>
    <row r="93" spans="1:7" x14ac:dyDescent="0.25">
      <c r="A93" s="13"/>
      <c r="B93" s="32"/>
      <c r="C93" s="32"/>
      <c r="D93" s="14"/>
      <c r="E93" s="15"/>
      <c r="F93" s="16"/>
      <c r="G93" s="16"/>
    </row>
    <row r="94" spans="1:7" x14ac:dyDescent="0.25">
      <c r="A94" s="13"/>
      <c r="B94" s="32"/>
      <c r="C94" s="32"/>
      <c r="D94" s="14"/>
      <c r="E94" s="15"/>
      <c r="F94" s="16"/>
      <c r="G94" s="16"/>
    </row>
    <row r="95" spans="1:7" x14ac:dyDescent="0.25">
      <c r="A95" s="17" t="s">
        <v>199</v>
      </c>
      <c r="B95" s="32"/>
      <c r="C95" s="32"/>
      <c r="D95" s="14"/>
      <c r="E95" s="15"/>
      <c r="F95" s="16"/>
      <c r="G95" s="16"/>
    </row>
    <row r="96" spans="1:7" x14ac:dyDescent="0.25">
      <c r="A96" s="13" t="s">
        <v>200</v>
      </c>
      <c r="B96" s="32"/>
      <c r="C96" s="32"/>
      <c r="D96" s="14"/>
      <c r="E96" s="15">
        <v>6503.65</v>
      </c>
      <c r="F96" s="16">
        <v>2.9399999999999999E-2</v>
      </c>
      <c r="G96" s="16">
        <v>6.2650999999999998E-2</v>
      </c>
    </row>
    <row r="97" spans="1:7" x14ac:dyDescent="0.25">
      <c r="A97" s="17" t="s">
        <v>181</v>
      </c>
      <c r="B97" s="33"/>
      <c r="C97" s="33"/>
      <c r="D97" s="18"/>
      <c r="E97" s="36">
        <v>6503.65</v>
      </c>
      <c r="F97" s="37">
        <v>2.9399999999999999E-2</v>
      </c>
      <c r="G97" s="21"/>
    </row>
    <row r="98" spans="1:7" x14ac:dyDescent="0.25">
      <c r="A98" s="13"/>
      <c r="B98" s="32"/>
      <c r="C98" s="32"/>
      <c r="D98" s="14"/>
      <c r="E98" s="15"/>
      <c r="F98" s="16"/>
      <c r="G98" s="16"/>
    </row>
    <row r="99" spans="1:7" x14ac:dyDescent="0.25">
      <c r="A99" s="24" t="s">
        <v>184</v>
      </c>
      <c r="B99" s="34"/>
      <c r="C99" s="34"/>
      <c r="D99" s="25"/>
      <c r="E99" s="19">
        <v>6503.65</v>
      </c>
      <c r="F99" s="20">
        <v>2.9399999999999999E-2</v>
      </c>
      <c r="G99" s="21"/>
    </row>
    <row r="100" spans="1:7" x14ac:dyDescent="0.25">
      <c r="A100" s="13" t="s">
        <v>201</v>
      </c>
      <c r="B100" s="32"/>
      <c r="C100" s="32"/>
      <c r="D100" s="14"/>
      <c r="E100" s="15">
        <v>1.1163293999999999</v>
      </c>
      <c r="F100" s="16">
        <v>5.0000000000000004E-6</v>
      </c>
      <c r="G100" s="16"/>
    </row>
    <row r="101" spans="1:7" x14ac:dyDescent="0.25">
      <c r="A101" s="13" t="s">
        <v>202</v>
      </c>
      <c r="B101" s="32"/>
      <c r="C101" s="32"/>
      <c r="D101" s="14"/>
      <c r="E101" s="40">
        <v>-359.38632940000002</v>
      </c>
      <c r="F101" s="26">
        <v>-1.7049999999999999E-3</v>
      </c>
      <c r="G101" s="16">
        <v>6.2649999999999997E-2</v>
      </c>
    </row>
    <row r="102" spans="1:7" x14ac:dyDescent="0.25">
      <c r="A102" s="27" t="s">
        <v>203</v>
      </c>
      <c r="B102" s="35"/>
      <c r="C102" s="35"/>
      <c r="D102" s="28"/>
      <c r="E102" s="29">
        <v>220881.27</v>
      </c>
      <c r="F102" s="30">
        <v>1</v>
      </c>
      <c r="G102" s="30"/>
    </row>
    <row r="107" spans="1:7" x14ac:dyDescent="0.25">
      <c r="A107" s="1" t="s">
        <v>206</v>
      </c>
    </row>
    <row r="108" spans="1:7" x14ac:dyDescent="0.25">
      <c r="A108" s="47" t="s">
        <v>207</v>
      </c>
      <c r="B108" s="3" t="s">
        <v>134</v>
      </c>
    </row>
    <row r="109" spans="1:7" x14ac:dyDescent="0.25">
      <c r="A109" t="s">
        <v>208</v>
      </c>
    </row>
    <row r="110" spans="1:7" x14ac:dyDescent="0.25">
      <c r="A110" t="s">
        <v>249</v>
      </c>
      <c r="B110" t="s">
        <v>210</v>
      </c>
      <c r="C110" t="s">
        <v>210</v>
      </c>
    </row>
    <row r="111" spans="1:7" x14ac:dyDescent="0.25">
      <c r="B111" s="48">
        <v>45688</v>
      </c>
      <c r="C111" s="48">
        <v>45716</v>
      </c>
    </row>
    <row r="112" spans="1:7" x14ac:dyDescent="0.25">
      <c r="A112" t="s">
        <v>474</v>
      </c>
      <c r="B112">
        <v>40.887</v>
      </c>
      <c r="C112">
        <v>37.698</v>
      </c>
    </row>
    <row r="113" spans="1:3" x14ac:dyDescent="0.25">
      <c r="A113" t="s">
        <v>251</v>
      </c>
      <c r="B113">
        <v>33.569000000000003</v>
      </c>
      <c r="C113">
        <v>30.95</v>
      </c>
    </row>
    <row r="114" spans="1:3" x14ac:dyDescent="0.25">
      <c r="A114" t="s">
        <v>475</v>
      </c>
      <c r="B114">
        <v>35.594999999999999</v>
      </c>
      <c r="C114">
        <v>32.78</v>
      </c>
    </row>
    <row r="115" spans="1:3" x14ac:dyDescent="0.25">
      <c r="A115" t="s">
        <v>253</v>
      </c>
      <c r="B115">
        <v>29.227</v>
      </c>
      <c r="C115">
        <v>26.914999999999999</v>
      </c>
    </row>
    <row r="117" spans="1:3" x14ac:dyDescent="0.25">
      <c r="A117" t="s">
        <v>212</v>
      </c>
      <c r="B117" s="3" t="s">
        <v>134</v>
      </c>
    </row>
    <row r="118" spans="1:3" x14ac:dyDescent="0.25">
      <c r="A118" t="s">
        <v>213</v>
      </c>
      <c r="B118" s="3" t="s">
        <v>134</v>
      </c>
    </row>
    <row r="119" spans="1:3" ht="29.1" customHeight="1" x14ac:dyDescent="0.25">
      <c r="A119" s="47" t="s">
        <v>214</v>
      </c>
      <c r="B119" s="3" t="s">
        <v>134</v>
      </c>
    </row>
    <row r="120" spans="1:3" ht="29.1" customHeight="1" x14ac:dyDescent="0.25">
      <c r="A120" s="47" t="s">
        <v>215</v>
      </c>
      <c r="B120" s="3" t="s">
        <v>134</v>
      </c>
    </row>
    <row r="121" spans="1:3" x14ac:dyDescent="0.25">
      <c r="A121" t="s">
        <v>476</v>
      </c>
      <c r="B121" s="49">
        <v>0.4385</v>
      </c>
    </row>
    <row r="122" spans="1:3" ht="43.5" customHeight="1" x14ac:dyDescent="0.25">
      <c r="A122" s="47" t="s">
        <v>217</v>
      </c>
      <c r="B122" s="3" t="s">
        <v>134</v>
      </c>
    </row>
    <row r="123" spans="1:3" x14ac:dyDescent="0.25">
      <c r="B123" s="3"/>
    </row>
    <row r="124" spans="1:3" ht="29.1" customHeight="1" x14ac:dyDescent="0.25">
      <c r="A124" s="47" t="s">
        <v>218</v>
      </c>
      <c r="B124" s="3" t="s">
        <v>134</v>
      </c>
    </row>
    <row r="125" spans="1:3" ht="29.1" customHeight="1" x14ac:dyDescent="0.25">
      <c r="A125" s="47" t="s">
        <v>219</v>
      </c>
      <c r="B125" t="s">
        <v>134</v>
      </c>
    </row>
    <row r="126" spans="1:3" ht="29.1" customHeight="1" x14ac:dyDescent="0.25">
      <c r="A126" s="47" t="s">
        <v>220</v>
      </c>
      <c r="B126" s="3" t="s">
        <v>134</v>
      </c>
    </row>
    <row r="127" spans="1:3" ht="29.1" customHeight="1" x14ac:dyDescent="0.25">
      <c r="A127" s="47" t="s">
        <v>221</v>
      </c>
      <c r="B127" s="3" t="s">
        <v>134</v>
      </c>
    </row>
    <row r="129" spans="1:4" ht="69.95" customHeight="1" x14ac:dyDescent="0.25">
      <c r="A129" s="65" t="s">
        <v>231</v>
      </c>
      <c r="B129" s="65" t="s">
        <v>232</v>
      </c>
      <c r="C129" s="65" t="s">
        <v>4</v>
      </c>
      <c r="D129" s="65" t="s">
        <v>5</v>
      </c>
    </row>
    <row r="130" spans="1:4" ht="69.95" customHeight="1" x14ac:dyDescent="0.25">
      <c r="A130" s="65" t="s">
        <v>2016</v>
      </c>
      <c r="B130" s="65"/>
      <c r="C130" s="65" t="s">
        <v>12</v>
      </c>
      <c r="D130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9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2017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2018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260</v>
      </c>
      <c r="B8" s="32" t="s">
        <v>261</v>
      </c>
      <c r="C8" s="32" t="s">
        <v>262</v>
      </c>
      <c r="D8" s="14">
        <v>104571</v>
      </c>
      <c r="E8" s="15">
        <v>1811.59</v>
      </c>
      <c r="F8" s="16">
        <v>0.1333</v>
      </c>
      <c r="G8" s="16"/>
    </row>
    <row r="9" spans="1:7" x14ac:dyDescent="0.25">
      <c r="A9" s="13" t="s">
        <v>263</v>
      </c>
      <c r="B9" s="32" t="s">
        <v>264</v>
      </c>
      <c r="C9" s="32" t="s">
        <v>262</v>
      </c>
      <c r="D9" s="14">
        <v>97046</v>
      </c>
      <c r="E9" s="15">
        <v>1168.53</v>
      </c>
      <c r="F9" s="16">
        <v>8.5999999999999993E-2</v>
      </c>
      <c r="G9" s="16"/>
    </row>
    <row r="10" spans="1:7" x14ac:dyDescent="0.25">
      <c r="A10" s="13" t="s">
        <v>265</v>
      </c>
      <c r="B10" s="32" t="s">
        <v>266</v>
      </c>
      <c r="C10" s="32" t="s">
        <v>267</v>
      </c>
      <c r="D10" s="14">
        <v>93360</v>
      </c>
      <c r="E10" s="15">
        <v>1120.4100000000001</v>
      </c>
      <c r="F10" s="16">
        <v>8.2500000000000004E-2</v>
      </c>
      <c r="G10" s="16"/>
    </row>
    <row r="11" spans="1:7" x14ac:dyDescent="0.25">
      <c r="A11" s="13" t="s">
        <v>271</v>
      </c>
      <c r="B11" s="32" t="s">
        <v>272</v>
      </c>
      <c r="C11" s="32" t="s">
        <v>273</v>
      </c>
      <c r="D11" s="14">
        <v>49553</v>
      </c>
      <c r="E11" s="15">
        <v>836.31</v>
      </c>
      <c r="F11" s="16">
        <v>6.1499999999999999E-2</v>
      </c>
      <c r="G11" s="16"/>
    </row>
    <row r="12" spans="1:7" x14ac:dyDescent="0.25">
      <c r="A12" s="13" t="s">
        <v>268</v>
      </c>
      <c r="B12" s="32" t="s">
        <v>269</v>
      </c>
      <c r="C12" s="32" t="s">
        <v>270</v>
      </c>
      <c r="D12" s="14">
        <v>36896</v>
      </c>
      <c r="E12" s="15">
        <v>579.34</v>
      </c>
      <c r="F12" s="16">
        <v>4.2599999999999999E-2</v>
      </c>
      <c r="G12" s="16"/>
    </row>
    <row r="13" spans="1:7" x14ac:dyDescent="0.25">
      <c r="A13" s="13" t="s">
        <v>274</v>
      </c>
      <c r="B13" s="32" t="s">
        <v>275</v>
      </c>
      <c r="C13" s="32" t="s">
        <v>276</v>
      </c>
      <c r="D13" s="14">
        <v>16192</v>
      </c>
      <c r="E13" s="15">
        <v>512.29</v>
      </c>
      <c r="F13" s="16">
        <v>3.7699999999999997E-2</v>
      </c>
      <c r="G13" s="16"/>
    </row>
    <row r="14" spans="1:7" x14ac:dyDescent="0.25">
      <c r="A14" s="13" t="s">
        <v>289</v>
      </c>
      <c r="B14" s="32" t="s">
        <v>290</v>
      </c>
      <c r="C14" s="32" t="s">
        <v>291</v>
      </c>
      <c r="D14" s="14">
        <v>127883</v>
      </c>
      <c r="E14" s="15">
        <v>505.14</v>
      </c>
      <c r="F14" s="16">
        <v>3.7199999999999997E-2</v>
      </c>
      <c r="G14" s="16"/>
    </row>
    <row r="15" spans="1:7" x14ac:dyDescent="0.25">
      <c r="A15" s="13" t="s">
        <v>287</v>
      </c>
      <c r="B15" s="32" t="s">
        <v>288</v>
      </c>
      <c r="C15" s="32" t="s">
        <v>273</v>
      </c>
      <c r="D15" s="14">
        <v>14058</v>
      </c>
      <c r="E15" s="15">
        <v>489.68</v>
      </c>
      <c r="F15" s="16">
        <v>3.5999999999999997E-2</v>
      </c>
      <c r="G15" s="16"/>
    </row>
    <row r="16" spans="1:7" x14ac:dyDescent="0.25">
      <c r="A16" s="13" t="s">
        <v>285</v>
      </c>
      <c r="B16" s="32" t="s">
        <v>286</v>
      </c>
      <c r="C16" s="32" t="s">
        <v>262</v>
      </c>
      <c r="D16" s="14">
        <v>39219</v>
      </c>
      <c r="E16" s="15">
        <v>398.29</v>
      </c>
      <c r="F16" s="16">
        <v>2.93E-2</v>
      </c>
      <c r="G16" s="16"/>
    </row>
    <row r="17" spans="1:7" x14ac:dyDescent="0.25">
      <c r="A17" s="13" t="s">
        <v>765</v>
      </c>
      <c r="B17" s="32" t="s">
        <v>766</v>
      </c>
      <c r="C17" s="32" t="s">
        <v>262</v>
      </c>
      <c r="D17" s="14">
        <v>20197</v>
      </c>
      <c r="E17" s="15">
        <v>384.34</v>
      </c>
      <c r="F17" s="16">
        <v>2.8299999999999999E-2</v>
      </c>
      <c r="G17" s="16"/>
    </row>
    <row r="18" spans="1:7" x14ac:dyDescent="0.25">
      <c r="A18" s="13" t="s">
        <v>277</v>
      </c>
      <c r="B18" s="32" t="s">
        <v>278</v>
      </c>
      <c r="C18" s="32" t="s">
        <v>262</v>
      </c>
      <c r="D18" s="14">
        <v>52934</v>
      </c>
      <c r="E18" s="15">
        <v>364.61</v>
      </c>
      <c r="F18" s="16">
        <v>2.6800000000000001E-2</v>
      </c>
      <c r="G18" s="16"/>
    </row>
    <row r="19" spans="1:7" x14ac:dyDescent="0.25">
      <c r="A19" s="13" t="s">
        <v>364</v>
      </c>
      <c r="B19" s="32" t="s">
        <v>365</v>
      </c>
      <c r="C19" s="32" t="s">
        <v>300</v>
      </c>
      <c r="D19" s="14">
        <v>3850</v>
      </c>
      <c r="E19" s="15">
        <v>328.42</v>
      </c>
      <c r="F19" s="16">
        <v>2.4199999999999999E-2</v>
      </c>
      <c r="G19" s="16"/>
    </row>
    <row r="20" spans="1:7" x14ac:dyDescent="0.25">
      <c r="A20" s="13" t="s">
        <v>314</v>
      </c>
      <c r="B20" s="32" t="s">
        <v>315</v>
      </c>
      <c r="C20" s="32" t="s">
        <v>316</v>
      </c>
      <c r="D20" s="14">
        <v>12180</v>
      </c>
      <c r="E20" s="15">
        <v>314.87</v>
      </c>
      <c r="F20" s="16">
        <v>2.3199999999999998E-2</v>
      </c>
      <c r="G20" s="16"/>
    </row>
    <row r="21" spans="1:7" x14ac:dyDescent="0.25">
      <c r="A21" s="13" t="s">
        <v>304</v>
      </c>
      <c r="B21" s="32" t="s">
        <v>305</v>
      </c>
      <c r="C21" s="32" t="s">
        <v>291</v>
      </c>
      <c r="D21" s="14">
        <v>12211</v>
      </c>
      <c r="E21" s="15">
        <v>267.45</v>
      </c>
      <c r="F21" s="16">
        <v>1.9699999999999999E-2</v>
      </c>
      <c r="G21" s="16"/>
    </row>
    <row r="22" spans="1:7" x14ac:dyDescent="0.25">
      <c r="A22" s="13" t="s">
        <v>279</v>
      </c>
      <c r="B22" s="32" t="s">
        <v>280</v>
      </c>
      <c r="C22" s="32" t="s">
        <v>281</v>
      </c>
      <c r="D22" s="14">
        <v>14848</v>
      </c>
      <c r="E22" s="15">
        <v>236.57</v>
      </c>
      <c r="F22" s="16">
        <v>1.7399999999999999E-2</v>
      </c>
      <c r="G22" s="16"/>
    </row>
    <row r="23" spans="1:7" x14ac:dyDescent="0.25">
      <c r="A23" s="13" t="s">
        <v>346</v>
      </c>
      <c r="B23" s="32" t="s">
        <v>347</v>
      </c>
      <c r="C23" s="32" t="s">
        <v>273</v>
      </c>
      <c r="D23" s="14">
        <v>14562</v>
      </c>
      <c r="E23" s="15">
        <v>229.36</v>
      </c>
      <c r="F23" s="16">
        <v>1.6899999999999998E-2</v>
      </c>
      <c r="G23" s="16"/>
    </row>
    <row r="24" spans="1:7" x14ac:dyDescent="0.25">
      <c r="A24" s="13" t="s">
        <v>386</v>
      </c>
      <c r="B24" s="32" t="s">
        <v>387</v>
      </c>
      <c r="C24" s="32" t="s">
        <v>316</v>
      </c>
      <c r="D24" s="14">
        <v>1810</v>
      </c>
      <c r="E24" s="15">
        <v>216.22</v>
      </c>
      <c r="F24" s="16">
        <v>1.5900000000000001E-2</v>
      </c>
      <c r="G24" s="16"/>
    </row>
    <row r="25" spans="1:7" x14ac:dyDescent="0.25">
      <c r="A25" s="13" t="s">
        <v>301</v>
      </c>
      <c r="B25" s="32" t="s">
        <v>302</v>
      </c>
      <c r="C25" s="32" t="s">
        <v>303</v>
      </c>
      <c r="D25" s="14">
        <v>65126</v>
      </c>
      <c r="E25" s="15">
        <v>202.83</v>
      </c>
      <c r="F25" s="16">
        <v>1.49E-2</v>
      </c>
      <c r="G25" s="16"/>
    </row>
    <row r="26" spans="1:7" x14ac:dyDescent="0.25">
      <c r="A26" s="13" t="s">
        <v>785</v>
      </c>
      <c r="B26" s="32" t="s">
        <v>786</v>
      </c>
      <c r="C26" s="32" t="s">
        <v>316</v>
      </c>
      <c r="D26" s="14">
        <v>28835</v>
      </c>
      <c r="E26" s="15">
        <v>178.96</v>
      </c>
      <c r="F26" s="16">
        <v>1.32E-2</v>
      </c>
      <c r="G26" s="16"/>
    </row>
    <row r="27" spans="1:7" x14ac:dyDescent="0.25">
      <c r="A27" s="13" t="s">
        <v>353</v>
      </c>
      <c r="B27" s="32" t="s">
        <v>354</v>
      </c>
      <c r="C27" s="32" t="s">
        <v>355</v>
      </c>
      <c r="D27" s="14">
        <v>5692</v>
      </c>
      <c r="E27" s="15">
        <v>175.16</v>
      </c>
      <c r="F27" s="16">
        <v>1.29E-2</v>
      </c>
      <c r="G27" s="16"/>
    </row>
    <row r="28" spans="1:7" x14ac:dyDescent="0.25">
      <c r="A28" s="13" t="s">
        <v>292</v>
      </c>
      <c r="B28" s="32" t="s">
        <v>293</v>
      </c>
      <c r="C28" s="32" t="s">
        <v>294</v>
      </c>
      <c r="D28" s="14">
        <v>1569</v>
      </c>
      <c r="E28" s="15">
        <v>158.91999999999999</v>
      </c>
      <c r="F28" s="16">
        <v>1.17E-2</v>
      </c>
      <c r="G28" s="16"/>
    </row>
    <row r="29" spans="1:7" x14ac:dyDescent="0.25">
      <c r="A29" s="13" t="s">
        <v>834</v>
      </c>
      <c r="B29" s="32" t="s">
        <v>835</v>
      </c>
      <c r="C29" s="32" t="s">
        <v>412</v>
      </c>
      <c r="D29" s="14">
        <v>113969</v>
      </c>
      <c r="E29" s="15">
        <v>156.37</v>
      </c>
      <c r="F29" s="16">
        <v>1.15E-2</v>
      </c>
      <c r="G29" s="16"/>
    </row>
    <row r="30" spans="1:7" x14ac:dyDescent="0.25">
      <c r="A30" s="13" t="s">
        <v>830</v>
      </c>
      <c r="B30" s="32" t="s">
        <v>831</v>
      </c>
      <c r="C30" s="32" t="s">
        <v>303</v>
      </c>
      <c r="D30" s="14">
        <v>62310</v>
      </c>
      <c r="E30" s="15">
        <v>156.30000000000001</v>
      </c>
      <c r="F30" s="16">
        <v>1.15E-2</v>
      </c>
      <c r="G30" s="16"/>
    </row>
    <row r="31" spans="1:7" x14ac:dyDescent="0.25">
      <c r="A31" s="13" t="s">
        <v>282</v>
      </c>
      <c r="B31" s="32" t="s">
        <v>283</v>
      </c>
      <c r="C31" s="32" t="s">
        <v>284</v>
      </c>
      <c r="D31" s="14">
        <v>3054</v>
      </c>
      <c r="E31" s="15">
        <v>148.16999999999999</v>
      </c>
      <c r="F31" s="16">
        <v>1.09E-2</v>
      </c>
      <c r="G31" s="16"/>
    </row>
    <row r="32" spans="1:7" x14ac:dyDescent="0.25">
      <c r="A32" s="13" t="s">
        <v>795</v>
      </c>
      <c r="B32" s="32" t="s">
        <v>796</v>
      </c>
      <c r="C32" s="32" t="s">
        <v>300</v>
      </c>
      <c r="D32" s="14">
        <v>7523</v>
      </c>
      <c r="E32" s="15">
        <v>140.85</v>
      </c>
      <c r="F32" s="16">
        <v>1.04E-2</v>
      </c>
      <c r="G32" s="16"/>
    </row>
    <row r="33" spans="1:7" x14ac:dyDescent="0.25">
      <c r="A33" s="13" t="s">
        <v>1188</v>
      </c>
      <c r="B33" s="32" t="s">
        <v>1189</v>
      </c>
      <c r="C33" s="32" t="s">
        <v>355</v>
      </c>
      <c r="D33" s="14">
        <v>6220</v>
      </c>
      <c r="E33" s="15">
        <v>135.58000000000001</v>
      </c>
      <c r="F33" s="16">
        <v>0.01</v>
      </c>
      <c r="G33" s="16"/>
    </row>
    <row r="34" spans="1:7" x14ac:dyDescent="0.25">
      <c r="A34" s="13" t="s">
        <v>309</v>
      </c>
      <c r="B34" s="32" t="s">
        <v>310</v>
      </c>
      <c r="C34" s="32" t="s">
        <v>273</v>
      </c>
      <c r="D34" s="14">
        <v>8734</v>
      </c>
      <c r="E34" s="15">
        <v>129.94999999999999</v>
      </c>
      <c r="F34" s="16">
        <v>9.5999999999999992E-3</v>
      </c>
      <c r="G34" s="16"/>
    </row>
    <row r="35" spans="1:7" x14ac:dyDescent="0.25">
      <c r="A35" s="13" t="s">
        <v>319</v>
      </c>
      <c r="B35" s="32" t="s">
        <v>320</v>
      </c>
      <c r="C35" s="32" t="s">
        <v>321</v>
      </c>
      <c r="D35" s="14">
        <v>19992</v>
      </c>
      <c r="E35" s="15">
        <v>126.82</v>
      </c>
      <c r="F35" s="16">
        <v>9.2999999999999992E-3</v>
      </c>
      <c r="G35" s="16"/>
    </row>
    <row r="36" spans="1:7" x14ac:dyDescent="0.25">
      <c r="A36" s="13" t="s">
        <v>1532</v>
      </c>
      <c r="B36" s="32" t="s">
        <v>1533</v>
      </c>
      <c r="C36" s="32" t="s">
        <v>412</v>
      </c>
      <c r="D36" s="14">
        <v>13200</v>
      </c>
      <c r="E36" s="15">
        <v>125.49</v>
      </c>
      <c r="F36" s="16">
        <v>9.1999999999999998E-3</v>
      </c>
      <c r="G36" s="16"/>
    </row>
    <row r="37" spans="1:7" x14ac:dyDescent="0.25">
      <c r="A37" s="13" t="s">
        <v>306</v>
      </c>
      <c r="B37" s="32" t="s">
        <v>307</v>
      </c>
      <c r="C37" s="32" t="s">
        <v>308</v>
      </c>
      <c r="D37" s="14">
        <v>49196</v>
      </c>
      <c r="E37" s="15">
        <v>121.15</v>
      </c>
      <c r="F37" s="16">
        <v>8.8999999999999999E-3</v>
      </c>
      <c r="G37" s="16"/>
    </row>
    <row r="38" spans="1:7" x14ac:dyDescent="0.25">
      <c r="A38" s="13" t="s">
        <v>492</v>
      </c>
      <c r="B38" s="32" t="s">
        <v>493</v>
      </c>
      <c r="C38" s="32" t="s">
        <v>316</v>
      </c>
      <c r="D38" s="14">
        <v>1527</v>
      </c>
      <c r="E38" s="15">
        <v>120.68</v>
      </c>
      <c r="F38" s="16">
        <v>8.8999999999999999E-3</v>
      </c>
      <c r="G38" s="16"/>
    </row>
    <row r="39" spans="1:7" x14ac:dyDescent="0.25">
      <c r="A39" s="13" t="s">
        <v>797</v>
      </c>
      <c r="B39" s="32" t="s">
        <v>798</v>
      </c>
      <c r="C39" s="32" t="s">
        <v>467</v>
      </c>
      <c r="D39" s="14">
        <v>53354</v>
      </c>
      <c r="E39" s="15">
        <v>120.18</v>
      </c>
      <c r="F39" s="16">
        <v>8.8000000000000005E-3</v>
      </c>
      <c r="G39" s="16"/>
    </row>
    <row r="40" spans="1:7" x14ac:dyDescent="0.25">
      <c r="A40" s="13" t="s">
        <v>317</v>
      </c>
      <c r="B40" s="32" t="s">
        <v>318</v>
      </c>
      <c r="C40" s="32" t="s">
        <v>300</v>
      </c>
      <c r="D40" s="14">
        <v>19219</v>
      </c>
      <c r="E40" s="15">
        <v>118.64</v>
      </c>
      <c r="F40" s="16">
        <v>8.6999999999999994E-3</v>
      </c>
      <c r="G40" s="16"/>
    </row>
    <row r="41" spans="1:7" x14ac:dyDescent="0.25">
      <c r="A41" s="13" t="s">
        <v>1534</v>
      </c>
      <c r="B41" s="32" t="s">
        <v>1535</v>
      </c>
      <c r="C41" s="32" t="s">
        <v>294</v>
      </c>
      <c r="D41" s="14">
        <v>5111</v>
      </c>
      <c r="E41" s="15">
        <v>117.89</v>
      </c>
      <c r="F41" s="16">
        <v>8.6999999999999994E-3</v>
      </c>
      <c r="G41" s="16"/>
    </row>
    <row r="42" spans="1:7" x14ac:dyDescent="0.25">
      <c r="A42" s="13" t="s">
        <v>350</v>
      </c>
      <c r="B42" s="32" t="s">
        <v>351</v>
      </c>
      <c r="C42" s="32" t="s">
        <v>352</v>
      </c>
      <c r="D42" s="14">
        <v>31189</v>
      </c>
      <c r="E42" s="15">
        <v>115.2</v>
      </c>
      <c r="F42" s="16">
        <v>8.5000000000000006E-3</v>
      </c>
      <c r="G42" s="16"/>
    </row>
    <row r="43" spans="1:7" x14ac:dyDescent="0.25">
      <c r="A43" s="13" t="s">
        <v>1543</v>
      </c>
      <c r="B43" s="32" t="s">
        <v>1544</v>
      </c>
      <c r="C43" s="32" t="s">
        <v>1240</v>
      </c>
      <c r="D43" s="14">
        <v>10137</v>
      </c>
      <c r="E43" s="15">
        <v>108.41</v>
      </c>
      <c r="F43" s="16">
        <v>8.0000000000000002E-3</v>
      </c>
      <c r="G43" s="16"/>
    </row>
    <row r="44" spans="1:7" x14ac:dyDescent="0.25">
      <c r="A44" s="13" t="s">
        <v>1194</v>
      </c>
      <c r="B44" s="32" t="s">
        <v>1195</v>
      </c>
      <c r="C44" s="32" t="s">
        <v>273</v>
      </c>
      <c r="D44" s="14">
        <v>38957</v>
      </c>
      <c r="E44" s="15">
        <v>108.16</v>
      </c>
      <c r="F44" s="16">
        <v>8.0000000000000002E-3</v>
      </c>
      <c r="G44" s="16"/>
    </row>
    <row r="45" spans="1:7" x14ac:dyDescent="0.25">
      <c r="A45" s="13" t="s">
        <v>1186</v>
      </c>
      <c r="B45" s="32" t="s">
        <v>1187</v>
      </c>
      <c r="C45" s="32" t="s">
        <v>313</v>
      </c>
      <c r="D45" s="14">
        <v>4927</v>
      </c>
      <c r="E45" s="15">
        <v>107.88</v>
      </c>
      <c r="F45" s="16">
        <v>7.9000000000000008E-3</v>
      </c>
      <c r="G45" s="16"/>
    </row>
    <row r="46" spans="1:7" x14ac:dyDescent="0.25">
      <c r="A46" s="13" t="s">
        <v>399</v>
      </c>
      <c r="B46" s="32" t="s">
        <v>400</v>
      </c>
      <c r="C46" s="32" t="s">
        <v>281</v>
      </c>
      <c r="D46" s="14">
        <v>7560</v>
      </c>
      <c r="E46" s="15">
        <v>106.41</v>
      </c>
      <c r="F46" s="16">
        <v>7.7999999999999996E-3</v>
      </c>
      <c r="G46" s="16"/>
    </row>
    <row r="47" spans="1:7" x14ac:dyDescent="0.25">
      <c r="A47" s="13" t="s">
        <v>1192</v>
      </c>
      <c r="B47" s="32" t="s">
        <v>1193</v>
      </c>
      <c r="C47" s="32" t="s">
        <v>281</v>
      </c>
      <c r="D47" s="14">
        <v>8388</v>
      </c>
      <c r="E47" s="15">
        <v>93.65</v>
      </c>
      <c r="F47" s="16">
        <v>6.8999999999999999E-3</v>
      </c>
      <c r="G47" s="16"/>
    </row>
    <row r="48" spans="1:7" x14ac:dyDescent="0.25">
      <c r="A48" s="13" t="s">
        <v>816</v>
      </c>
      <c r="B48" s="32" t="s">
        <v>817</v>
      </c>
      <c r="C48" s="32" t="s">
        <v>316</v>
      </c>
      <c r="D48" s="14">
        <v>1893</v>
      </c>
      <c r="E48" s="15">
        <v>90.36</v>
      </c>
      <c r="F48" s="16">
        <v>6.7000000000000002E-3</v>
      </c>
      <c r="G48" s="16"/>
    </row>
    <row r="49" spans="1:7" x14ac:dyDescent="0.25">
      <c r="A49" s="13" t="s">
        <v>404</v>
      </c>
      <c r="B49" s="32" t="s">
        <v>405</v>
      </c>
      <c r="C49" s="32" t="s">
        <v>262</v>
      </c>
      <c r="D49" s="14">
        <v>9088</v>
      </c>
      <c r="E49" s="15">
        <v>89.98</v>
      </c>
      <c r="F49" s="16">
        <v>6.6E-3</v>
      </c>
      <c r="G49" s="16"/>
    </row>
    <row r="50" spans="1:7" x14ac:dyDescent="0.25">
      <c r="A50" s="13" t="s">
        <v>807</v>
      </c>
      <c r="B50" s="32" t="s">
        <v>808</v>
      </c>
      <c r="C50" s="32" t="s">
        <v>338</v>
      </c>
      <c r="D50" s="14">
        <v>14701</v>
      </c>
      <c r="E50" s="15">
        <v>89.46</v>
      </c>
      <c r="F50" s="16">
        <v>6.6E-3</v>
      </c>
      <c r="G50" s="16"/>
    </row>
    <row r="51" spans="1:7" x14ac:dyDescent="0.25">
      <c r="A51" s="13" t="s">
        <v>336</v>
      </c>
      <c r="B51" s="32" t="s">
        <v>337</v>
      </c>
      <c r="C51" s="32" t="s">
        <v>338</v>
      </c>
      <c r="D51" s="14">
        <v>6155</v>
      </c>
      <c r="E51" s="15">
        <v>88.05</v>
      </c>
      <c r="F51" s="16">
        <v>6.4999999999999997E-3</v>
      </c>
      <c r="G51" s="16"/>
    </row>
    <row r="52" spans="1:7" x14ac:dyDescent="0.25">
      <c r="A52" s="13" t="s">
        <v>1420</v>
      </c>
      <c r="B52" s="32" t="s">
        <v>1421</v>
      </c>
      <c r="C52" s="32" t="s">
        <v>482</v>
      </c>
      <c r="D52" s="14">
        <v>8948</v>
      </c>
      <c r="E52" s="15">
        <v>86.23</v>
      </c>
      <c r="F52" s="16">
        <v>6.3E-3</v>
      </c>
      <c r="G52" s="16"/>
    </row>
    <row r="53" spans="1:7" x14ac:dyDescent="0.25">
      <c r="A53" s="13" t="s">
        <v>799</v>
      </c>
      <c r="B53" s="32" t="s">
        <v>800</v>
      </c>
      <c r="C53" s="32" t="s">
        <v>332</v>
      </c>
      <c r="D53" s="14">
        <v>1393</v>
      </c>
      <c r="E53" s="15">
        <v>84.31</v>
      </c>
      <c r="F53" s="16">
        <v>6.1999999999999998E-3</v>
      </c>
      <c r="G53" s="16"/>
    </row>
    <row r="54" spans="1:7" x14ac:dyDescent="0.25">
      <c r="A54" s="13" t="s">
        <v>1190</v>
      </c>
      <c r="B54" s="32" t="s">
        <v>1191</v>
      </c>
      <c r="C54" s="32" t="s">
        <v>313</v>
      </c>
      <c r="D54" s="14">
        <v>1621</v>
      </c>
      <c r="E54" s="15">
        <v>74.489999999999995</v>
      </c>
      <c r="F54" s="16">
        <v>5.4999999999999997E-3</v>
      </c>
      <c r="G54" s="16"/>
    </row>
    <row r="55" spans="1:7" x14ac:dyDescent="0.25">
      <c r="A55" s="13" t="s">
        <v>1580</v>
      </c>
      <c r="B55" s="32" t="s">
        <v>1581</v>
      </c>
      <c r="C55" s="32" t="s">
        <v>1582</v>
      </c>
      <c r="D55" s="14">
        <v>3424</v>
      </c>
      <c r="E55" s="15">
        <v>71.77</v>
      </c>
      <c r="F55" s="16">
        <v>5.3E-3</v>
      </c>
      <c r="G55" s="16"/>
    </row>
    <row r="56" spans="1:7" x14ac:dyDescent="0.25">
      <c r="A56" s="13" t="s">
        <v>463</v>
      </c>
      <c r="B56" s="32" t="s">
        <v>464</v>
      </c>
      <c r="C56" s="32" t="s">
        <v>316</v>
      </c>
      <c r="D56" s="14">
        <v>1783</v>
      </c>
      <c r="E56" s="15">
        <v>65.63</v>
      </c>
      <c r="F56" s="16">
        <v>4.7999999999999996E-3</v>
      </c>
      <c r="G56" s="16"/>
    </row>
    <row r="57" spans="1:7" x14ac:dyDescent="0.25">
      <c r="A57" s="13" t="s">
        <v>1609</v>
      </c>
      <c r="B57" s="32" t="s">
        <v>1610</v>
      </c>
      <c r="C57" s="32" t="s">
        <v>267</v>
      </c>
      <c r="D57" s="14">
        <v>26623</v>
      </c>
      <c r="E57" s="15">
        <v>63.18</v>
      </c>
      <c r="F57" s="16">
        <v>4.5999999999999999E-3</v>
      </c>
      <c r="G57" s="16"/>
    </row>
    <row r="58" spans="1:7" x14ac:dyDescent="0.25">
      <c r="A58" s="17" t="s">
        <v>181</v>
      </c>
      <c r="B58" s="33"/>
      <c r="C58" s="33"/>
      <c r="D58" s="18"/>
      <c r="E58" s="36">
        <v>13640.53</v>
      </c>
      <c r="F58" s="37">
        <v>1.0038</v>
      </c>
      <c r="G58" s="21"/>
    </row>
    <row r="59" spans="1:7" x14ac:dyDescent="0.25">
      <c r="A59" s="17" t="s">
        <v>473</v>
      </c>
      <c r="B59" s="32"/>
      <c r="C59" s="32"/>
      <c r="D59" s="14"/>
      <c r="E59" s="15"/>
      <c r="F59" s="16"/>
      <c r="G59" s="16"/>
    </row>
    <row r="60" spans="1:7" x14ac:dyDescent="0.25">
      <c r="A60" s="17" t="s">
        <v>181</v>
      </c>
      <c r="B60" s="32"/>
      <c r="C60" s="32"/>
      <c r="D60" s="14"/>
      <c r="E60" s="38" t="s">
        <v>134</v>
      </c>
      <c r="F60" s="39" t="s">
        <v>134</v>
      </c>
      <c r="G60" s="16"/>
    </row>
    <row r="61" spans="1:7" x14ac:dyDescent="0.25">
      <c r="A61" s="24" t="s">
        <v>184</v>
      </c>
      <c r="B61" s="34"/>
      <c r="C61" s="34"/>
      <c r="D61" s="25"/>
      <c r="E61" s="29">
        <v>13640.53</v>
      </c>
      <c r="F61" s="30">
        <v>1.0038</v>
      </c>
      <c r="G61" s="21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199</v>
      </c>
      <c r="B64" s="32"/>
      <c r="C64" s="32"/>
      <c r="D64" s="14"/>
      <c r="E64" s="15"/>
      <c r="F64" s="16"/>
      <c r="G64" s="16"/>
    </row>
    <row r="65" spans="1:7" x14ac:dyDescent="0.25">
      <c r="A65" s="13" t="s">
        <v>200</v>
      </c>
      <c r="B65" s="32"/>
      <c r="C65" s="32"/>
      <c r="D65" s="14"/>
      <c r="E65" s="15">
        <v>85.96</v>
      </c>
      <c r="F65" s="16">
        <v>6.3E-3</v>
      </c>
      <c r="G65" s="16">
        <v>6.2650999999999998E-2</v>
      </c>
    </row>
    <row r="66" spans="1:7" x14ac:dyDescent="0.25">
      <c r="A66" s="17" t="s">
        <v>181</v>
      </c>
      <c r="B66" s="33"/>
      <c r="C66" s="33"/>
      <c r="D66" s="18"/>
      <c r="E66" s="36">
        <v>85.96</v>
      </c>
      <c r="F66" s="37">
        <v>6.3E-3</v>
      </c>
      <c r="G66" s="21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24" t="s">
        <v>184</v>
      </c>
      <c r="B68" s="34"/>
      <c r="C68" s="34"/>
      <c r="D68" s="25"/>
      <c r="E68" s="19">
        <v>85.96</v>
      </c>
      <c r="F68" s="20">
        <v>6.3E-3</v>
      </c>
      <c r="G68" s="21"/>
    </row>
    <row r="69" spans="1:7" x14ac:dyDescent="0.25">
      <c r="A69" s="13" t="s">
        <v>201</v>
      </c>
      <c r="B69" s="32"/>
      <c r="C69" s="32"/>
      <c r="D69" s="14"/>
      <c r="E69" s="15">
        <v>1.4754E-2</v>
      </c>
      <c r="F69" s="16">
        <v>9.9999999999999995E-7</v>
      </c>
      <c r="G69" s="16"/>
    </row>
    <row r="70" spans="1:7" x14ac:dyDescent="0.25">
      <c r="A70" s="13" t="s">
        <v>202</v>
      </c>
      <c r="B70" s="32"/>
      <c r="C70" s="32"/>
      <c r="D70" s="14"/>
      <c r="E70" s="40">
        <v>-138.334754</v>
      </c>
      <c r="F70" s="26">
        <v>-1.0101000000000001E-2</v>
      </c>
      <c r="G70" s="16">
        <v>6.2650999999999998E-2</v>
      </c>
    </row>
    <row r="71" spans="1:7" x14ac:dyDescent="0.25">
      <c r="A71" s="27" t="s">
        <v>203</v>
      </c>
      <c r="B71" s="35"/>
      <c r="C71" s="35"/>
      <c r="D71" s="28"/>
      <c r="E71" s="29">
        <v>13588.17</v>
      </c>
      <c r="F71" s="30">
        <v>1</v>
      </c>
      <c r="G71" s="30"/>
    </row>
    <row r="76" spans="1:7" x14ac:dyDescent="0.25">
      <c r="A76" s="1" t="s">
        <v>206</v>
      </c>
    </row>
    <row r="77" spans="1:7" x14ac:dyDescent="0.25">
      <c r="A77" s="47" t="s">
        <v>207</v>
      </c>
      <c r="B77" s="3" t="s">
        <v>134</v>
      </c>
    </row>
    <row r="78" spans="1:7" x14ac:dyDescent="0.25">
      <c r="A78" t="s">
        <v>208</v>
      </c>
    </row>
    <row r="79" spans="1:7" x14ac:dyDescent="0.25">
      <c r="A79" t="s">
        <v>249</v>
      </c>
      <c r="B79" t="s">
        <v>210</v>
      </c>
      <c r="C79" t="s">
        <v>210</v>
      </c>
    </row>
    <row r="80" spans="1:7" x14ac:dyDescent="0.25">
      <c r="B80" s="48">
        <v>45688</v>
      </c>
      <c r="C80" s="48">
        <v>45716</v>
      </c>
    </row>
    <row r="81" spans="1:3" x14ac:dyDescent="0.25">
      <c r="A81" t="s">
        <v>474</v>
      </c>
      <c r="B81">
        <v>13.690899999999999</v>
      </c>
      <c r="C81">
        <v>12.897</v>
      </c>
    </row>
    <row r="82" spans="1:3" x14ac:dyDescent="0.25">
      <c r="A82" t="s">
        <v>251</v>
      </c>
      <c r="B82">
        <v>13.5014</v>
      </c>
      <c r="C82">
        <v>12.718500000000001</v>
      </c>
    </row>
    <row r="83" spans="1:3" x14ac:dyDescent="0.25">
      <c r="A83" t="s">
        <v>475</v>
      </c>
      <c r="B83">
        <v>13.2944</v>
      </c>
      <c r="C83">
        <v>12.5192</v>
      </c>
    </row>
    <row r="84" spans="1:3" x14ac:dyDescent="0.25">
      <c r="A84" t="s">
        <v>253</v>
      </c>
      <c r="B84">
        <v>13.2942</v>
      </c>
      <c r="C84">
        <v>12.519</v>
      </c>
    </row>
    <row r="86" spans="1:3" x14ac:dyDescent="0.25">
      <c r="A86" t="s">
        <v>212</v>
      </c>
      <c r="B86" s="3" t="s">
        <v>134</v>
      </c>
    </row>
    <row r="87" spans="1:3" x14ac:dyDescent="0.25">
      <c r="A87" t="s">
        <v>213</v>
      </c>
      <c r="B87" s="3" t="s">
        <v>134</v>
      </c>
    </row>
    <row r="88" spans="1:3" ht="29.1" customHeight="1" x14ac:dyDescent="0.25">
      <c r="A88" s="47" t="s">
        <v>214</v>
      </c>
      <c r="B88" s="3" t="s">
        <v>134</v>
      </c>
    </row>
    <row r="89" spans="1:3" ht="29.1" customHeight="1" x14ac:dyDescent="0.25">
      <c r="A89" s="47" t="s">
        <v>215</v>
      </c>
      <c r="B89" s="3" t="s">
        <v>134</v>
      </c>
    </row>
    <row r="90" spans="1:3" x14ac:dyDescent="0.25">
      <c r="A90" t="s">
        <v>476</v>
      </c>
      <c r="B90" s="49">
        <v>7.1999999999999995E-2</v>
      </c>
    </row>
    <row r="91" spans="1:3" ht="43.5" customHeight="1" x14ac:dyDescent="0.25">
      <c r="A91" s="47" t="s">
        <v>217</v>
      </c>
      <c r="B91" s="3" t="s">
        <v>134</v>
      </c>
    </row>
    <row r="92" spans="1:3" x14ac:dyDescent="0.25">
      <c r="B92" s="3"/>
    </row>
    <row r="93" spans="1:3" ht="29.1" customHeight="1" x14ac:dyDescent="0.25">
      <c r="A93" s="47" t="s">
        <v>218</v>
      </c>
      <c r="B93" s="3" t="s">
        <v>134</v>
      </c>
    </row>
    <row r="94" spans="1:3" ht="29.1" customHeight="1" x14ac:dyDescent="0.25">
      <c r="A94" s="47" t="s">
        <v>219</v>
      </c>
      <c r="B94">
        <v>210.77</v>
      </c>
    </row>
    <row r="95" spans="1:3" ht="29.1" customHeight="1" x14ac:dyDescent="0.25">
      <c r="A95" s="47" t="s">
        <v>220</v>
      </c>
      <c r="B95" s="3" t="s">
        <v>134</v>
      </c>
    </row>
    <row r="96" spans="1:3" ht="29.1" customHeight="1" x14ac:dyDescent="0.25">
      <c r="A96" s="47" t="s">
        <v>221</v>
      </c>
      <c r="B96" s="3" t="s">
        <v>134</v>
      </c>
    </row>
    <row r="98" spans="1:4" ht="69.95" customHeight="1" x14ac:dyDescent="0.25">
      <c r="A98" s="65" t="s">
        <v>231</v>
      </c>
      <c r="B98" s="65" t="s">
        <v>232</v>
      </c>
      <c r="C98" s="65" t="s">
        <v>4</v>
      </c>
      <c r="D98" s="65" t="s">
        <v>5</v>
      </c>
    </row>
    <row r="99" spans="1:4" ht="69.95" customHeight="1" x14ac:dyDescent="0.25">
      <c r="A99" s="65" t="s">
        <v>2019</v>
      </c>
      <c r="B99" s="65"/>
      <c r="C99" s="65" t="s">
        <v>69</v>
      </c>
      <c r="D9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9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2020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2021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295</v>
      </c>
      <c r="B8" s="32" t="s">
        <v>296</v>
      </c>
      <c r="C8" s="32" t="s">
        <v>297</v>
      </c>
      <c r="D8" s="14">
        <v>80002</v>
      </c>
      <c r="E8" s="15">
        <v>3707.05</v>
      </c>
      <c r="F8" s="16">
        <v>5.33E-2</v>
      </c>
      <c r="G8" s="16"/>
    </row>
    <row r="9" spans="1:7" x14ac:dyDescent="0.25">
      <c r="A9" s="13" t="s">
        <v>381</v>
      </c>
      <c r="B9" s="32" t="s">
        <v>382</v>
      </c>
      <c r="C9" s="32" t="s">
        <v>273</v>
      </c>
      <c r="D9" s="14">
        <v>68069</v>
      </c>
      <c r="E9" s="15">
        <v>3610.31</v>
      </c>
      <c r="F9" s="16">
        <v>5.1900000000000002E-2</v>
      </c>
      <c r="G9" s="16"/>
    </row>
    <row r="10" spans="1:7" x14ac:dyDescent="0.25">
      <c r="A10" s="13" t="s">
        <v>757</v>
      </c>
      <c r="B10" s="32" t="s">
        <v>758</v>
      </c>
      <c r="C10" s="32" t="s">
        <v>470</v>
      </c>
      <c r="D10" s="14">
        <v>501326</v>
      </c>
      <c r="E10" s="15">
        <v>3590</v>
      </c>
      <c r="F10" s="16">
        <v>5.16E-2</v>
      </c>
      <c r="G10" s="16"/>
    </row>
    <row r="11" spans="1:7" x14ac:dyDescent="0.25">
      <c r="A11" s="13" t="s">
        <v>330</v>
      </c>
      <c r="B11" s="32" t="s">
        <v>331</v>
      </c>
      <c r="C11" s="32" t="s">
        <v>332</v>
      </c>
      <c r="D11" s="14">
        <v>354651</v>
      </c>
      <c r="E11" s="15">
        <v>3468.84</v>
      </c>
      <c r="F11" s="16">
        <v>4.9799999999999997E-2</v>
      </c>
      <c r="G11" s="16"/>
    </row>
    <row r="12" spans="1:7" x14ac:dyDescent="0.25">
      <c r="A12" s="13" t="s">
        <v>341</v>
      </c>
      <c r="B12" s="32" t="s">
        <v>342</v>
      </c>
      <c r="C12" s="32" t="s">
        <v>273</v>
      </c>
      <c r="D12" s="14">
        <v>45857</v>
      </c>
      <c r="E12" s="15">
        <v>3376.06</v>
      </c>
      <c r="F12" s="16">
        <v>4.8500000000000001E-2</v>
      </c>
      <c r="G12" s="16"/>
    </row>
    <row r="13" spans="1:7" x14ac:dyDescent="0.25">
      <c r="A13" s="13" t="s">
        <v>448</v>
      </c>
      <c r="B13" s="32" t="s">
        <v>449</v>
      </c>
      <c r="C13" s="32" t="s">
        <v>355</v>
      </c>
      <c r="D13" s="14">
        <v>24133</v>
      </c>
      <c r="E13" s="15">
        <v>3363.14</v>
      </c>
      <c r="F13" s="16">
        <v>4.8300000000000003E-2</v>
      </c>
      <c r="G13" s="16"/>
    </row>
    <row r="14" spans="1:7" x14ac:dyDescent="0.25">
      <c r="A14" s="13" t="s">
        <v>333</v>
      </c>
      <c r="B14" s="32" t="s">
        <v>334</v>
      </c>
      <c r="C14" s="32" t="s">
        <v>335</v>
      </c>
      <c r="D14" s="14">
        <v>213690</v>
      </c>
      <c r="E14" s="15">
        <v>3127.57</v>
      </c>
      <c r="F14" s="16">
        <v>4.4900000000000002E-2</v>
      </c>
      <c r="G14" s="16"/>
    </row>
    <row r="15" spans="1:7" x14ac:dyDescent="0.25">
      <c r="A15" s="13" t="s">
        <v>418</v>
      </c>
      <c r="B15" s="32" t="s">
        <v>419</v>
      </c>
      <c r="C15" s="32" t="s">
        <v>281</v>
      </c>
      <c r="D15" s="14">
        <v>162004</v>
      </c>
      <c r="E15" s="15">
        <v>3085.61</v>
      </c>
      <c r="F15" s="16">
        <v>4.4299999999999999E-2</v>
      </c>
      <c r="G15" s="16"/>
    </row>
    <row r="16" spans="1:7" x14ac:dyDescent="0.25">
      <c r="A16" s="13" t="s">
        <v>739</v>
      </c>
      <c r="B16" s="32" t="s">
        <v>740</v>
      </c>
      <c r="C16" s="32" t="s">
        <v>262</v>
      </c>
      <c r="D16" s="14">
        <v>1420951</v>
      </c>
      <c r="E16" s="15">
        <v>2523.89</v>
      </c>
      <c r="F16" s="16">
        <v>3.6299999999999999E-2</v>
      </c>
      <c r="G16" s="16"/>
    </row>
    <row r="17" spans="1:7" x14ac:dyDescent="0.25">
      <c r="A17" s="13" t="s">
        <v>741</v>
      </c>
      <c r="B17" s="32" t="s">
        <v>742</v>
      </c>
      <c r="C17" s="32" t="s">
        <v>332</v>
      </c>
      <c r="D17" s="14">
        <v>377595</v>
      </c>
      <c r="E17" s="15">
        <v>2313.52</v>
      </c>
      <c r="F17" s="16">
        <v>3.32E-2</v>
      </c>
      <c r="G17" s="16"/>
    </row>
    <row r="18" spans="1:7" x14ac:dyDescent="0.25">
      <c r="A18" s="13" t="s">
        <v>371</v>
      </c>
      <c r="B18" s="32" t="s">
        <v>372</v>
      </c>
      <c r="C18" s="32" t="s">
        <v>355</v>
      </c>
      <c r="D18" s="14">
        <v>157726</v>
      </c>
      <c r="E18" s="15">
        <v>2082.14</v>
      </c>
      <c r="F18" s="16">
        <v>2.9899999999999999E-2</v>
      </c>
      <c r="G18" s="16"/>
    </row>
    <row r="19" spans="1:7" x14ac:dyDescent="0.25">
      <c r="A19" s="13" t="s">
        <v>1557</v>
      </c>
      <c r="B19" s="32" t="s">
        <v>1558</v>
      </c>
      <c r="C19" s="32" t="s">
        <v>355</v>
      </c>
      <c r="D19" s="14">
        <v>406090</v>
      </c>
      <c r="E19" s="15">
        <v>1877.15</v>
      </c>
      <c r="F19" s="16">
        <v>2.7E-2</v>
      </c>
      <c r="G19" s="16"/>
    </row>
    <row r="20" spans="1:7" x14ac:dyDescent="0.25">
      <c r="A20" s="13" t="s">
        <v>507</v>
      </c>
      <c r="B20" s="32" t="s">
        <v>508</v>
      </c>
      <c r="C20" s="32" t="s">
        <v>273</v>
      </c>
      <c r="D20" s="14">
        <v>22633</v>
      </c>
      <c r="E20" s="15">
        <v>1757.2</v>
      </c>
      <c r="F20" s="16">
        <v>2.52E-2</v>
      </c>
      <c r="G20" s="16"/>
    </row>
    <row r="21" spans="1:7" x14ac:dyDescent="0.25">
      <c r="A21" s="13" t="s">
        <v>1508</v>
      </c>
      <c r="B21" s="32" t="s">
        <v>1509</v>
      </c>
      <c r="C21" s="32" t="s">
        <v>270</v>
      </c>
      <c r="D21" s="14">
        <v>505543</v>
      </c>
      <c r="E21" s="15">
        <v>1634.67</v>
      </c>
      <c r="F21" s="16">
        <v>2.35E-2</v>
      </c>
      <c r="G21" s="16"/>
    </row>
    <row r="22" spans="1:7" x14ac:dyDescent="0.25">
      <c r="A22" s="13" t="s">
        <v>428</v>
      </c>
      <c r="B22" s="32" t="s">
        <v>429</v>
      </c>
      <c r="C22" s="32" t="s">
        <v>385</v>
      </c>
      <c r="D22" s="14">
        <v>284587</v>
      </c>
      <c r="E22" s="15">
        <v>1629.55</v>
      </c>
      <c r="F22" s="16">
        <v>2.3400000000000001E-2</v>
      </c>
      <c r="G22" s="16"/>
    </row>
    <row r="23" spans="1:7" x14ac:dyDescent="0.25">
      <c r="A23" s="13" t="s">
        <v>503</v>
      </c>
      <c r="B23" s="32" t="s">
        <v>504</v>
      </c>
      <c r="C23" s="32" t="s">
        <v>403</v>
      </c>
      <c r="D23" s="14">
        <v>57067</v>
      </c>
      <c r="E23" s="15">
        <v>1551.05</v>
      </c>
      <c r="F23" s="16">
        <v>2.23E-2</v>
      </c>
      <c r="G23" s="16"/>
    </row>
    <row r="24" spans="1:7" x14ac:dyDescent="0.25">
      <c r="A24" s="13" t="s">
        <v>1528</v>
      </c>
      <c r="B24" s="32" t="s">
        <v>1529</v>
      </c>
      <c r="C24" s="32" t="s">
        <v>335</v>
      </c>
      <c r="D24" s="14">
        <v>205432</v>
      </c>
      <c r="E24" s="15">
        <v>1468.74</v>
      </c>
      <c r="F24" s="16">
        <v>2.1100000000000001E-2</v>
      </c>
      <c r="G24" s="16"/>
    </row>
    <row r="25" spans="1:7" x14ac:dyDescent="0.25">
      <c r="A25" s="13" t="s">
        <v>518</v>
      </c>
      <c r="B25" s="32" t="s">
        <v>519</v>
      </c>
      <c r="C25" s="32" t="s">
        <v>436</v>
      </c>
      <c r="D25" s="14">
        <v>78203</v>
      </c>
      <c r="E25" s="15">
        <v>1303.5999999999999</v>
      </c>
      <c r="F25" s="16">
        <v>1.8700000000000001E-2</v>
      </c>
      <c r="G25" s="16"/>
    </row>
    <row r="26" spans="1:7" x14ac:dyDescent="0.25">
      <c r="A26" s="13" t="s">
        <v>505</v>
      </c>
      <c r="B26" s="32" t="s">
        <v>506</v>
      </c>
      <c r="C26" s="32" t="s">
        <v>297</v>
      </c>
      <c r="D26" s="14">
        <v>35555</v>
      </c>
      <c r="E26" s="15">
        <v>1290.04</v>
      </c>
      <c r="F26" s="16">
        <v>1.8499999999999999E-2</v>
      </c>
      <c r="G26" s="16"/>
    </row>
    <row r="27" spans="1:7" x14ac:dyDescent="0.25">
      <c r="A27" s="13" t="s">
        <v>362</v>
      </c>
      <c r="B27" s="32" t="s">
        <v>363</v>
      </c>
      <c r="C27" s="32" t="s">
        <v>273</v>
      </c>
      <c r="D27" s="14">
        <v>50188</v>
      </c>
      <c r="E27" s="15">
        <v>1127.8499999999999</v>
      </c>
      <c r="F27" s="16">
        <v>1.6199999999999999E-2</v>
      </c>
      <c r="G27" s="16"/>
    </row>
    <row r="28" spans="1:7" x14ac:dyDescent="0.25">
      <c r="A28" s="13" t="s">
        <v>509</v>
      </c>
      <c r="B28" s="32" t="s">
        <v>510</v>
      </c>
      <c r="C28" s="32" t="s">
        <v>511</v>
      </c>
      <c r="D28" s="14">
        <v>2783</v>
      </c>
      <c r="E28" s="15">
        <v>1127.56</v>
      </c>
      <c r="F28" s="16">
        <v>1.6199999999999999E-2</v>
      </c>
      <c r="G28" s="16"/>
    </row>
    <row r="29" spans="1:7" x14ac:dyDescent="0.25">
      <c r="A29" s="13" t="s">
        <v>465</v>
      </c>
      <c r="B29" s="32" t="s">
        <v>466</v>
      </c>
      <c r="C29" s="32" t="s">
        <v>467</v>
      </c>
      <c r="D29" s="14">
        <v>315336</v>
      </c>
      <c r="E29" s="15">
        <v>1080.6600000000001</v>
      </c>
      <c r="F29" s="16">
        <v>1.55E-2</v>
      </c>
      <c r="G29" s="16"/>
    </row>
    <row r="30" spans="1:7" x14ac:dyDescent="0.25">
      <c r="A30" s="13" t="s">
        <v>450</v>
      </c>
      <c r="B30" s="32" t="s">
        <v>451</v>
      </c>
      <c r="C30" s="32" t="s">
        <v>281</v>
      </c>
      <c r="D30" s="14">
        <v>76532</v>
      </c>
      <c r="E30" s="15">
        <v>1037.28</v>
      </c>
      <c r="F30" s="16">
        <v>1.49E-2</v>
      </c>
      <c r="G30" s="16"/>
    </row>
    <row r="31" spans="1:7" x14ac:dyDescent="0.25">
      <c r="A31" s="13" t="s">
        <v>751</v>
      </c>
      <c r="B31" s="32" t="s">
        <v>752</v>
      </c>
      <c r="C31" s="32" t="s">
        <v>470</v>
      </c>
      <c r="D31" s="14">
        <v>161809</v>
      </c>
      <c r="E31" s="15">
        <v>1013.09</v>
      </c>
      <c r="F31" s="16">
        <v>1.46E-2</v>
      </c>
      <c r="G31" s="16"/>
    </row>
    <row r="32" spans="1:7" x14ac:dyDescent="0.25">
      <c r="A32" s="13" t="s">
        <v>1553</v>
      </c>
      <c r="B32" s="32" t="s">
        <v>1554</v>
      </c>
      <c r="C32" s="32" t="s">
        <v>276</v>
      </c>
      <c r="D32" s="14">
        <v>301018</v>
      </c>
      <c r="E32" s="15">
        <v>1000.58</v>
      </c>
      <c r="F32" s="16">
        <v>1.44E-2</v>
      </c>
      <c r="G32" s="16"/>
    </row>
    <row r="33" spans="1:7" x14ac:dyDescent="0.25">
      <c r="A33" s="13" t="s">
        <v>395</v>
      </c>
      <c r="B33" s="32" t="s">
        <v>396</v>
      </c>
      <c r="C33" s="32" t="s">
        <v>267</v>
      </c>
      <c r="D33" s="14">
        <v>337671</v>
      </c>
      <c r="E33" s="15">
        <v>991.91</v>
      </c>
      <c r="F33" s="16">
        <v>1.43E-2</v>
      </c>
      <c r="G33" s="16"/>
    </row>
    <row r="34" spans="1:7" x14ac:dyDescent="0.25">
      <c r="A34" s="13" t="s">
        <v>813</v>
      </c>
      <c r="B34" s="32" t="s">
        <v>814</v>
      </c>
      <c r="C34" s="32" t="s">
        <v>815</v>
      </c>
      <c r="D34" s="14">
        <v>349670</v>
      </c>
      <c r="E34" s="15">
        <v>990.62</v>
      </c>
      <c r="F34" s="16">
        <v>1.4200000000000001E-2</v>
      </c>
      <c r="G34" s="16"/>
    </row>
    <row r="35" spans="1:7" x14ac:dyDescent="0.25">
      <c r="A35" s="13" t="s">
        <v>1599</v>
      </c>
      <c r="B35" s="32" t="s">
        <v>1600</v>
      </c>
      <c r="C35" s="32" t="s">
        <v>412</v>
      </c>
      <c r="D35" s="14">
        <v>92627</v>
      </c>
      <c r="E35" s="15">
        <v>945.81</v>
      </c>
      <c r="F35" s="16">
        <v>1.3599999999999999E-2</v>
      </c>
      <c r="G35" s="16"/>
    </row>
    <row r="36" spans="1:7" x14ac:dyDescent="0.25">
      <c r="A36" s="13" t="s">
        <v>520</v>
      </c>
      <c r="B36" s="32" t="s">
        <v>521</v>
      </c>
      <c r="C36" s="32" t="s">
        <v>417</v>
      </c>
      <c r="D36" s="14">
        <v>10184</v>
      </c>
      <c r="E36" s="15">
        <v>887.09</v>
      </c>
      <c r="F36" s="16">
        <v>1.2699999999999999E-2</v>
      </c>
      <c r="G36" s="16"/>
    </row>
    <row r="37" spans="1:7" x14ac:dyDescent="0.25">
      <c r="A37" s="13" t="s">
        <v>432</v>
      </c>
      <c r="B37" s="32" t="s">
        <v>433</v>
      </c>
      <c r="C37" s="32" t="s">
        <v>394</v>
      </c>
      <c r="D37" s="14">
        <v>52698</v>
      </c>
      <c r="E37" s="15">
        <v>815.82</v>
      </c>
      <c r="F37" s="16">
        <v>1.17E-2</v>
      </c>
      <c r="G37" s="16"/>
    </row>
    <row r="38" spans="1:7" x14ac:dyDescent="0.25">
      <c r="A38" s="13" t="s">
        <v>420</v>
      </c>
      <c r="B38" s="32" t="s">
        <v>421</v>
      </c>
      <c r="C38" s="32" t="s">
        <v>394</v>
      </c>
      <c r="D38" s="14">
        <v>41990</v>
      </c>
      <c r="E38" s="15">
        <v>813.05</v>
      </c>
      <c r="F38" s="16">
        <v>1.17E-2</v>
      </c>
      <c r="G38" s="16"/>
    </row>
    <row r="39" spans="1:7" x14ac:dyDescent="0.25">
      <c r="A39" s="13" t="s">
        <v>1308</v>
      </c>
      <c r="B39" s="32" t="s">
        <v>1309</v>
      </c>
      <c r="C39" s="32" t="s">
        <v>281</v>
      </c>
      <c r="D39" s="14">
        <v>76792</v>
      </c>
      <c r="E39" s="15">
        <v>812.69</v>
      </c>
      <c r="F39" s="16">
        <v>1.17E-2</v>
      </c>
      <c r="G39" s="16"/>
    </row>
    <row r="40" spans="1:7" x14ac:dyDescent="0.25">
      <c r="A40" s="13" t="s">
        <v>526</v>
      </c>
      <c r="B40" s="32" t="s">
        <v>527</v>
      </c>
      <c r="C40" s="32" t="s">
        <v>370</v>
      </c>
      <c r="D40" s="14">
        <v>34423</v>
      </c>
      <c r="E40" s="15">
        <v>733.57</v>
      </c>
      <c r="F40" s="16">
        <v>1.0500000000000001E-2</v>
      </c>
      <c r="G40" s="16"/>
    </row>
    <row r="41" spans="1:7" x14ac:dyDescent="0.25">
      <c r="A41" s="13" t="s">
        <v>787</v>
      </c>
      <c r="B41" s="32" t="s">
        <v>788</v>
      </c>
      <c r="C41" s="32" t="s">
        <v>332</v>
      </c>
      <c r="D41" s="14">
        <v>111024</v>
      </c>
      <c r="E41" s="15">
        <v>724.32</v>
      </c>
      <c r="F41" s="16">
        <v>1.04E-2</v>
      </c>
      <c r="G41" s="16"/>
    </row>
    <row r="42" spans="1:7" x14ac:dyDescent="0.25">
      <c r="A42" s="13" t="s">
        <v>1530</v>
      </c>
      <c r="B42" s="32" t="s">
        <v>1531</v>
      </c>
      <c r="C42" s="32" t="s">
        <v>303</v>
      </c>
      <c r="D42" s="14">
        <v>56363</v>
      </c>
      <c r="E42" s="15">
        <v>711.84</v>
      </c>
      <c r="F42" s="16">
        <v>1.0200000000000001E-2</v>
      </c>
      <c r="G42" s="16"/>
    </row>
    <row r="43" spans="1:7" x14ac:dyDescent="0.25">
      <c r="A43" s="13" t="s">
        <v>524</v>
      </c>
      <c r="B43" s="32" t="s">
        <v>525</v>
      </c>
      <c r="C43" s="32" t="s">
        <v>403</v>
      </c>
      <c r="D43" s="14">
        <v>14897</v>
      </c>
      <c r="E43" s="15">
        <v>702.16</v>
      </c>
      <c r="F43" s="16">
        <v>1.01E-2</v>
      </c>
      <c r="G43" s="16"/>
    </row>
    <row r="44" spans="1:7" x14ac:dyDescent="0.25">
      <c r="A44" s="13" t="s">
        <v>824</v>
      </c>
      <c r="B44" s="32" t="s">
        <v>825</v>
      </c>
      <c r="C44" s="32" t="s">
        <v>385</v>
      </c>
      <c r="D44" s="14">
        <v>6102</v>
      </c>
      <c r="E44" s="15">
        <v>688.57</v>
      </c>
      <c r="F44" s="16">
        <v>9.9000000000000008E-3</v>
      </c>
      <c r="G44" s="16"/>
    </row>
    <row r="45" spans="1:7" x14ac:dyDescent="0.25">
      <c r="A45" s="13" t="s">
        <v>390</v>
      </c>
      <c r="B45" s="32" t="s">
        <v>391</v>
      </c>
      <c r="C45" s="32" t="s">
        <v>345</v>
      </c>
      <c r="D45" s="14">
        <v>82156</v>
      </c>
      <c r="E45" s="15">
        <v>678.53</v>
      </c>
      <c r="F45" s="16">
        <v>9.7000000000000003E-3</v>
      </c>
      <c r="G45" s="16"/>
    </row>
    <row r="46" spans="1:7" x14ac:dyDescent="0.25">
      <c r="A46" s="13" t="s">
        <v>1633</v>
      </c>
      <c r="B46" s="32" t="s">
        <v>1634</v>
      </c>
      <c r="C46" s="32" t="s">
        <v>300</v>
      </c>
      <c r="D46" s="14">
        <v>408889</v>
      </c>
      <c r="E46" s="15">
        <v>637.95000000000005</v>
      </c>
      <c r="F46" s="16">
        <v>9.1999999999999998E-3</v>
      </c>
      <c r="G46" s="16"/>
    </row>
    <row r="47" spans="1:7" x14ac:dyDescent="0.25">
      <c r="A47" s="13" t="s">
        <v>1422</v>
      </c>
      <c r="B47" s="32" t="s">
        <v>1423</v>
      </c>
      <c r="C47" s="32" t="s">
        <v>394</v>
      </c>
      <c r="D47" s="14">
        <v>42148</v>
      </c>
      <c r="E47" s="15">
        <v>625.69000000000005</v>
      </c>
      <c r="F47" s="16">
        <v>8.9999999999999993E-3</v>
      </c>
      <c r="G47" s="16"/>
    </row>
    <row r="48" spans="1:7" x14ac:dyDescent="0.25">
      <c r="A48" s="13" t="s">
        <v>401</v>
      </c>
      <c r="B48" s="32" t="s">
        <v>402</v>
      </c>
      <c r="C48" s="32" t="s">
        <v>403</v>
      </c>
      <c r="D48" s="14">
        <v>19596</v>
      </c>
      <c r="E48" s="15">
        <v>601.63</v>
      </c>
      <c r="F48" s="16">
        <v>8.6E-3</v>
      </c>
      <c r="G48" s="16"/>
    </row>
    <row r="49" spans="1:7" x14ac:dyDescent="0.25">
      <c r="A49" s="13" t="s">
        <v>1551</v>
      </c>
      <c r="B49" s="32" t="s">
        <v>1552</v>
      </c>
      <c r="C49" s="32" t="s">
        <v>394</v>
      </c>
      <c r="D49" s="14">
        <v>52035</v>
      </c>
      <c r="E49" s="15">
        <v>586.23</v>
      </c>
      <c r="F49" s="16">
        <v>8.3999999999999995E-3</v>
      </c>
      <c r="G49" s="16"/>
    </row>
    <row r="50" spans="1:7" x14ac:dyDescent="0.25">
      <c r="A50" s="13" t="s">
        <v>1316</v>
      </c>
      <c r="B50" s="32" t="s">
        <v>1317</v>
      </c>
      <c r="C50" s="32" t="s">
        <v>281</v>
      </c>
      <c r="D50" s="14">
        <v>189505</v>
      </c>
      <c r="E50" s="15">
        <v>573.16</v>
      </c>
      <c r="F50" s="16">
        <v>8.2000000000000007E-3</v>
      </c>
      <c r="G50" s="16"/>
    </row>
    <row r="51" spans="1:7" x14ac:dyDescent="0.25">
      <c r="A51" s="13" t="s">
        <v>454</v>
      </c>
      <c r="B51" s="32" t="s">
        <v>455</v>
      </c>
      <c r="C51" s="32" t="s">
        <v>281</v>
      </c>
      <c r="D51" s="14">
        <v>22987</v>
      </c>
      <c r="E51" s="15">
        <v>571.45000000000005</v>
      </c>
      <c r="F51" s="16">
        <v>8.2000000000000007E-3</v>
      </c>
      <c r="G51" s="16"/>
    </row>
    <row r="52" spans="1:7" x14ac:dyDescent="0.25">
      <c r="A52" s="13" t="s">
        <v>356</v>
      </c>
      <c r="B52" s="32" t="s">
        <v>357</v>
      </c>
      <c r="C52" s="32" t="s">
        <v>262</v>
      </c>
      <c r="D52" s="14">
        <v>99710</v>
      </c>
      <c r="E52" s="15">
        <v>509.32</v>
      </c>
      <c r="F52" s="16">
        <v>7.3000000000000001E-3</v>
      </c>
      <c r="G52" s="16"/>
    </row>
    <row r="53" spans="1:7" x14ac:dyDescent="0.25">
      <c r="A53" s="13" t="s">
        <v>1629</v>
      </c>
      <c r="B53" s="32" t="s">
        <v>1630</v>
      </c>
      <c r="C53" s="32" t="s">
        <v>300</v>
      </c>
      <c r="D53" s="14">
        <v>11424</v>
      </c>
      <c r="E53" s="15">
        <v>501.33</v>
      </c>
      <c r="F53" s="16">
        <v>7.1999999999999998E-3</v>
      </c>
      <c r="G53" s="16"/>
    </row>
    <row r="54" spans="1:7" x14ac:dyDescent="0.25">
      <c r="A54" s="13" t="s">
        <v>1676</v>
      </c>
      <c r="B54" s="32" t="s">
        <v>1677</v>
      </c>
      <c r="C54" s="32" t="s">
        <v>1671</v>
      </c>
      <c r="D54" s="14">
        <v>38541</v>
      </c>
      <c r="E54" s="15">
        <v>423.03</v>
      </c>
      <c r="F54" s="16">
        <v>6.1000000000000004E-3</v>
      </c>
      <c r="G54" s="16"/>
    </row>
    <row r="55" spans="1:7" x14ac:dyDescent="0.25">
      <c r="A55" s="13" t="s">
        <v>1591</v>
      </c>
      <c r="B55" s="32" t="s">
        <v>1592</v>
      </c>
      <c r="C55" s="32" t="s">
        <v>385</v>
      </c>
      <c r="D55" s="14">
        <v>12613</v>
      </c>
      <c r="E55" s="15">
        <v>409.73</v>
      </c>
      <c r="F55" s="16">
        <v>5.8999999999999999E-3</v>
      </c>
      <c r="G55" s="16"/>
    </row>
    <row r="56" spans="1:7" x14ac:dyDescent="0.25">
      <c r="A56" s="13" t="s">
        <v>1653</v>
      </c>
      <c r="B56" s="32" t="s">
        <v>1654</v>
      </c>
      <c r="C56" s="32" t="s">
        <v>300</v>
      </c>
      <c r="D56" s="14">
        <v>225500</v>
      </c>
      <c r="E56" s="15">
        <v>372.39</v>
      </c>
      <c r="F56" s="16">
        <v>5.4000000000000003E-3</v>
      </c>
      <c r="G56" s="16"/>
    </row>
    <row r="57" spans="1:7" x14ac:dyDescent="0.25">
      <c r="A57" s="13" t="s">
        <v>773</v>
      </c>
      <c r="B57" s="32" t="s">
        <v>774</v>
      </c>
      <c r="C57" s="32" t="s">
        <v>308</v>
      </c>
      <c r="D57" s="14">
        <v>24921</v>
      </c>
      <c r="E57" s="15">
        <v>243.08</v>
      </c>
      <c r="F57" s="16">
        <v>3.5000000000000001E-3</v>
      </c>
      <c r="G57" s="16"/>
    </row>
    <row r="58" spans="1:7" x14ac:dyDescent="0.25">
      <c r="A58" s="17" t="s">
        <v>181</v>
      </c>
      <c r="B58" s="33"/>
      <c r="C58" s="33"/>
      <c r="D58" s="18"/>
      <c r="E58" s="36">
        <v>69698.12</v>
      </c>
      <c r="F58" s="37">
        <v>1.0012000000000001</v>
      </c>
      <c r="G58" s="21"/>
    </row>
    <row r="59" spans="1:7" x14ac:dyDescent="0.25">
      <c r="A59" s="17" t="s">
        <v>473</v>
      </c>
      <c r="B59" s="32"/>
      <c r="C59" s="32"/>
      <c r="D59" s="14"/>
      <c r="E59" s="15"/>
      <c r="F59" s="16"/>
      <c r="G59" s="16"/>
    </row>
    <row r="60" spans="1:7" x14ac:dyDescent="0.25">
      <c r="A60" s="17" t="s">
        <v>181</v>
      </c>
      <c r="B60" s="32"/>
      <c r="C60" s="32"/>
      <c r="D60" s="14"/>
      <c r="E60" s="38" t="s">
        <v>134</v>
      </c>
      <c r="F60" s="39" t="s">
        <v>134</v>
      </c>
      <c r="G60" s="16"/>
    </row>
    <row r="61" spans="1:7" x14ac:dyDescent="0.25">
      <c r="A61" s="24" t="s">
        <v>184</v>
      </c>
      <c r="B61" s="34"/>
      <c r="C61" s="34"/>
      <c r="D61" s="25"/>
      <c r="E61" s="29">
        <v>69698.12</v>
      </c>
      <c r="F61" s="30">
        <v>1.0012000000000001</v>
      </c>
      <c r="G61" s="21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199</v>
      </c>
      <c r="B64" s="32"/>
      <c r="C64" s="32"/>
      <c r="D64" s="14"/>
      <c r="E64" s="15"/>
      <c r="F64" s="16"/>
      <c r="G64" s="16"/>
    </row>
    <row r="65" spans="1:7" x14ac:dyDescent="0.25">
      <c r="A65" s="13" t="s">
        <v>200</v>
      </c>
      <c r="B65" s="32"/>
      <c r="C65" s="32"/>
      <c r="D65" s="14"/>
      <c r="E65" s="15">
        <v>340.82</v>
      </c>
      <c r="F65" s="16">
        <v>4.8999999999999998E-3</v>
      </c>
      <c r="G65" s="16">
        <v>6.2650999999999998E-2</v>
      </c>
    </row>
    <row r="66" spans="1:7" x14ac:dyDescent="0.25">
      <c r="A66" s="17" t="s">
        <v>181</v>
      </c>
      <c r="B66" s="33"/>
      <c r="C66" s="33"/>
      <c r="D66" s="18"/>
      <c r="E66" s="36">
        <v>340.82</v>
      </c>
      <c r="F66" s="37">
        <v>4.8999999999999998E-3</v>
      </c>
      <c r="G66" s="21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24" t="s">
        <v>184</v>
      </c>
      <c r="B68" s="34"/>
      <c r="C68" s="34"/>
      <c r="D68" s="25"/>
      <c r="E68" s="19">
        <v>340.82</v>
      </c>
      <c r="F68" s="20">
        <v>4.8999999999999998E-3</v>
      </c>
      <c r="G68" s="21"/>
    </row>
    <row r="69" spans="1:7" x14ac:dyDescent="0.25">
      <c r="A69" s="13" t="s">
        <v>201</v>
      </c>
      <c r="B69" s="32"/>
      <c r="C69" s="32"/>
      <c r="D69" s="14"/>
      <c r="E69" s="15">
        <v>5.8501400000000002E-2</v>
      </c>
      <c r="F69" s="16">
        <v>0</v>
      </c>
      <c r="G69" s="16"/>
    </row>
    <row r="70" spans="1:7" x14ac:dyDescent="0.25">
      <c r="A70" s="13" t="s">
        <v>202</v>
      </c>
      <c r="B70" s="32"/>
      <c r="C70" s="32"/>
      <c r="D70" s="14"/>
      <c r="E70" s="40">
        <v>-443.40850139999998</v>
      </c>
      <c r="F70" s="26">
        <v>-6.1000000000000004E-3</v>
      </c>
      <c r="G70" s="16">
        <v>6.2650999999999998E-2</v>
      </c>
    </row>
    <row r="71" spans="1:7" x14ac:dyDescent="0.25">
      <c r="A71" s="27" t="s">
        <v>203</v>
      </c>
      <c r="B71" s="35"/>
      <c r="C71" s="35"/>
      <c r="D71" s="28"/>
      <c r="E71" s="29">
        <v>69595.59</v>
      </c>
      <c r="F71" s="30">
        <v>1</v>
      </c>
      <c r="G71" s="30"/>
    </row>
    <row r="76" spans="1:7" x14ac:dyDescent="0.25">
      <c r="A76" s="1" t="s">
        <v>206</v>
      </c>
    </row>
    <row r="77" spans="1:7" x14ac:dyDescent="0.25">
      <c r="A77" s="47" t="s">
        <v>207</v>
      </c>
      <c r="B77" s="3" t="s">
        <v>134</v>
      </c>
    </row>
    <row r="78" spans="1:7" x14ac:dyDescent="0.25">
      <c r="A78" t="s">
        <v>208</v>
      </c>
    </row>
    <row r="79" spans="1:7" x14ac:dyDescent="0.25">
      <c r="A79" t="s">
        <v>249</v>
      </c>
      <c r="B79" t="s">
        <v>210</v>
      </c>
      <c r="C79" t="s">
        <v>210</v>
      </c>
    </row>
    <row r="80" spans="1:7" x14ac:dyDescent="0.25">
      <c r="B80" s="48">
        <v>45688</v>
      </c>
      <c r="C80" s="48">
        <v>45716</v>
      </c>
    </row>
    <row r="81" spans="1:3" x14ac:dyDescent="0.25">
      <c r="A81" t="s">
        <v>250</v>
      </c>
      <c r="B81">
        <v>16.895600000000002</v>
      </c>
      <c r="C81">
        <v>15.0341</v>
      </c>
    </row>
    <row r="82" spans="1:3" x14ac:dyDescent="0.25">
      <c r="A82" t="s">
        <v>251</v>
      </c>
      <c r="B82">
        <v>16.898399999999999</v>
      </c>
      <c r="C82">
        <v>15.0366</v>
      </c>
    </row>
    <row r="83" spans="1:3" x14ac:dyDescent="0.25">
      <c r="A83" t="s">
        <v>252</v>
      </c>
      <c r="B83">
        <v>16.633299999999998</v>
      </c>
      <c r="C83">
        <v>14.7933</v>
      </c>
    </row>
    <row r="84" spans="1:3" x14ac:dyDescent="0.25">
      <c r="A84" t="s">
        <v>253</v>
      </c>
      <c r="B84">
        <v>16.633400000000002</v>
      </c>
      <c r="C84">
        <v>14.7934</v>
      </c>
    </row>
    <row r="86" spans="1:3" x14ac:dyDescent="0.25">
      <c r="A86" t="s">
        <v>212</v>
      </c>
      <c r="B86" s="3" t="s">
        <v>134</v>
      </c>
    </row>
    <row r="87" spans="1:3" x14ac:dyDescent="0.25">
      <c r="A87" t="s">
        <v>213</v>
      </c>
      <c r="B87" s="3" t="s">
        <v>134</v>
      </c>
    </row>
    <row r="88" spans="1:3" ht="29.1" customHeight="1" x14ac:dyDescent="0.25">
      <c r="A88" s="47" t="s">
        <v>214</v>
      </c>
      <c r="B88" s="3" t="s">
        <v>134</v>
      </c>
    </row>
    <row r="89" spans="1:3" ht="29.1" customHeight="1" x14ac:dyDescent="0.25">
      <c r="A89" s="47" t="s">
        <v>215</v>
      </c>
      <c r="B89" s="3" t="s">
        <v>134</v>
      </c>
    </row>
    <row r="90" spans="1:3" x14ac:dyDescent="0.25">
      <c r="A90" t="s">
        <v>476</v>
      </c>
      <c r="B90" s="49">
        <v>1.1471</v>
      </c>
    </row>
    <row r="91" spans="1:3" ht="43.5" customHeight="1" x14ac:dyDescent="0.25">
      <c r="A91" s="47" t="s">
        <v>217</v>
      </c>
      <c r="B91" s="3" t="s">
        <v>134</v>
      </c>
    </row>
    <row r="92" spans="1:3" x14ac:dyDescent="0.25">
      <c r="B92" s="3"/>
    </row>
    <row r="93" spans="1:3" ht="29.1" customHeight="1" x14ac:dyDescent="0.25">
      <c r="A93" s="47" t="s">
        <v>218</v>
      </c>
      <c r="B93" s="3" t="s">
        <v>134</v>
      </c>
    </row>
    <row r="94" spans="1:3" ht="29.1" customHeight="1" x14ac:dyDescent="0.25">
      <c r="A94" s="47" t="s">
        <v>219</v>
      </c>
      <c r="B94" t="s">
        <v>134</v>
      </c>
    </row>
    <row r="95" spans="1:3" ht="29.1" customHeight="1" x14ac:dyDescent="0.25">
      <c r="A95" s="47" t="s">
        <v>220</v>
      </c>
      <c r="B95" s="3" t="s">
        <v>134</v>
      </c>
    </row>
    <row r="96" spans="1:3" ht="29.1" customHeight="1" x14ac:dyDescent="0.25">
      <c r="A96" s="47" t="s">
        <v>221</v>
      </c>
      <c r="B96" s="3" t="s">
        <v>134</v>
      </c>
    </row>
    <row r="98" spans="1:4" ht="69.95" customHeight="1" x14ac:dyDescent="0.25">
      <c r="A98" s="65" t="s">
        <v>231</v>
      </c>
      <c r="B98" s="65" t="s">
        <v>232</v>
      </c>
      <c r="C98" s="65" t="s">
        <v>4</v>
      </c>
      <c r="D98" s="65" t="s">
        <v>5</v>
      </c>
    </row>
    <row r="99" spans="1:4" ht="69.95" customHeight="1" x14ac:dyDescent="0.25">
      <c r="A99" s="65" t="s">
        <v>2022</v>
      </c>
      <c r="B99" s="65"/>
      <c r="C99" s="65" t="s">
        <v>71</v>
      </c>
      <c r="D9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5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2023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2024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260</v>
      </c>
      <c r="B8" s="32" t="s">
        <v>261</v>
      </c>
      <c r="C8" s="32" t="s">
        <v>262</v>
      </c>
      <c r="D8" s="14">
        <v>15305</v>
      </c>
      <c r="E8" s="15">
        <v>265.14</v>
      </c>
      <c r="F8" s="16">
        <v>0.28870000000000001</v>
      </c>
      <c r="G8" s="16"/>
    </row>
    <row r="9" spans="1:7" x14ac:dyDescent="0.25">
      <c r="A9" s="13" t="s">
        <v>263</v>
      </c>
      <c r="B9" s="32" t="s">
        <v>264</v>
      </c>
      <c r="C9" s="32" t="s">
        <v>262</v>
      </c>
      <c r="D9" s="14">
        <v>18811</v>
      </c>
      <c r="E9" s="15">
        <v>226.5</v>
      </c>
      <c r="F9" s="16">
        <v>0.24660000000000001</v>
      </c>
      <c r="G9" s="16"/>
    </row>
    <row r="10" spans="1:7" x14ac:dyDescent="0.25">
      <c r="A10" s="13" t="s">
        <v>765</v>
      </c>
      <c r="B10" s="32" t="s">
        <v>766</v>
      </c>
      <c r="C10" s="32" t="s">
        <v>262</v>
      </c>
      <c r="D10" s="14">
        <v>4757</v>
      </c>
      <c r="E10" s="15">
        <v>90.52</v>
      </c>
      <c r="F10" s="16">
        <v>9.8599999999999993E-2</v>
      </c>
      <c r="G10" s="16"/>
    </row>
    <row r="11" spans="1:7" x14ac:dyDescent="0.25">
      <c r="A11" s="13" t="s">
        <v>285</v>
      </c>
      <c r="B11" s="32" t="s">
        <v>286</v>
      </c>
      <c r="C11" s="32" t="s">
        <v>262</v>
      </c>
      <c r="D11" s="14">
        <v>7739</v>
      </c>
      <c r="E11" s="15">
        <v>78.59</v>
      </c>
      <c r="F11" s="16">
        <v>8.5599999999999996E-2</v>
      </c>
      <c r="G11" s="16"/>
    </row>
    <row r="12" spans="1:7" x14ac:dyDescent="0.25">
      <c r="A12" s="13" t="s">
        <v>277</v>
      </c>
      <c r="B12" s="32" t="s">
        <v>278</v>
      </c>
      <c r="C12" s="32" t="s">
        <v>262</v>
      </c>
      <c r="D12" s="14">
        <v>10270</v>
      </c>
      <c r="E12" s="15">
        <v>70.739999999999995</v>
      </c>
      <c r="F12" s="16">
        <v>7.6999999999999999E-2</v>
      </c>
      <c r="G12" s="16"/>
    </row>
    <row r="13" spans="1:7" x14ac:dyDescent="0.25">
      <c r="A13" s="13" t="s">
        <v>404</v>
      </c>
      <c r="B13" s="32" t="s">
        <v>405</v>
      </c>
      <c r="C13" s="32" t="s">
        <v>262</v>
      </c>
      <c r="D13" s="14">
        <v>4525</v>
      </c>
      <c r="E13" s="15">
        <v>44.8</v>
      </c>
      <c r="F13" s="16">
        <v>4.8800000000000003E-2</v>
      </c>
      <c r="G13" s="16"/>
    </row>
    <row r="14" spans="1:7" x14ac:dyDescent="0.25">
      <c r="A14" s="13" t="s">
        <v>739</v>
      </c>
      <c r="B14" s="32" t="s">
        <v>740</v>
      </c>
      <c r="C14" s="32" t="s">
        <v>262</v>
      </c>
      <c r="D14" s="14">
        <v>16745</v>
      </c>
      <c r="E14" s="15">
        <v>29.74</v>
      </c>
      <c r="F14" s="16">
        <v>3.2399999999999998E-2</v>
      </c>
      <c r="G14" s="16"/>
    </row>
    <row r="15" spans="1:7" x14ac:dyDescent="0.25">
      <c r="A15" s="13" t="s">
        <v>360</v>
      </c>
      <c r="B15" s="32" t="s">
        <v>361</v>
      </c>
      <c r="C15" s="32" t="s">
        <v>262</v>
      </c>
      <c r="D15" s="14">
        <v>12782</v>
      </c>
      <c r="E15" s="15">
        <v>25.19</v>
      </c>
      <c r="F15" s="16">
        <v>2.7400000000000001E-2</v>
      </c>
      <c r="G15" s="16"/>
    </row>
    <row r="16" spans="1:7" x14ac:dyDescent="0.25">
      <c r="A16" s="13" t="s">
        <v>1510</v>
      </c>
      <c r="B16" s="32" t="s">
        <v>1511</v>
      </c>
      <c r="C16" s="32" t="s">
        <v>262</v>
      </c>
      <c r="D16" s="14">
        <v>42431</v>
      </c>
      <c r="E16" s="15">
        <v>24.78</v>
      </c>
      <c r="F16" s="16">
        <v>2.7E-2</v>
      </c>
      <c r="G16" s="16"/>
    </row>
    <row r="17" spans="1:7" x14ac:dyDescent="0.25">
      <c r="A17" s="13" t="s">
        <v>1514</v>
      </c>
      <c r="B17" s="32" t="s">
        <v>1515</v>
      </c>
      <c r="C17" s="32" t="s">
        <v>262</v>
      </c>
      <c r="D17" s="14">
        <v>3842</v>
      </c>
      <c r="E17" s="15">
        <v>21.73</v>
      </c>
      <c r="F17" s="16">
        <v>2.3699999999999999E-2</v>
      </c>
      <c r="G17" s="16"/>
    </row>
    <row r="18" spans="1:7" x14ac:dyDescent="0.25">
      <c r="A18" s="13" t="s">
        <v>1667</v>
      </c>
      <c r="B18" s="32" t="s">
        <v>1668</v>
      </c>
      <c r="C18" s="32" t="s">
        <v>262</v>
      </c>
      <c r="D18" s="14">
        <v>23561</v>
      </c>
      <c r="E18" s="15">
        <v>20.59</v>
      </c>
      <c r="F18" s="16">
        <v>2.24E-2</v>
      </c>
      <c r="G18" s="16"/>
    </row>
    <row r="19" spans="1:7" x14ac:dyDescent="0.25">
      <c r="A19" s="13" t="s">
        <v>456</v>
      </c>
      <c r="B19" s="32" t="s">
        <v>457</v>
      </c>
      <c r="C19" s="32" t="s">
        <v>262</v>
      </c>
      <c r="D19" s="14">
        <v>23094</v>
      </c>
      <c r="E19" s="15">
        <v>18.68</v>
      </c>
      <c r="F19" s="16">
        <v>2.0299999999999999E-2</v>
      </c>
      <c r="G19" s="16"/>
    </row>
    <row r="20" spans="1:7" x14ac:dyDescent="0.25">
      <c r="A20" s="17" t="s">
        <v>181</v>
      </c>
      <c r="B20" s="33"/>
      <c r="C20" s="33"/>
      <c r="D20" s="18"/>
      <c r="E20" s="36">
        <v>917</v>
      </c>
      <c r="F20" s="37">
        <v>0.99850000000000005</v>
      </c>
      <c r="G20" s="21"/>
    </row>
    <row r="21" spans="1:7" x14ac:dyDescent="0.25">
      <c r="A21" s="17" t="s">
        <v>473</v>
      </c>
      <c r="B21" s="32"/>
      <c r="C21" s="32"/>
      <c r="D21" s="14"/>
      <c r="E21" s="15"/>
      <c r="F21" s="16"/>
      <c r="G21" s="16"/>
    </row>
    <row r="22" spans="1:7" x14ac:dyDescent="0.25">
      <c r="A22" s="17" t="s">
        <v>181</v>
      </c>
      <c r="B22" s="32"/>
      <c r="C22" s="32"/>
      <c r="D22" s="14"/>
      <c r="E22" s="38" t="s">
        <v>134</v>
      </c>
      <c r="F22" s="39" t="s">
        <v>134</v>
      </c>
      <c r="G22" s="16"/>
    </row>
    <row r="23" spans="1:7" x14ac:dyDescent="0.25">
      <c r="A23" s="24" t="s">
        <v>184</v>
      </c>
      <c r="B23" s="34"/>
      <c r="C23" s="34"/>
      <c r="D23" s="25"/>
      <c r="E23" s="29">
        <v>917</v>
      </c>
      <c r="F23" s="30">
        <v>0.99850000000000005</v>
      </c>
      <c r="G23" s="21"/>
    </row>
    <row r="24" spans="1:7" x14ac:dyDescent="0.25">
      <c r="A24" s="13"/>
      <c r="B24" s="32"/>
      <c r="C24" s="32"/>
      <c r="D24" s="14"/>
      <c r="E24" s="15"/>
      <c r="F24" s="16"/>
      <c r="G24" s="16"/>
    </row>
    <row r="25" spans="1:7" x14ac:dyDescent="0.25">
      <c r="A25" s="13"/>
      <c r="B25" s="32"/>
      <c r="C25" s="32"/>
      <c r="D25" s="14"/>
      <c r="E25" s="15"/>
      <c r="F25" s="16"/>
      <c r="G25" s="16"/>
    </row>
    <row r="26" spans="1:7" x14ac:dyDescent="0.25">
      <c r="A26" s="17" t="s">
        <v>199</v>
      </c>
      <c r="B26" s="32"/>
      <c r="C26" s="32"/>
      <c r="D26" s="14"/>
      <c r="E26" s="15"/>
      <c r="F26" s="16"/>
      <c r="G26" s="16"/>
    </row>
    <row r="27" spans="1:7" x14ac:dyDescent="0.25">
      <c r="A27" s="13" t="s">
        <v>200</v>
      </c>
      <c r="B27" s="32"/>
      <c r="C27" s="32"/>
      <c r="D27" s="14"/>
      <c r="E27" s="15">
        <v>4</v>
      </c>
      <c r="F27" s="16">
        <v>4.4000000000000003E-3</v>
      </c>
      <c r="G27" s="16">
        <v>6.2650999999999998E-2</v>
      </c>
    </row>
    <row r="28" spans="1:7" x14ac:dyDescent="0.25">
      <c r="A28" s="17" t="s">
        <v>181</v>
      </c>
      <c r="B28" s="33"/>
      <c r="C28" s="33"/>
      <c r="D28" s="18"/>
      <c r="E28" s="36">
        <v>4</v>
      </c>
      <c r="F28" s="37">
        <v>4.4000000000000003E-3</v>
      </c>
      <c r="G28" s="21"/>
    </row>
    <row r="29" spans="1:7" x14ac:dyDescent="0.25">
      <c r="A29" s="13"/>
      <c r="B29" s="32"/>
      <c r="C29" s="32"/>
      <c r="D29" s="14"/>
      <c r="E29" s="15"/>
      <c r="F29" s="16"/>
      <c r="G29" s="16"/>
    </row>
    <row r="30" spans="1:7" x14ac:dyDescent="0.25">
      <c r="A30" s="24" t="s">
        <v>184</v>
      </c>
      <c r="B30" s="34"/>
      <c r="C30" s="34"/>
      <c r="D30" s="25"/>
      <c r="E30" s="19">
        <v>4</v>
      </c>
      <c r="F30" s="20">
        <v>4.4000000000000003E-3</v>
      </c>
      <c r="G30" s="21"/>
    </row>
    <row r="31" spans="1:7" x14ac:dyDescent="0.25">
      <c r="A31" s="13" t="s">
        <v>201</v>
      </c>
      <c r="B31" s="32"/>
      <c r="C31" s="32"/>
      <c r="D31" s="14"/>
      <c r="E31" s="15">
        <v>6.8619999999999998E-4</v>
      </c>
      <c r="F31" s="16">
        <v>0</v>
      </c>
      <c r="G31" s="16"/>
    </row>
    <row r="32" spans="1:7" x14ac:dyDescent="0.25">
      <c r="A32" s="13" t="s">
        <v>202</v>
      </c>
      <c r="B32" s="32"/>
      <c r="C32" s="32"/>
      <c r="D32" s="14"/>
      <c r="E32" s="40">
        <v>-2.6306862</v>
      </c>
      <c r="F32" s="26">
        <v>-2.8999999999999998E-3</v>
      </c>
      <c r="G32" s="16">
        <v>6.2650999999999998E-2</v>
      </c>
    </row>
    <row r="33" spans="1:7" x14ac:dyDescent="0.25">
      <c r="A33" s="27" t="s">
        <v>203</v>
      </c>
      <c r="B33" s="35"/>
      <c r="C33" s="35"/>
      <c r="D33" s="28"/>
      <c r="E33" s="29">
        <v>918.37</v>
      </c>
      <c r="F33" s="30">
        <v>1</v>
      </c>
      <c r="G33" s="30"/>
    </row>
    <row r="38" spans="1:7" x14ac:dyDescent="0.25">
      <c r="A38" s="1" t="s">
        <v>206</v>
      </c>
    </row>
    <row r="39" spans="1:7" x14ac:dyDescent="0.25">
      <c r="A39" s="47" t="s">
        <v>207</v>
      </c>
      <c r="B39" s="3" t="s">
        <v>134</v>
      </c>
    </row>
    <row r="40" spans="1:7" x14ac:dyDescent="0.25">
      <c r="A40" t="s">
        <v>208</v>
      </c>
    </row>
    <row r="41" spans="1:7" x14ac:dyDescent="0.25">
      <c r="A41" t="s">
        <v>249</v>
      </c>
      <c r="B41" t="s">
        <v>210</v>
      </c>
      <c r="C41" t="s">
        <v>210</v>
      </c>
    </row>
    <row r="42" spans="1:7" x14ac:dyDescent="0.25">
      <c r="B42" s="48">
        <v>45688</v>
      </c>
      <c r="C42" s="48">
        <v>45716</v>
      </c>
    </row>
    <row r="43" spans="1:7" x14ac:dyDescent="0.25">
      <c r="A43" t="s">
        <v>252</v>
      </c>
      <c r="B43">
        <v>49.5383</v>
      </c>
      <c r="C43">
        <v>48.298099999999998</v>
      </c>
    </row>
    <row r="45" spans="1:7" x14ac:dyDescent="0.25">
      <c r="A45" t="s">
        <v>212</v>
      </c>
      <c r="B45" s="3" t="s">
        <v>134</v>
      </c>
    </row>
    <row r="46" spans="1:7" x14ac:dyDescent="0.25">
      <c r="A46" t="s">
        <v>213</v>
      </c>
      <c r="B46" s="3" t="s">
        <v>134</v>
      </c>
    </row>
    <row r="47" spans="1:7" ht="29.1" customHeight="1" x14ac:dyDescent="0.25">
      <c r="A47" s="47" t="s">
        <v>214</v>
      </c>
      <c r="B47" s="3" t="s">
        <v>134</v>
      </c>
    </row>
    <row r="48" spans="1:7" ht="29.1" customHeight="1" x14ac:dyDescent="0.25">
      <c r="A48" s="47" t="s">
        <v>215</v>
      </c>
      <c r="B48" s="3" t="s">
        <v>134</v>
      </c>
    </row>
    <row r="49" spans="1:4" x14ac:dyDescent="0.25">
      <c r="A49" t="s">
        <v>476</v>
      </c>
      <c r="B49" s="49">
        <v>1.4695</v>
      </c>
    </row>
    <row r="50" spans="1:4" ht="43.5" customHeight="1" x14ac:dyDescent="0.25">
      <c r="A50" s="47" t="s">
        <v>217</v>
      </c>
      <c r="B50" s="3" t="s">
        <v>134</v>
      </c>
    </row>
    <row r="51" spans="1:4" x14ac:dyDescent="0.25">
      <c r="B51" s="3"/>
    </row>
    <row r="52" spans="1:4" ht="29.1" customHeight="1" x14ac:dyDescent="0.25">
      <c r="A52" s="47" t="s">
        <v>218</v>
      </c>
      <c r="B52" s="3" t="s">
        <v>134</v>
      </c>
    </row>
    <row r="53" spans="1:4" ht="29.1" customHeight="1" x14ac:dyDescent="0.25">
      <c r="A53" s="47" t="s">
        <v>219</v>
      </c>
      <c r="B53" t="s">
        <v>134</v>
      </c>
    </row>
    <row r="54" spans="1:4" ht="29.1" customHeight="1" x14ac:dyDescent="0.25">
      <c r="A54" s="47" t="s">
        <v>220</v>
      </c>
      <c r="B54" s="3" t="s">
        <v>134</v>
      </c>
    </row>
    <row r="55" spans="1:4" ht="29.1" customHeight="1" x14ac:dyDescent="0.25">
      <c r="A55" s="47" t="s">
        <v>221</v>
      </c>
      <c r="B55" s="3" t="s">
        <v>134</v>
      </c>
    </row>
    <row r="57" spans="1:4" ht="69.95" customHeight="1" x14ac:dyDescent="0.25">
      <c r="A57" s="65" t="s">
        <v>231</v>
      </c>
      <c r="B57" s="65" t="s">
        <v>232</v>
      </c>
      <c r="C57" s="65" t="s">
        <v>4</v>
      </c>
      <c r="D57" s="65" t="s">
        <v>5</v>
      </c>
    </row>
    <row r="58" spans="1:4" ht="69.95" customHeight="1" x14ac:dyDescent="0.25">
      <c r="A58" s="65" t="s">
        <v>2025</v>
      </c>
      <c r="B58" s="65"/>
      <c r="C58" s="65" t="s">
        <v>73</v>
      </c>
      <c r="D58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8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2026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2027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7" t="s">
        <v>135</v>
      </c>
      <c r="B8" s="32"/>
      <c r="C8" s="32"/>
      <c r="D8" s="14"/>
      <c r="E8" s="15"/>
      <c r="F8" s="16"/>
      <c r="G8" s="16"/>
    </row>
    <row r="9" spans="1:7" x14ac:dyDescent="0.25">
      <c r="A9" s="17" t="s">
        <v>235</v>
      </c>
      <c r="B9" s="32"/>
      <c r="C9" s="32"/>
      <c r="D9" s="14"/>
      <c r="E9" s="15"/>
      <c r="F9" s="16"/>
      <c r="G9" s="16"/>
    </row>
    <row r="10" spans="1:7" x14ac:dyDescent="0.25">
      <c r="A10" s="17" t="s">
        <v>181</v>
      </c>
      <c r="B10" s="32"/>
      <c r="C10" s="32"/>
      <c r="D10" s="14"/>
      <c r="E10" s="22" t="s">
        <v>134</v>
      </c>
      <c r="F10" s="23" t="s">
        <v>134</v>
      </c>
      <c r="G10" s="16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17" t="s">
        <v>236</v>
      </c>
      <c r="B12" s="32"/>
      <c r="C12" s="32"/>
      <c r="D12" s="14"/>
      <c r="E12" s="15"/>
      <c r="F12" s="16"/>
      <c r="G12" s="16"/>
    </row>
    <row r="13" spans="1:7" x14ac:dyDescent="0.25">
      <c r="A13" s="13" t="s">
        <v>2028</v>
      </c>
      <c r="B13" s="32" t="s">
        <v>2029</v>
      </c>
      <c r="C13" s="32" t="s">
        <v>239</v>
      </c>
      <c r="D13" s="14">
        <v>36500000</v>
      </c>
      <c r="E13" s="15">
        <v>38064.57</v>
      </c>
      <c r="F13" s="16">
        <v>0.37890000000000001</v>
      </c>
      <c r="G13" s="16">
        <v>6.9901000000000005E-2</v>
      </c>
    </row>
    <row r="14" spans="1:7" x14ac:dyDescent="0.25">
      <c r="A14" s="13" t="s">
        <v>2030</v>
      </c>
      <c r="B14" s="32" t="s">
        <v>2031</v>
      </c>
      <c r="C14" s="32" t="s">
        <v>239</v>
      </c>
      <c r="D14" s="14">
        <v>11000000</v>
      </c>
      <c r="E14" s="15">
        <v>11544.63</v>
      </c>
      <c r="F14" s="16">
        <v>0.1149</v>
      </c>
      <c r="G14" s="16">
        <v>7.0161000000000001E-2</v>
      </c>
    </row>
    <row r="15" spans="1:7" x14ac:dyDescent="0.25">
      <c r="A15" s="17" t="s">
        <v>181</v>
      </c>
      <c r="B15" s="33"/>
      <c r="C15" s="33"/>
      <c r="D15" s="18"/>
      <c r="E15" s="19">
        <v>49609.2</v>
      </c>
      <c r="F15" s="20">
        <v>0.49380000000000002</v>
      </c>
      <c r="G15" s="21"/>
    </row>
    <row r="16" spans="1:7" x14ac:dyDescent="0.25">
      <c r="A16" s="13"/>
      <c r="B16" s="32"/>
      <c r="C16" s="32"/>
      <c r="D16" s="14"/>
      <c r="E16" s="15"/>
      <c r="F16" s="16"/>
      <c r="G16" s="16"/>
    </row>
    <row r="17" spans="1:7" x14ac:dyDescent="0.25">
      <c r="A17" s="17" t="s">
        <v>242</v>
      </c>
      <c r="B17" s="32"/>
      <c r="C17" s="32"/>
      <c r="D17" s="14"/>
      <c r="E17" s="15"/>
      <c r="F17" s="16"/>
      <c r="G17" s="16"/>
    </row>
    <row r="18" spans="1:7" x14ac:dyDescent="0.25">
      <c r="A18" s="13" t="s">
        <v>2032</v>
      </c>
      <c r="B18" s="32" t="s">
        <v>2033</v>
      </c>
      <c r="C18" s="32" t="s">
        <v>239</v>
      </c>
      <c r="D18" s="14">
        <v>12000000</v>
      </c>
      <c r="E18" s="15">
        <v>12591.95</v>
      </c>
      <c r="F18" s="16">
        <v>0.12529999999999999</v>
      </c>
      <c r="G18" s="16">
        <v>7.3275999999999994E-2</v>
      </c>
    </row>
    <row r="19" spans="1:7" x14ac:dyDescent="0.25">
      <c r="A19" s="13" t="s">
        <v>2034</v>
      </c>
      <c r="B19" s="32" t="s">
        <v>2035</v>
      </c>
      <c r="C19" s="32" t="s">
        <v>239</v>
      </c>
      <c r="D19" s="14">
        <v>9323700</v>
      </c>
      <c r="E19" s="15">
        <v>9722.02</v>
      </c>
      <c r="F19" s="16">
        <v>9.6799999999999997E-2</v>
      </c>
      <c r="G19" s="16">
        <v>7.3325000000000001E-2</v>
      </c>
    </row>
    <row r="20" spans="1:7" x14ac:dyDescent="0.25">
      <c r="A20" s="13" t="s">
        <v>2036</v>
      </c>
      <c r="B20" s="32" t="s">
        <v>2037</v>
      </c>
      <c r="C20" s="32" t="s">
        <v>239</v>
      </c>
      <c r="D20" s="14">
        <v>5000000</v>
      </c>
      <c r="E20" s="15">
        <v>5315.64</v>
      </c>
      <c r="F20" s="16">
        <v>5.2900000000000003E-2</v>
      </c>
      <c r="G20" s="16">
        <v>7.3360999999999996E-2</v>
      </c>
    </row>
    <row r="21" spans="1:7" x14ac:dyDescent="0.25">
      <c r="A21" s="13" t="s">
        <v>2038</v>
      </c>
      <c r="B21" s="32" t="s">
        <v>2039</v>
      </c>
      <c r="C21" s="32" t="s">
        <v>239</v>
      </c>
      <c r="D21" s="14">
        <v>5000000</v>
      </c>
      <c r="E21" s="15">
        <v>5269.11</v>
      </c>
      <c r="F21" s="16">
        <v>5.2499999999999998E-2</v>
      </c>
      <c r="G21" s="16">
        <v>7.3275999999999994E-2</v>
      </c>
    </row>
    <row r="22" spans="1:7" x14ac:dyDescent="0.25">
      <c r="A22" s="13" t="s">
        <v>2040</v>
      </c>
      <c r="B22" s="32" t="s">
        <v>2041</v>
      </c>
      <c r="C22" s="32" t="s">
        <v>239</v>
      </c>
      <c r="D22" s="14">
        <v>5000000</v>
      </c>
      <c r="E22" s="15">
        <v>5216.43</v>
      </c>
      <c r="F22" s="16">
        <v>5.1900000000000002E-2</v>
      </c>
      <c r="G22" s="16">
        <v>7.3234999999999995E-2</v>
      </c>
    </row>
    <row r="23" spans="1:7" x14ac:dyDescent="0.25">
      <c r="A23" s="13" t="s">
        <v>2042</v>
      </c>
      <c r="B23" s="32" t="s">
        <v>2043</v>
      </c>
      <c r="C23" s="32" t="s">
        <v>239</v>
      </c>
      <c r="D23" s="14">
        <v>3107800</v>
      </c>
      <c r="E23" s="15">
        <v>3231.77</v>
      </c>
      <c r="F23" s="16">
        <v>3.2199999999999999E-2</v>
      </c>
      <c r="G23" s="16">
        <v>7.3360999999999996E-2</v>
      </c>
    </row>
    <row r="24" spans="1:7" x14ac:dyDescent="0.25">
      <c r="A24" s="13" t="s">
        <v>2044</v>
      </c>
      <c r="B24" s="32" t="s">
        <v>2045</v>
      </c>
      <c r="C24" s="32" t="s">
        <v>239</v>
      </c>
      <c r="D24" s="14">
        <v>3000000</v>
      </c>
      <c r="E24" s="15">
        <v>3147.04</v>
      </c>
      <c r="F24" s="16">
        <v>3.1300000000000001E-2</v>
      </c>
      <c r="G24" s="16">
        <v>7.3275999999999994E-2</v>
      </c>
    </row>
    <row r="25" spans="1:7" x14ac:dyDescent="0.25">
      <c r="A25" s="13" t="s">
        <v>2046</v>
      </c>
      <c r="B25" s="32" t="s">
        <v>2047</v>
      </c>
      <c r="C25" s="32" t="s">
        <v>239</v>
      </c>
      <c r="D25" s="14">
        <v>1000000</v>
      </c>
      <c r="E25" s="15">
        <v>1023.1</v>
      </c>
      <c r="F25" s="16">
        <v>1.0200000000000001E-2</v>
      </c>
      <c r="G25" s="16">
        <v>7.3091000000000003E-2</v>
      </c>
    </row>
    <row r="26" spans="1:7" x14ac:dyDescent="0.25">
      <c r="A26" s="13" t="s">
        <v>2048</v>
      </c>
      <c r="B26" s="32" t="s">
        <v>2049</v>
      </c>
      <c r="C26" s="32" t="s">
        <v>239</v>
      </c>
      <c r="D26" s="14">
        <v>500000</v>
      </c>
      <c r="E26" s="15">
        <v>529.38</v>
      </c>
      <c r="F26" s="16">
        <v>5.3E-3</v>
      </c>
      <c r="G26" s="16">
        <v>7.3360999999999996E-2</v>
      </c>
    </row>
    <row r="27" spans="1:7" x14ac:dyDescent="0.25">
      <c r="A27" s="13" t="s">
        <v>2050</v>
      </c>
      <c r="B27" s="32" t="s">
        <v>2051</v>
      </c>
      <c r="C27" s="32" t="s">
        <v>239</v>
      </c>
      <c r="D27" s="14">
        <v>500000</v>
      </c>
      <c r="E27" s="15">
        <v>528.33000000000004</v>
      </c>
      <c r="F27" s="16">
        <v>5.3E-3</v>
      </c>
      <c r="G27" s="16">
        <v>7.3275999999999994E-2</v>
      </c>
    </row>
    <row r="28" spans="1:7" x14ac:dyDescent="0.25">
      <c r="A28" s="13" t="s">
        <v>2052</v>
      </c>
      <c r="B28" s="32" t="s">
        <v>2053</v>
      </c>
      <c r="C28" s="32" t="s">
        <v>239</v>
      </c>
      <c r="D28" s="14">
        <v>500000</v>
      </c>
      <c r="E28" s="15">
        <v>519.88</v>
      </c>
      <c r="F28" s="16">
        <v>5.1999999999999998E-3</v>
      </c>
      <c r="G28" s="16">
        <v>7.3437000000000002E-2</v>
      </c>
    </row>
    <row r="29" spans="1:7" x14ac:dyDescent="0.25">
      <c r="A29" s="13" t="s">
        <v>2054</v>
      </c>
      <c r="B29" s="32" t="s">
        <v>2055</v>
      </c>
      <c r="C29" s="32" t="s">
        <v>239</v>
      </c>
      <c r="D29" s="14">
        <v>500000</v>
      </c>
      <c r="E29" s="15">
        <v>510.54</v>
      </c>
      <c r="F29" s="16">
        <v>5.1000000000000004E-3</v>
      </c>
      <c r="G29" s="16">
        <v>7.3138999999999996E-2</v>
      </c>
    </row>
    <row r="30" spans="1:7" x14ac:dyDescent="0.25">
      <c r="A30" s="13" t="s">
        <v>2056</v>
      </c>
      <c r="B30" s="32" t="s">
        <v>2057</v>
      </c>
      <c r="C30" s="32" t="s">
        <v>239</v>
      </c>
      <c r="D30" s="14">
        <v>500000</v>
      </c>
      <c r="E30" s="15">
        <v>509.98</v>
      </c>
      <c r="F30" s="16">
        <v>5.1000000000000004E-3</v>
      </c>
      <c r="G30" s="16">
        <v>7.3280999999999999E-2</v>
      </c>
    </row>
    <row r="31" spans="1:7" x14ac:dyDescent="0.25">
      <c r="A31" s="17" t="s">
        <v>181</v>
      </c>
      <c r="B31" s="33"/>
      <c r="C31" s="33"/>
      <c r="D31" s="18"/>
      <c r="E31" s="19">
        <v>48115.17</v>
      </c>
      <c r="F31" s="20">
        <v>0.47910000000000003</v>
      </c>
      <c r="G31" s="21"/>
    </row>
    <row r="32" spans="1:7" x14ac:dyDescent="0.25">
      <c r="A32" s="13"/>
      <c r="B32" s="32"/>
      <c r="C32" s="32"/>
      <c r="D32" s="14"/>
      <c r="E32" s="15"/>
      <c r="F32" s="16"/>
      <c r="G32" s="16"/>
    </row>
    <row r="33" spans="1:7" x14ac:dyDescent="0.25">
      <c r="A33" s="13"/>
      <c r="B33" s="32"/>
      <c r="C33" s="32"/>
      <c r="D33" s="14"/>
      <c r="E33" s="15"/>
      <c r="F33" s="16"/>
      <c r="G33" s="16"/>
    </row>
    <row r="34" spans="1:7" x14ac:dyDescent="0.25">
      <c r="A34" s="17" t="s">
        <v>182</v>
      </c>
      <c r="B34" s="32"/>
      <c r="C34" s="32"/>
      <c r="D34" s="14"/>
      <c r="E34" s="15"/>
      <c r="F34" s="16"/>
      <c r="G34" s="16"/>
    </row>
    <row r="35" spans="1:7" x14ac:dyDescent="0.25">
      <c r="A35" s="17" t="s">
        <v>181</v>
      </c>
      <c r="B35" s="32"/>
      <c r="C35" s="32"/>
      <c r="D35" s="14"/>
      <c r="E35" s="22" t="s">
        <v>134</v>
      </c>
      <c r="F35" s="23" t="s">
        <v>134</v>
      </c>
      <c r="G35" s="16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17" t="s">
        <v>183</v>
      </c>
      <c r="B37" s="32"/>
      <c r="C37" s="32"/>
      <c r="D37" s="14"/>
      <c r="E37" s="15"/>
      <c r="F37" s="16"/>
      <c r="G37" s="16"/>
    </row>
    <row r="38" spans="1:7" x14ac:dyDescent="0.25">
      <c r="A38" s="17" t="s">
        <v>181</v>
      </c>
      <c r="B38" s="32"/>
      <c r="C38" s="32"/>
      <c r="D38" s="14"/>
      <c r="E38" s="22" t="s">
        <v>134</v>
      </c>
      <c r="F38" s="23" t="s">
        <v>134</v>
      </c>
      <c r="G38" s="16"/>
    </row>
    <row r="39" spans="1:7" x14ac:dyDescent="0.25">
      <c r="A39" s="13"/>
      <c r="B39" s="32"/>
      <c r="C39" s="32"/>
      <c r="D39" s="14"/>
      <c r="E39" s="15"/>
      <c r="F39" s="16"/>
      <c r="G39" s="16"/>
    </row>
    <row r="40" spans="1:7" x14ac:dyDescent="0.25">
      <c r="A40" s="24" t="s">
        <v>184</v>
      </c>
      <c r="B40" s="34"/>
      <c r="C40" s="34"/>
      <c r="D40" s="25"/>
      <c r="E40" s="19">
        <v>97724.37</v>
      </c>
      <c r="F40" s="20">
        <v>0.97289999999999999</v>
      </c>
      <c r="G40" s="21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13"/>
      <c r="B42" s="32"/>
      <c r="C42" s="32"/>
      <c r="D42" s="14"/>
      <c r="E42" s="15"/>
      <c r="F42" s="16"/>
      <c r="G42" s="16"/>
    </row>
    <row r="43" spans="1:7" x14ac:dyDescent="0.25">
      <c r="A43" s="17" t="s">
        <v>199</v>
      </c>
      <c r="B43" s="32"/>
      <c r="C43" s="32"/>
      <c r="D43" s="14"/>
      <c r="E43" s="15"/>
      <c r="F43" s="16"/>
      <c r="G43" s="16"/>
    </row>
    <row r="44" spans="1:7" x14ac:dyDescent="0.25">
      <c r="A44" s="13" t="s">
        <v>200</v>
      </c>
      <c r="B44" s="32"/>
      <c r="C44" s="32"/>
      <c r="D44" s="14"/>
      <c r="E44" s="15">
        <v>1015.48</v>
      </c>
      <c r="F44" s="16">
        <v>1.01E-2</v>
      </c>
      <c r="G44" s="16">
        <v>6.2650999999999998E-2</v>
      </c>
    </row>
    <row r="45" spans="1:7" x14ac:dyDescent="0.25">
      <c r="A45" s="17" t="s">
        <v>181</v>
      </c>
      <c r="B45" s="33"/>
      <c r="C45" s="33"/>
      <c r="D45" s="18"/>
      <c r="E45" s="19">
        <v>1015.48</v>
      </c>
      <c r="F45" s="20">
        <v>1.01E-2</v>
      </c>
      <c r="G45" s="21"/>
    </row>
    <row r="46" spans="1:7" x14ac:dyDescent="0.25">
      <c r="A46" s="13"/>
      <c r="B46" s="32"/>
      <c r="C46" s="32"/>
      <c r="D46" s="14"/>
      <c r="E46" s="15"/>
      <c r="F46" s="16"/>
      <c r="G46" s="16"/>
    </row>
    <row r="47" spans="1:7" x14ac:dyDescent="0.25">
      <c r="A47" s="24" t="s">
        <v>184</v>
      </c>
      <c r="B47" s="34"/>
      <c r="C47" s="34"/>
      <c r="D47" s="25"/>
      <c r="E47" s="19">
        <v>1015.48</v>
      </c>
      <c r="F47" s="20">
        <v>1.01E-2</v>
      </c>
      <c r="G47" s="21"/>
    </row>
    <row r="48" spans="1:7" x14ac:dyDescent="0.25">
      <c r="A48" s="13" t="s">
        <v>201</v>
      </c>
      <c r="B48" s="32"/>
      <c r="C48" s="32"/>
      <c r="D48" s="14"/>
      <c r="E48" s="15">
        <v>1729.8392176</v>
      </c>
      <c r="F48" s="16">
        <v>1.7219000000000002E-2</v>
      </c>
      <c r="G48" s="16"/>
    </row>
    <row r="49" spans="1:7" x14ac:dyDescent="0.25">
      <c r="A49" s="13" t="s">
        <v>202</v>
      </c>
      <c r="B49" s="32"/>
      <c r="C49" s="32"/>
      <c r="D49" s="14"/>
      <c r="E49" s="40">
        <v>-11.949217600000001</v>
      </c>
      <c r="F49" s="26">
        <v>-2.1900000000000001E-4</v>
      </c>
      <c r="G49" s="16">
        <v>6.2649999999999997E-2</v>
      </c>
    </row>
    <row r="50" spans="1:7" x14ac:dyDescent="0.25">
      <c r="A50" s="27" t="s">
        <v>203</v>
      </c>
      <c r="B50" s="35"/>
      <c r="C50" s="35"/>
      <c r="D50" s="28"/>
      <c r="E50" s="29">
        <v>100457.74</v>
      </c>
      <c r="F50" s="30">
        <v>1</v>
      </c>
      <c r="G50" s="30"/>
    </row>
    <row r="52" spans="1:7" x14ac:dyDescent="0.25">
      <c r="A52" s="1" t="s">
        <v>205</v>
      </c>
    </row>
    <row r="55" spans="1:7" x14ac:dyDescent="0.25">
      <c r="A55" s="1" t="s">
        <v>206</v>
      </c>
    </row>
    <row r="56" spans="1:7" x14ac:dyDescent="0.25">
      <c r="A56" s="47" t="s">
        <v>207</v>
      </c>
      <c r="B56" s="3" t="s">
        <v>134</v>
      </c>
    </row>
    <row r="57" spans="1:7" x14ac:dyDescent="0.25">
      <c r="A57" t="s">
        <v>208</v>
      </c>
    </row>
    <row r="58" spans="1:7" x14ac:dyDescent="0.25">
      <c r="A58" t="s">
        <v>249</v>
      </c>
      <c r="B58" t="s">
        <v>210</v>
      </c>
      <c r="C58" t="s">
        <v>210</v>
      </c>
    </row>
    <row r="59" spans="1:7" x14ac:dyDescent="0.25">
      <c r="B59" s="48">
        <v>45688</v>
      </c>
      <c r="C59" s="48">
        <v>45716</v>
      </c>
    </row>
    <row r="60" spans="1:7" x14ac:dyDescent="0.25">
      <c r="A60" t="s">
        <v>250</v>
      </c>
      <c r="B60">
        <v>12.3971</v>
      </c>
      <c r="C60">
        <v>12.414899999999999</v>
      </c>
    </row>
    <row r="61" spans="1:7" x14ac:dyDescent="0.25">
      <c r="A61" t="s">
        <v>251</v>
      </c>
      <c r="B61">
        <v>12.3971</v>
      </c>
      <c r="C61">
        <v>12.4148</v>
      </c>
    </row>
    <row r="62" spans="1:7" x14ac:dyDescent="0.25">
      <c r="A62" t="s">
        <v>252</v>
      </c>
      <c r="B62">
        <v>12.320399999999999</v>
      </c>
      <c r="C62">
        <v>12.3355</v>
      </c>
    </row>
    <row r="63" spans="1:7" x14ac:dyDescent="0.25">
      <c r="A63" t="s">
        <v>253</v>
      </c>
      <c r="B63">
        <v>12.3207</v>
      </c>
      <c r="C63">
        <v>12.335900000000001</v>
      </c>
    </row>
    <row r="65" spans="1:2" x14ac:dyDescent="0.25">
      <c r="A65" t="s">
        <v>212</v>
      </c>
      <c r="B65" s="3" t="s">
        <v>134</v>
      </c>
    </row>
    <row r="66" spans="1:2" x14ac:dyDescent="0.25">
      <c r="A66" t="s">
        <v>213</v>
      </c>
      <c r="B66" s="3" t="s">
        <v>134</v>
      </c>
    </row>
    <row r="67" spans="1:2" ht="29.1" customHeight="1" x14ac:dyDescent="0.25">
      <c r="A67" s="47" t="s">
        <v>214</v>
      </c>
      <c r="B67" s="3" t="s">
        <v>134</v>
      </c>
    </row>
    <row r="68" spans="1:2" ht="29.1" customHeight="1" x14ac:dyDescent="0.25">
      <c r="A68" s="47" t="s">
        <v>215</v>
      </c>
      <c r="B68" s="3" t="s">
        <v>134</v>
      </c>
    </row>
    <row r="69" spans="1:2" x14ac:dyDescent="0.25">
      <c r="A69" t="s">
        <v>216</v>
      </c>
      <c r="B69" s="49">
        <f>+B84</f>
        <v>11.55597617072816</v>
      </c>
    </row>
    <row r="70" spans="1:2" ht="43.5" customHeight="1" x14ac:dyDescent="0.25">
      <c r="A70" s="47" t="s">
        <v>217</v>
      </c>
      <c r="B70" s="3" t="s">
        <v>134</v>
      </c>
    </row>
    <row r="71" spans="1:2" x14ac:dyDescent="0.25">
      <c r="B71" s="3"/>
    </row>
    <row r="72" spans="1:2" ht="29.1" customHeight="1" x14ac:dyDescent="0.25">
      <c r="A72" s="47" t="s">
        <v>218</v>
      </c>
      <c r="B72" s="3" t="s">
        <v>134</v>
      </c>
    </row>
    <row r="73" spans="1:2" ht="29.1" customHeight="1" x14ac:dyDescent="0.25">
      <c r="A73" s="47" t="s">
        <v>219</v>
      </c>
      <c r="B73" t="s">
        <v>134</v>
      </c>
    </row>
    <row r="74" spans="1:2" ht="29.1" customHeight="1" x14ac:dyDescent="0.25">
      <c r="A74" s="47" t="s">
        <v>220</v>
      </c>
      <c r="B74" s="3" t="s">
        <v>134</v>
      </c>
    </row>
    <row r="75" spans="1:2" ht="29.1" customHeight="1" x14ac:dyDescent="0.25">
      <c r="A75" s="47" t="s">
        <v>221</v>
      </c>
      <c r="B75" s="3" t="s">
        <v>134</v>
      </c>
    </row>
    <row r="77" spans="1:2" x14ac:dyDescent="0.25">
      <c r="A77" t="s">
        <v>222</v>
      </c>
    </row>
    <row r="78" spans="1:2" ht="57.95" customHeight="1" x14ac:dyDescent="0.25">
      <c r="A78" s="51" t="s">
        <v>223</v>
      </c>
      <c r="B78" s="55" t="s">
        <v>2058</v>
      </c>
    </row>
    <row r="79" spans="1:2" ht="43.5" customHeight="1" x14ac:dyDescent="0.25">
      <c r="A79" s="51" t="s">
        <v>225</v>
      </c>
      <c r="B79" s="55" t="s">
        <v>2059</v>
      </c>
    </row>
    <row r="80" spans="1:2" x14ac:dyDescent="0.25">
      <c r="A80" s="51"/>
      <c r="B80" s="51"/>
    </row>
    <row r="81" spans="1:4" x14ac:dyDescent="0.25">
      <c r="A81" s="51" t="s">
        <v>227</v>
      </c>
      <c r="B81" s="52">
        <v>7.1525502406215784</v>
      </c>
    </row>
    <row r="82" spans="1:4" x14ac:dyDescent="0.25">
      <c r="A82" s="51"/>
      <c r="B82" s="51"/>
    </row>
    <row r="83" spans="1:4" x14ac:dyDescent="0.25">
      <c r="A83" s="51" t="s">
        <v>228</v>
      </c>
      <c r="B83" s="53">
        <v>7.8032000000000004</v>
      </c>
    </row>
    <row r="84" spans="1:4" x14ac:dyDescent="0.25">
      <c r="A84" s="51" t="s">
        <v>229</v>
      </c>
      <c r="B84" s="53">
        <v>11.55597617072816</v>
      </c>
    </row>
    <row r="85" spans="1:4" x14ac:dyDescent="0.25">
      <c r="A85" s="51"/>
      <c r="B85" s="51"/>
    </row>
    <row r="86" spans="1:4" x14ac:dyDescent="0.25">
      <c r="A86" s="51" t="s">
        <v>230</v>
      </c>
      <c r="B86" s="54">
        <v>45716</v>
      </c>
    </row>
    <row r="88" spans="1:4" ht="69.95" customHeight="1" x14ac:dyDescent="0.25">
      <c r="A88" s="65" t="s">
        <v>231</v>
      </c>
      <c r="B88" s="65" t="s">
        <v>232</v>
      </c>
      <c r="C88" s="65" t="s">
        <v>4</v>
      </c>
      <c r="D88" s="65" t="s">
        <v>5</v>
      </c>
    </row>
    <row r="89" spans="1:4" ht="69.95" customHeight="1" x14ac:dyDescent="0.25">
      <c r="A89" s="65" t="s">
        <v>2060</v>
      </c>
      <c r="B89" s="65"/>
      <c r="C89" s="65" t="s">
        <v>75</v>
      </c>
      <c r="D8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6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2061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2062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3"/>
      <c r="B7" s="32"/>
      <c r="C7" s="32"/>
      <c r="D7" s="14"/>
      <c r="E7" s="15"/>
      <c r="F7" s="16"/>
      <c r="G7" s="16"/>
    </row>
    <row r="8" spans="1:7" x14ac:dyDescent="0.25">
      <c r="A8" s="17" t="s">
        <v>876</v>
      </c>
      <c r="B8" s="32"/>
      <c r="C8" s="32"/>
      <c r="D8" s="14"/>
      <c r="E8" s="15"/>
      <c r="F8" s="16"/>
      <c r="G8" s="16"/>
    </row>
    <row r="9" spans="1:7" x14ac:dyDescent="0.25">
      <c r="A9" s="13" t="s">
        <v>2063</v>
      </c>
      <c r="B9" s="32" t="s">
        <v>2064</v>
      </c>
      <c r="C9" s="32"/>
      <c r="D9" s="14">
        <v>47907256.002100013</v>
      </c>
      <c r="E9" s="15">
        <v>696882.9</v>
      </c>
      <c r="F9" s="16">
        <v>0.99929999999999997</v>
      </c>
      <c r="G9" s="16"/>
    </row>
    <row r="10" spans="1:7" x14ac:dyDescent="0.25">
      <c r="A10" s="17" t="s">
        <v>181</v>
      </c>
      <c r="B10" s="33"/>
      <c r="C10" s="33"/>
      <c r="D10" s="18"/>
      <c r="E10" s="19">
        <v>696882.9</v>
      </c>
      <c r="F10" s="20">
        <v>0.99929999999999997</v>
      </c>
      <c r="G10" s="21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24" t="s">
        <v>184</v>
      </c>
      <c r="B12" s="34"/>
      <c r="C12" s="34"/>
      <c r="D12" s="25"/>
      <c r="E12" s="19">
        <v>696882.9</v>
      </c>
      <c r="F12" s="20">
        <v>0.99929999999999997</v>
      </c>
      <c r="G12" s="21"/>
    </row>
    <row r="13" spans="1:7" x14ac:dyDescent="0.25">
      <c r="A13" s="13"/>
      <c r="B13" s="32"/>
      <c r="C13" s="32"/>
      <c r="D13" s="14"/>
      <c r="E13" s="15"/>
      <c r="F13" s="16"/>
      <c r="G13" s="16"/>
    </row>
    <row r="14" spans="1:7" x14ac:dyDescent="0.25">
      <c r="A14" s="17" t="s">
        <v>199</v>
      </c>
      <c r="B14" s="32"/>
      <c r="C14" s="32"/>
      <c r="D14" s="14"/>
      <c r="E14" s="15"/>
      <c r="F14" s="16"/>
      <c r="G14" s="16"/>
    </row>
    <row r="15" spans="1:7" x14ac:dyDescent="0.25">
      <c r="A15" s="13" t="s">
        <v>200</v>
      </c>
      <c r="B15" s="32"/>
      <c r="C15" s="32"/>
      <c r="D15" s="14"/>
      <c r="E15" s="15">
        <v>1192.3900000000001</v>
      </c>
      <c r="F15" s="16">
        <v>1.6999999999999999E-3</v>
      </c>
      <c r="G15" s="16">
        <v>6.2650999999999998E-2</v>
      </c>
    </row>
    <row r="16" spans="1:7" x14ac:dyDescent="0.25">
      <c r="A16" s="17" t="s">
        <v>181</v>
      </c>
      <c r="B16" s="33"/>
      <c r="C16" s="33"/>
      <c r="D16" s="18"/>
      <c r="E16" s="19">
        <v>1192.3900000000001</v>
      </c>
      <c r="F16" s="20">
        <v>1.6999999999999999E-3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4" t="s">
        <v>184</v>
      </c>
      <c r="B18" s="34"/>
      <c r="C18" s="34"/>
      <c r="D18" s="25"/>
      <c r="E18" s="19">
        <v>1192.3900000000001</v>
      </c>
      <c r="F18" s="20">
        <v>1.6999999999999999E-3</v>
      </c>
      <c r="G18" s="21"/>
    </row>
    <row r="19" spans="1:7" x14ac:dyDescent="0.25">
      <c r="A19" s="13" t="s">
        <v>201</v>
      </c>
      <c r="B19" s="32"/>
      <c r="C19" s="32"/>
      <c r="D19" s="14"/>
      <c r="E19" s="15">
        <v>0.20466899999999999</v>
      </c>
      <c r="F19" s="16">
        <v>0</v>
      </c>
      <c r="G19" s="16"/>
    </row>
    <row r="20" spans="1:7" x14ac:dyDescent="0.25">
      <c r="A20" s="13" t="s">
        <v>202</v>
      </c>
      <c r="B20" s="32"/>
      <c r="C20" s="32"/>
      <c r="D20" s="14"/>
      <c r="E20" s="40">
        <v>-683.07466899999997</v>
      </c>
      <c r="F20" s="26">
        <v>-1E-3</v>
      </c>
      <c r="G20" s="16">
        <v>6.2650999999999998E-2</v>
      </c>
    </row>
    <row r="21" spans="1:7" x14ac:dyDescent="0.25">
      <c r="A21" s="27" t="s">
        <v>203</v>
      </c>
      <c r="B21" s="35"/>
      <c r="C21" s="35"/>
      <c r="D21" s="28"/>
      <c r="E21" s="29">
        <v>697392.42</v>
      </c>
      <c r="F21" s="30">
        <v>1</v>
      </c>
      <c r="G21" s="30"/>
    </row>
    <row r="26" spans="1:7" x14ac:dyDescent="0.25">
      <c r="A26" s="1" t="s">
        <v>206</v>
      </c>
    </row>
    <row r="27" spans="1:7" x14ac:dyDescent="0.25">
      <c r="A27" s="47" t="s">
        <v>207</v>
      </c>
      <c r="B27" s="3" t="s">
        <v>134</v>
      </c>
    </row>
    <row r="28" spans="1:7" x14ac:dyDescent="0.25">
      <c r="A28" t="s">
        <v>208</v>
      </c>
    </row>
    <row r="29" spans="1:7" x14ac:dyDescent="0.25">
      <c r="A29" t="s">
        <v>249</v>
      </c>
      <c r="B29" t="s">
        <v>210</v>
      </c>
      <c r="C29" t="s">
        <v>210</v>
      </c>
    </row>
    <row r="30" spans="1:7" x14ac:dyDescent="0.25">
      <c r="B30" s="48">
        <v>45688</v>
      </c>
      <c r="C30" s="48">
        <v>45716</v>
      </c>
    </row>
    <row r="31" spans="1:7" x14ac:dyDescent="0.25">
      <c r="A31" t="s">
        <v>474</v>
      </c>
      <c r="B31">
        <v>14.4612</v>
      </c>
      <c r="C31">
        <v>14.501300000000001</v>
      </c>
    </row>
    <row r="32" spans="1:7" x14ac:dyDescent="0.25">
      <c r="A32" t="s">
        <v>251</v>
      </c>
      <c r="B32">
        <v>14.4612</v>
      </c>
      <c r="C32">
        <v>14.501300000000001</v>
      </c>
    </row>
    <row r="33" spans="1:3" x14ac:dyDescent="0.25">
      <c r="A33" t="s">
        <v>475</v>
      </c>
      <c r="B33">
        <v>14.4612</v>
      </c>
      <c r="C33">
        <v>14.501300000000001</v>
      </c>
    </row>
    <row r="34" spans="1:3" x14ac:dyDescent="0.25">
      <c r="A34" t="s">
        <v>253</v>
      </c>
      <c r="B34">
        <v>14.4612</v>
      </c>
      <c r="C34">
        <v>14.501300000000001</v>
      </c>
    </row>
    <row r="36" spans="1:3" x14ac:dyDescent="0.25">
      <c r="A36" t="s">
        <v>212</v>
      </c>
      <c r="B36" s="3" t="s">
        <v>134</v>
      </c>
    </row>
    <row r="37" spans="1:3" x14ac:dyDescent="0.25">
      <c r="A37" t="s">
        <v>213</v>
      </c>
      <c r="B37" s="3" t="s">
        <v>134</v>
      </c>
    </row>
    <row r="38" spans="1:3" ht="29.1" customHeight="1" x14ac:dyDescent="0.25">
      <c r="A38" s="47" t="s">
        <v>214</v>
      </c>
      <c r="B38" s="3" t="s">
        <v>134</v>
      </c>
    </row>
    <row r="39" spans="1:3" ht="29.1" customHeight="1" x14ac:dyDescent="0.25">
      <c r="A39" s="47" t="s">
        <v>215</v>
      </c>
      <c r="B39" s="3" t="s">
        <v>134</v>
      </c>
    </row>
    <row r="40" spans="1:3" x14ac:dyDescent="0.25">
      <c r="A40" t="s">
        <v>216</v>
      </c>
      <c r="B40" s="49">
        <f>+B55</f>
        <v>4.7425323276169697</v>
      </c>
    </row>
    <row r="41" spans="1:3" ht="43.5" customHeight="1" x14ac:dyDescent="0.25">
      <c r="A41" s="47" t="s">
        <v>217</v>
      </c>
      <c r="B41" s="3" t="s">
        <v>134</v>
      </c>
    </row>
    <row r="42" spans="1:3" x14ac:dyDescent="0.25">
      <c r="B42" s="3"/>
    </row>
    <row r="43" spans="1:3" ht="29.1" customHeight="1" x14ac:dyDescent="0.25">
      <c r="A43" s="47" t="s">
        <v>218</v>
      </c>
      <c r="B43" s="3" t="s">
        <v>134</v>
      </c>
    </row>
    <row r="44" spans="1:3" ht="29.1" customHeight="1" x14ac:dyDescent="0.25">
      <c r="A44" s="47" t="s">
        <v>219</v>
      </c>
      <c r="B44" t="s">
        <v>134</v>
      </c>
    </row>
    <row r="45" spans="1:3" ht="29.1" customHeight="1" x14ac:dyDescent="0.25">
      <c r="A45" s="47" t="s">
        <v>220</v>
      </c>
      <c r="B45" s="3" t="s">
        <v>134</v>
      </c>
    </row>
    <row r="46" spans="1:3" ht="29.1" customHeight="1" x14ac:dyDescent="0.25">
      <c r="A46" s="47" t="s">
        <v>221</v>
      </c>
      <c r="B46" s="3" t="s">
        <v>134</v>
      </c>
    </row>
    <row r="48" spans="1:3" x14ac:dyDescent="0.25">
      <c r="A48" t="s">
        <v>222</v>
      </c>
    </row>
    <row r="49" spans="1:4" ht="29.1" customHeight="1" x14ac:dyDescent="0.25">
      <c r="A49" s="51" t="s">
        <v>223</v>
      </c>
      <c r="B49" s="55" t="s">
        <v>2065</v>
      </c>
    </row>
    <row r="50" spans="1:4" ht="43.5" customHeight="1" x14ac:dyDescent="0.25">
      <c r="A50" s="51" t="s">
        <v>225</v>
      </c>
      <c r="B50" s="55" t="s">
        <v>1376</v>
      </c>
    </row>
    <row r="51" spans="1:4" x14ac:dyDescent="0.25">
      <c r="A51" s="51"/>
      <c r="B51" s="51"/>
    </row>
    <row r="52" spans="1:4" x14ac:dyDescent="0.25">
      <c r="A52" s="51" t="s">
        <v>227</v>
      </c>
      <c r="B52" s="52">
        <v>7.3369199309765154</v>
      </c>
    </row>
    <row r="53" spans="1:4" x14ac:dyDescent="0.25">
      <c r="A53" s="51"/>
      <c r="B53" s="51"/>
    </row>
    <row r="54" spans="1:4" x14ac:dyDescent="0.25">
      <c r="A54" s="51" t="s">
        <v>228</v>
      </c>
      <c r="B54" s="53">
        <v>4.0223000000000004</v>
      </c>
    </row>
    <row r="55" spans="1:4" x14ac:dyDescent="0.25">
      <c r="A55" s="51" t="s">
        <v>229</v>
      </c>
      <c r="B55" s="53">
        <v>4.7425323276169697</v>
      </c>
    </row>
    <row r="56" spans="1:4" x14ac:dyDescent="0.25">
      <c r="A56" s="51"/>
      <c r="B56" s="51"/>
    </row>
    <row r="57" spans="1:4" x14ac:dyDescent="0.25">
      <c r="A57" s="51" t="s">
        <v>230</v>
      </c>
      <c r="B57" s="54">
        <v>45716</v>
      </c>
    </row>
    <row r="59" spans="1:4" ht="69.95" customHeight="1" x14ac:dyDescent="0.25">
      <c r="A59" s="65" t="s">
        <v>231</v>
      </c>
      <c r="B59" s="65" t="s">
        <v>232</v>
      </c>
      <c r="C59" s="65" t="s">
        <v>4</v>
      </c>
      <c r="D59" s="65" t="s">
        <v>5</v>
      </c>
    </row>
    <row r="60" spans="1:4" ht="69.95" customHeight="1" x14ac:dyDescent="0.25">
      <c r="A60" s="65" t="s">
        <v>2065</v>
      </c>
      <c r="B60" s="65"/>
      <c r="C60" s="65" t="s">
        <v>19</v>
      </c>
      <c r="D60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6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2066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2067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3"/>
      <c r="B7" s="32"/>
      <c r="C7" s="32"/>
      <c r="D7" s="14"/>
      <c r="E7" s="15"/>
      <c r="F7" s="16"/>
      <c r="G7" s="16"/>
    </row>
    <row r="8" spans="1:7" x14ac:dyDescent="0.25">
      <c r="A8" s="17" t="s">
        <v>876</v>
      </c>
      <c r="B8" s="32"/>
      <c r="C8" s="32"/>
      <c r="D8" s="14"/>
      <c r="E8" s="15"/>
      <c r="F8" s="16"/>
      <c r="G8" s="16"/>
    </row>
    <row r="9" spans="1:7" x14ac:dyDescent="0.25">
      <c r="A9" s="13" t="s">
        <v>2068</v>
      </c>
      <c r="B9" s="32" t="s">
        <v>2069</v>
      </c>
      <c r="C9" s="32"/>
      <c r="D9" s="14">
        <v>36291172</v>
      </c>
      <c r="E9" s="15">
        <v>471142.88</v>
      </c>
      <c r="F9" s="16">
        <v>0.99939999999999996</v>
      </c>
      <c r="G9" s="16"/>
    </row>
    <row r="10" spans="1:7" x14ac:dyDescent="0.25">
      <c r="A10" s="17" t="s">
        <v>181</v>
      </c>
      <c r="B10" s="33"/>
      <c r="C10" s="33"/>
      <c r="D10" s="18"/>
      <c r="E10" s="19">
        <v>471142.88</v>
      </c>
      <c r="F10" s="20">
        <v>0.99939999999999996</v>
      </c>
      <c r="G10" s="21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24" t="s">
        <v>184</v>
      </c>
      <c r="B12" s="34"/>
      <c r="C12" s="34"/>
      <c r="D12" s="25"/>
      <c r="E12" s="19">
        <v>471142.88</v>
      </c>
      <c r="F12" s="20">
        <v>0.99939999999999996</v>
      </c>
      <c r="G12" s="21"/>
    </row>
    <row r="13" spans="1:7" x14ac:dyDescent="0.25">
      <c r="A13" s="13"/>
      <c r="B13" s="32"/>
      <c r="C13" s="32"/>
      <c r="D13" s="14"/>
      <c r="E13" s="15"/>
      <c r="F13" s="16"/>
      <c r="G13" s="16"/>
    </row>
    <row r="14" spans="1:7" x14ac:dyDescent="0.25">
      <c r="A14" s="17" t="s">
        <v>199</v>
      </c>
      <c r="B14" s="32"/>
      <c r="C14" s="32"/>
      <c r="D14" s="14"/>
      <c r="E14" s="15"/>
      <c r="F14" s="16"/>
      <c r="G14" s="16"/>
    </row>
    <row r="15" spans="1:7" x14ac:dyDescent="0.25">
      <c r="A15" s="13" t="s">
        <v>200</v>
      </c>
      <c r="B15" s="32"/>
      <c r="C15" s="32"/>
      <c r="D15" s="14"/>
      <c r="E15" s="15">
        <v>409.79</v>
      </c>
      <c r="F15" s="16">
        <v>8.9999999999999998E-4</v>
      </c>
      <c r="G15" s="16">
        <v>6.2650999999999998E-2</v>
      </c>
    </row>
    <row r="16" spans="1:7" x14ac:dyDescent="0.25">
      <c r="A16" s="17" t="s">
        <v>181</v>
      </c>
      <c r="B16" s="33"/>
      <c r="C16" s="33"/>
      <c r="D16" s="18"/>
      <c r="E16" s="19">
        <v>409.79</v>
      </c>
      <c r="F16" s="20">
        <v>8.9999999999999998E-4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4" t="s">
        <v>184</v>
      </c>
      <c r="B18" s="34"/>
      <c r="C18" s="34"/>
      <c r="D18" s="25"/>
      <c r="E18" s="19">
        <v>409.79</v>
      </c>
      <c r="F18" s="20">
        <v>8.9999999999999998E-4</v>
      </c>
      <c r="G18" s="21"/>
    </row>
    <row r="19" spans="1:7" x14ac:dyDescent="0.25">
      <c r="A19" s="13" t="s">
        <v>201</v>
      </c>
      <c r="B19" s="32"/>
      <c r="C19" s="32"/>
      <c r="D19" s="14"/>
      <c r="E19" s="15">
        <v>7.0338899999999996E-2</v>
      </c>
      <c r="F19" s="16">
        <v>0</v>
      </c>
      <c r="G19" s="16"/>
    </row>
    <row r="20" spans="1:7" x14ac:dyDescent="0.25">
      <c r="A20" s="13" t="s">
        <v>202</v>
      </c>
      <c r="B20" s="32"/>
      <c r="C20" s="32"/>
      <c r="D20" s="14"/>
      <c r="E20" s="40">
        <v>-113.2203389</v>
      </c>
      <c r="F20" s="26">
        <v>-2.9999999999999997E-4</v>
      </c>
      <c r="G20" s="16">
        <v>6.2649999999999997E-2</v>
      </c>
    </row>
    <row r="21" spans="1:7" x14ac:dyDescent="0.25">
      <c r="A21" s="27" t="s">
        <v>203</v>
      </c>
      <c r="B21" s="35"/>
      <c r="C21" s="35"/>
      <c r="D21" s="28"/>
      <c r="E21" s="29">
        <v>471439.52</v>
      </c>
      <c r="F21" s="30">
        <v>1</v>
      </c>
      <c r="G21" s="30"/>
    </row>
    <row r="26" spans="1:7" x14ac:dyDescent="0.25">
      <c r="A26" s="1" t="s">
        <v>206</v>
      </c>
    </row>
    <row r="27" spans="1:7" x14ac:dyDescent="0.25">
      <c r="A27" s="47" t="s">
        <v>207</v>
      </c>
      <c r="B27" s="3" t="s">
        <v>134</v>
      </c>
    </row>
    <row r="28" spans="1:7" x14ac:dyDescent="0.25">
      <c r="A28" t="s">
        <v>208</v>
      </c>
    </row>
    <row r="29" spans="1:7" x14ac:dyDescent="0.25">
      <c r="A29" t="s">
        <v>249</v>
      </c>
      <c r="B29" t="s">
        <v>210</v>
      </c>
      <c r="C29" t="s">
        <v>210</v>
      </c>
    </row>
    <row r="30" spans="1:7" x14ac:dyDescent="0.25">
      <c r="B30" s="48">
        <v>45688</v>
      </c>
      <c r="C30" s="48">
        <v>45716</v>
      </c>
    </row>
    <row r="31" spans="1:7" x14ac:dyDescent="0.25">
      <c r="A31" t="s">
        <v>474</v>
      </c>
      <c r="B31">
        <v>12.956300000000001</v>
      </c>
      <c r="C31">
        <v>12.9491</v>
      </c>
    </row>
    <row r="32" spans="1:7" x14ac:dyDescent="0.25">
      <c r="A32" t="s">
        <v>251</v>
      </c>
      <c r="B32">
        <v>12.956300000000001</v>
      </c>
      <c r="C32">
        <v>12.9491</v>
      </c>
    </row>
    <row r="33" spans="1:3" x14ac:dyDescent="0.25">
      <c r="A33" t="s">
        <v>475</v>
      </c>
      <c r="B33">
        <v>12.956300000000001</v>
      </c>
      <c r="C33">
        <v>12.9491</v>
      </c>
    </row>
    <row r="34" spans="1:3" x14ac:dyDescent="0.25">
      <c r="A34" t="s">
        <v>253</v>
      </c>
      <c r="B34">
        <v>12.956300000000001</v>
      </c>
      <c r="C34">
        <v>12.9491</v>
      </c>
    </row>
    <row r="36" spans="1:3" x14ac:dyDescent="0.25">
      <c r="A36" t="s">
        <v>212</v>
      </c>
      <c r="B36" s="3" t="s">
        <v>134</v>
      </c>
    </row>
    <row r="37" spans="1:3" x14ac:dyDescent="0.25">
      <c r="A37" t="s">
        <v>213</v>
      </c>
      <c r="B37" s="3" t="s">
        <v>134</v>
      </c>
    </row>
    <row r="38" spans="1:3" ht="29.1" customHeight="1" x14ac:dyDescent="0.25">
      <c r="A38" s="47" t="s">
        <v>214</v>
      </c>
      <c r="B38" s="3" t="s">
        <v>134</v>
      </c>
    </row>
    <row r="39" spans="1:3" ht="29.1" customHeight="1" x14ac:dyDescent="0.25">
      <c r="A39" s="47" t="s">
        <v>215</v>
      </c>
      <c r="B39" s="3" t="s">
        <v>134</v>
      </c>
    </row>
    <row r="40" spans="1:3" x14ac:dyDescent="0.25">
      <c r="A40" t="s">
        <v>216</v>
      </c>
      <c r="B40" s="49">
        <f>+B55</f>
        <v>5.9501150666090581</v>
      </c>
    </row>
    <row r="41" spans="1:3" ht="43.5" customHeight="1" x14ac:dyDescent="0.25">
      <c r="A41" s="47" t="s">
        <v>217</v>
      </c>
      <c r="B41" s="3" t="s">
        <v>134</v>
      </c>
    </row>
    <row r="42" spans="1:3" x14ac:dyDescent="0.25">
      <c r="B42" s="3"/>
    </row>
    <row r="43" spans="1:3" ht="29.1" customHeight="1" x14ac:dyDescent="0.25">
      <c r="A43" s="47" t="s">
        <v>218</v>
      </c>
      <c r="B43" s="3" t="s">
        <v>134</v>
      </c>
    </row>
    <row r="44" spans="1:3" ht="29.1" customHeight="1" x14ac:dyDescent="0.25">
      <c r="A44" s="47" t="s">
        <v>219</v>
      </c>
      <c r="B44" t="s">
        <v>134</v>
      </c>
    </row>
    <row r="45" spans="1:3" ht="29.1" customHeight="1" x14ac:dyDescent="0.25">
      <c r="A45" s="47" t="s">
        <v>220</v>
      </c>
      <c r="B45" s="3" t="s">
        <v>134</v>
      </c>
    </row>
    <row r="46" spans="1:3" ht="29.1" customHeight="1" x14ac:dyDescent="0.25">
      <c r="A46" s="47" t="s">
        <v>221</v>
      </c>
      <c r="B46" s="3" t="s">
        <v>134</v>
      </c>
    </row>
    <row r="48" spans="1:3" x14ac:dyDescent="0.25">
      <c r="A48" t="s">
        <v>222</v>
      </c>
    </row>
    <row r="49" spans="1:4" ht="29.1" customHeight="1" x14ac:dyDescent="0.25">
      <c r="A49" s="51" t="s">
        <v>223</v>
      </c>
      <c r="B49" s="55" t="s">
        <v>2070</v>
      </c>
    </row>
    <row r="50" spans="1:4" ht="43.5" customHeight="1" x14ac:dyDescent="0.25">
      <c r="A50" s="51" t="s">
        <v>225</v>
      </c>
      <c r="B50" s="55" t="s">
        <v>1376</v>
      </c>
    </row>
    <row r="51" spans="1:4" x14ac:dyDescent="0.25">
      <c r="A51" s="51"/>
      <c r="B51" s="51"/>
    </row>
    <row r="52" spans="1:4" x14ac:dyDescent="0.25">
      <c r="A52" s="51" t="s">
        <v>227</v>
      </c>
      <c r="B52" s="52">
        <v>7.3227371738550051</v>
      </c>
    </row>
    <row r="53" spans="1:4" x14ac:dyDescent="0.25">
      <c r="A53" s="51"/>
      <c r="B53" s="51"/>
    </row>
    <row r="54" spans="1:4" x14ac:dyDescent="0.25">
      <c r="A54" s="51" t="s">
        <v>228</v>
      </c>
      <c r="B54" s="53">
        <v>4.8550000000000004</v>
      </c>
    </row>
    <row r="55" spans="1:4" x14ac:dyDescent="0.25">
      <c r="A55" s="51" t="s">
        <v>229</v>
      </c>
      <c r="B55" s="53">
        <v>5.9501150666090581</v>
      </c>
    </row>
    <row r="56" spans="1:4" x14ac:dyDescent="0.25">
      <c r="A56" s="51"/>
      <c r="B56" s="51"/>
    </row>
    <row r="57" spans="1:4" x14ac:dyDescent="0.25">
      <c r="A57" s="51" t="s">
        <v>230</v>
      </c>
      <c r="B57" s="54">
        <v>45716</v>
      </c>
    </row>
    <row r="59" spans="1:4" ht="69.95" customHeight="1" x14ac:dyDescent="0.25">
      <c r="A59" s="65" t="s">
        <v>231</v>
      </c>
      <c r="B59" s="65" t="s">
        <v>232</v>
      </c>
      <c r="C59" s="65" t="s">
        <v>4</v>
      </c>
      <c r="D59" s="65" t="s">
        <v>5</v>
      </c>
    </row>
    <row r="60" spans="1:4" ht="69.95" customHeight="1" x14ac:dyDescent="0.25">
      <c r="A60" s="65" t="s">
        <v>2070</v>
      </c>
      <c r="B60" s="65"/>
      <c r="C60" s="65" t="s">
        <v>78</v>
      </c>
      <c r="D60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105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2071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2072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135</v>
      </c>
      <c r="B9" s="32"/>
      <c r="C9" s="32"/>
      <c r="D9" s="14"/>
      <c r="E9" s="15"/>
      <c r="F9" s="16"/>
      <c r="G9" s="16"/>
    </row>
    <row r="10" spans="1:7" x14ac:dyDescent="0.25">
      <c r="A10" s="17" t="s">
        <v>136</v>
      </c>
      <c r="B10" s="32"/>
      <c r="C10" s="32"/>
      <c r="D10" s="14"/>
      <c r="E10" s="15"/>
      <c r="F10" s="16"/>
      <c r="G10" s="16"/>
    </row>
    <row r="11" spans="1:7" x14ac:dyDescent="0.25">
      <c r="A11" s="13" t="s">
        <v>2073</v>
      </c>
      <c r="B11" s="32" t="s">
        <v>2074</v>
      </c>
      <c r="C11" s="32" t="s">
        <v>139</v>
      </c>
      <c r="D11" s="14">
        <v>21000000</v>
      </c>
      <c r="E11" s="15">
        <v>20514.939999999999</v>
      </c>
      <c r="F11" s="16">
        <v>8.9200000000000002E-2</v>
      </c>
      <c r="G11" s="16">
        <v>7.4399999999999994E-2</v>
      </c>
    </row>
    <row r="12" spans="1:7" x14ac:dyDescent="0.25">
      <c r="A12" s="13" t="s">
        <v>2075</v>
      </c>
      <c r="B12" s="32" t="s">
        <v>2076</v>
      </c>
      <c r="C12" s="32" t="s">
        <v>139</v>
      </c>
      <c r="D12" s="14">
        <v>19500000</v>
      </c>
      <c r="E12" s="15">
        <v>19625.91</v>
      </c>
      <c r="F12" s="16">
        <v>8.5400000000000004E-2</v>
      </c>
      <c r="G12" s="16">
        <v>7.4749999999999997E-2</v>
      </c>
    </row>
    <row r="13" spans="1:7" x14ac:dyDescent="0.25">
      <c r="A13" s="13" t="s">
        <v>2077</v>
      </c>
      <c r="B13" s="32" t="s">
        <v>2078</v>
      </c>
      <c r="C13" s="32" t="s">
        <v>139</v>
      </c>
      <c r="D13" s="14">
        <v>15000000</v>
      </c>
      <c r="E13" s="15">
        <v>15099.41</v>
      </c>
      <c r="F13" s="16">
        <v>6.5699999999999995E-2</v>
      </c>
      <c r="G13" s="16">
        <v>7.5461E-2</v>
      </c>
    </row>
    <row r="14" spans="1:7" x14ac:dyDescent="0.25">
      <c r="A14" s="13" t="s">
        <v>2079</v>
      </c>
      <c r="B14" s="32" t="s">
        <v>2080</v>
      </c>
      <c r="C14" s="32" t="s">
        <v>139</v>
      </c>
      <c r="D14" s="14">
        <v>11000000</v>
      </c>
      <c r="E14" s="15">
        <v>11093.2</v>
      </c>
      <c r="F14" s="16">
        <v>4.8300000000000003E-2</v>
      </c>
      <c r="G14" s="16">
        <v>7.4200000000000002E-2</v>
      </c>
    </row>
    <row r="15" spans="1:7" x14ac:dyDescent="0.25">
      <c r="A15" s="13" t="s">
        <v>2081</v>
      </c>
      <c r="B15" s="32" t="s">
        <v>2082</v>
      </c>
      <c r="C15" s="32" t="s">
        <v>139</v>
      </c>
      <c r="D15" s="14">
        <v>10500000</v>
      </c>
      <c r="E15" s="15">
        <v>10546.53</v>
      </c>
      <c r="F15" s="16">
        <v>4.5900000000000003E-2</v>
      </c>
      <c r="G15" s="16">
        <v>7.5550000000000006E-2</v>
      </c>
    </row>
    <row r="16" spans="1:7" x14ac:dyDescent="0.25">
      <c r="A16" s="13" t="s">
        <v>2083</v>
      </c>
      <c r="B16" s="32" t="s">
        <v>2084</v>
      </c>
      <c r="C16" s="32" t="s">
        <v>148</v>
      </c>
      <c r="D16" s="14">
        <v>10000000</v>
      </c>
      <c r="E16" s="15">
        <v>10039.1</v>
      </c>
      <c r="F16" s="16">
        <v>4.3700000000000003E-2</v>
      </c>
      <c r="G16" s="16">
        <v>7.5800000000000006E-2</v>
      </c>
    </row>
    <row r="17" spans="1:7" x14ac:dyDescent="0.25">
      <c r="A17" s="13" t="s">
        <v>2085</v>
      </c>
      <c r="B17" s="32" t="s">
        <v>2086</v>
      </c>
      <c r="C17" s="32" t="s">
        <v>139</v>
      </c>
      <c r="D17" s="14">
        <v>9200000</v>
      </c>
      <c r="E17" s="15">
        <v>9275.35</v>
      </c>
      <c r="F17" s="16">
        <v>4.0399999999999998E-2</v>
      </c>
      <c r="G17" s="16">
        <v>7.4950000000000003E-2</v>
      </c>
    </row>
    <row r="18" spans="1:7" x14ac:dyDescent="0.25">
      <c r="A18" s="13" t="s">
        <v>2087</v>
      </c>
      <c r="B18" s="32" t="s">
        <v>2088</v>
      </c>
      <c r="C18" s="32" t="s">
        <v>139</v>
      </c>
      <c r="D18" s="14">
        <v>3000000</v>
      </c>
      <c r="E18" s="15">
        <v>2990.75</v>
      </c>
      <c r="F18" s="16">
        <v>1.2999999999999999E-2</v>
      </c>
      <c r="G18" s="16">
        <v>7.4175000000000005E-2</v>
      </c>
    </row>
    <row r="19" spans="1:7" x14ac:dyDescent="0.25">
      <c r="A19" s="13" t="s">
        <v>2089</v>
      </c>
      <c r="B19" s="32" t="s">
        <v>2090</v>
      </c>
      <c r="C19" s="32" t="s">
        <v>632</v>
      </c>
      <c r="D19" s="14">
        <v>3000000</v>
      </c>
      <c r="E19" s="15">
        <v>2989.1</v>
      </c>
      <c r="F19" s="16">
        <v>1.2999999999999999E-2</v>
      </c>
      <c r="G19" s="16">
        <v>7.3300000000000004E-2</v>
      </c>
    </row>
    <row r="20" spans="1:7" x14ac:dyDescent="0.25">
      <c r="A20" s="13" t="s">
        <v>2091</v>
      </c>
      <c r="B20" s="32" t="s">
        <v>2092</v>
      </c>
      <c r="C20" s="32" t="s">
        <v>139</v>
      </c>
      <c r="D20" s="14">
        <v>2700000</v>
      </c>
      <c r="E20" s="15">
        <v>2745.44</v>
      </c>
      <c r="F20" s="16">
        <v>1.1900000000000001E-2</v>
      </c>
      <c r="G20" s="16">
        <v>7.3749999999999996E-2</v>
      </c>
    </row>
    <row r="21" spans="1:7" x14ac:dyDescent="0.25">
      <c r="A21" s="13" t="s">
        <v>2093</v>
      </c>
      <c r="B21" s="32" t="s">
        <v>2094</v>
      </c>
      <c r="C21" s="32" t="s">
        <v>139</v>
      </c>
      <c r="D21" s="14">
        <v>2500000</v>
      </c>
      <c r="E21" s="15">
        <v>2549.88</v>
      </c>
      <c r="F21" s="16">
        <v>1.11E-2</v>
      </c>
      <c r="G21" s="16">
        <v>7.46E-2</v>
      </c>
    </row>
    <row r="22" spans="1:7" x14ac:dyDescent="0.25">
      <c r="A22" s="13" t="s">
        <v>2095</v>
      </c>
      <c r="B22" s="32" t="s">
        <v>2096</v>
      </c>
      <c r="C22" s="32" t="s">
        <v>139</v>
      </c>
      <c r="D22" s="14">
        <v>2500000</v>
      </c>
      <c r="E22" s="15">
        <v>2497.17</v>
      </c>
      <c r="F22" s="16">
        <v>1.09E-2</v>
      </c>
      <c r="G22" s="16">
        <v>7.5700000000000003E-2</v>
      </c>
    </row>
    <row r="23" spans="1:7" x14ac:dyDescent="0.25">
      <c r="A23" s="13" t="s">
        <v>2097</v>
      </c>
      <c r="B23" s="32" t="s">
        <v>2098</v>
      </c>
      <c r="C23" s="32" t="s">
        <v>148</v>
      </c>
      <c r="D23" s="14">
        <v>2060000</v>
      </c>
      <c r="E23" s="15">
        <v>2128.31</v>
      </c>
      <c r="F23" s="16">
        <v>9.2999999999999992E-3</v>
      </c>
      <c r="G23" s="16">
        <v>7.4200000000000002E-2</v>
      </c>
    </row>
    <row r="24" spans="1:7" x14ac:dyDescent="0.25">
      <c r="A24" s="13" t="s">
        <v>2099</v>
      </c>
      <c r="B24" s="32" t="s">
        <v>2100</v>
      </c>
      <c r="C24" s="32" t="s">
        <v>148</v>
      </c>
      <c r="D24" s="14">
        <v>2000000</v>
      </c>
      <c r="E24" s="15">
        <v>1999</v>
      </c>
      <c r="F24" s="16">
        <v>8.6999999999999994E-3</v>
      </c>
      <c r="G24" s="16">
        <v>7.4899999999999994E-2</v>
      </c>
    </row>
    <row r="25" spans="1:7" x14ac:dyDescent="0.25">
      <c r="A25" s="13" t="s">
        <v>2101</v>
      </c>
      <c r="B25" s="32" t="s">
        <v>2102</v>
      </c>
      <c r="C25" s="32" t="s">
        <v>139</v>
      </c>
      <c r="D25" s="14">
        <v>500000</v>
      </c>
      <c r="E25" s="15">
        <v>513.52</v>
      </c>
      <c r="F25" s="16">
        <v>2.2000000000000001E-3</v>
      </c>
      <c r="G25" s="16">
        <v>7.4099999999999999E-2</v>
      </c>
    </row>
    <row r="26" spans="1:7" x14ac:dyDescent="0.25">
      <c r="A26" s="13" t="s">
        <v>2103</v>
      </c>
      <c r="B26" s="32" t="s">
        <v>2104</v>
      </c>
      <c r="C26" s="32" t="s">
        <v>139</v>
      </c>
      <c r="D26" s="14">
        <v>500000</v>
      </c>
      <c r="E26" s="15">
        <v>488.14</v>
      </c>
      <c r="F26" s="16">
        <v>2.0999999999999999E-3</v>
      </c>
      <c r="G26" s="16">
        <v>7.4149999999999994E-2</v>
      </c>
    </row>
    <row r="27" spans="1:7" x14ac:dyDescent="0.25">
      <c r="A27" s="17" t="s">
        <v>181</v>
      </c>
      <c r="B27" s="33"/>
      <c r="C27" s="33"/>
      <c r="D27" s="18"/>
      <c r="E27" s="19">
        <v>115095.75</v>
      </c>
      <c r="F27" s="20">
        <v>0.50080000000000002</v>
      </c>
      <c r="G27" s="21"/>
    </row>
    <row r="28" spans="1:7" x14ac:dyDescent="0.25">
      <c r="A28" s="17" t="s">
        <v>242</v>
      </c>
      <c r="B28" s="32"/>
      <c r="C28" s="32"/>
      <c r="D28" s="14"/>
      <c r="E28" s="15"/>
      <c r="F28" s="16"/>
      <c r="G28" s="16"/>
    </row>
    <row r="29" spans="1:7" x14ac:dyDescent="0.25">
      <c r="A29" s="13" t="s">
        <v>2105</v>
      </c>
      <c r="B29" s="32" t="s">
        <v>2106</v>
      </c>
      <c r="C29" s="32" t="s">
        <v>239</v>
      </c>
      <c r="D29" s="14">
        <v>22000000</v>
      </c>
      <c r="E29" s="15">
        <v>21910.99</v>
      </c>
      <c r="F29" s="16">
        <v>9.5299999999999996E-2</v>
      </c>
      <c r="G29" s="16">
        <v>6.9030999999999995E-2</v>
      </c>
    </row>
    <row r="30" spans="1:7" x14ac:dyDescent="0.25">
      <c r="A30" s="13" t="s">
        <v>2107</v>
      </c>
      <c r="B30" s="32" t="s">
        <v>2108</v>
      </c>
      <c r="C30" s="32" t="s">
        <v>239</v>
      </c>
      <c r="D30" s="14">
        <v>10500000</v>
      </c>
      <c r="E30" s="15">
        <v>10681.44</v>
      </c>
      <c r="F30" s="16">
        <v>4.65E-2</v>
      </c>
      <c r="G30" s="16">
        <v>6.9579000000000002E-2</v>
      </c>
    </row>
    <row r="31" spans="1:7" x14ac:dyDescent="0.25">
      <c r="A31" s="13" t="s">
        <v>2109</v>
      </c>
      <c r="B31" s="32" t="s">
        <v>2110</v>
      </c>
      <c r="C31" s="32" t="s">
        <v>239</v>
      </c>
      <c r="D31" s="14">
        <v>9000000</v>
      </c>
      <c r="E31" s="15">
        <v>9176.99</v>
      </c>
      <c r="F31" s="16">
        <v>3.9899999999999998E-2</v>
      </c>
      <c r="G31" s="16">
        <v>6.9239999999999996E-2</v>
      </c>
    </row>
    <row r="32" spans="1:7" x14ac:dyDescent="0.25">
      <c r="A32" s="13" t="s">
        <v>2111</v>
      </c>
      <c r="B32" s="32" t="s">
        <v>2112</v>
      </c>
      <c r="C32" s="32" t="s">
        <v>239</v>
      </c>
      <c r="D32" s="14">
        <v>7500000</v>
      </c>
      <c r="E32" s="15">
        <v>7705.82</v>
      </c>
      <c r="F32" s="16">
        <v>3.3500000000000002E-2</v>
      </c>
      <c r="G32" s="16">
        <v>6.9983000000000004E-2</v>
      </c>
    </row>
    <row r="33" spans="1:7" x14ac:dyDescent="0.25">
      <c r="A33" s="13" t="s">
        <v>2113</v>
      </c>
      <c r="B33" s="32" t="s">
        <v>2114</v>
      </c>
      <c r="C33" s="32" t="s">
        <v>239</v>
      </c>
      <c r="D33" s="14">
        <v>7500000</v>
      </c>
      <c r="E33" s="15">
        <v>7630.03</v>
      </c>
      <c r="F33" s="16">
        <v>3.32E-2</v>
      </c>
      <c r="G33" s="16">
        <v>6.9239999999999996E-2</v>
      </c>
    </row>
    <row r="34" spans="1:7" x14ac:dyDescent="0.25">
      <c r="A34" s="13" t="s">
        <v>2115</v>
      </c>
      <c r="B34" s="32" t="s">
        <v>2116</v>
      </c>
      <c r="C34" s="32" t="s">
        <v>239</v>
      </c>
      <c r="D34" s="14">
        <v>6500000</v>
      </c>
      <c r="E34" s="15">
        <v>6626.01</v>
      </c>
      <c r="F34" s="16">
        <v>2.8799999999999999E-2</v>
      </c>
      <c r="G34" s="16">
        <v>7.0004999999999998E-2</v>
      </c>
    </row>
    <row r="35" spans="1:7" x14ac:dyDescent="0.25">
      <c r="A35" s="13" t="s">
        <v>2117</v>
      </c>
      <c r="B35" s="32" t="s">
        <v>2118</v>
      </c>
      <c r="C35" s="32" t="s">
        <v>239</v>
      </c>
      <c r="D35" s="14">
        <v>6000000</v>
      </c>
      <c r="E35" s="15">
        <v>6099.08</v>
      </c>
      <c r="F35" s="16">
        <v>2.6499999999999999E-2</v>
      </c>
      <c r="G35" s="16">
        <v>7.0004999999999998E-2</v>
      </c>
    </row>
    <row r="36" spans="1:7" x14ac:dyDescent="0.25">
      <c r="A36" s="13" t="s">
        <v>2119</v>
      </c>
      <c r="B36" s="32" t="s">
        <v>2120</v>
      </c>
      <c r="C36" s="32" t="s">
        <v>239</v>
      </c>
      <c r="D36" s="14">
        <v>5500000</v>
      </c>
      <c r="E36" s="15">
        <v>5579.02</v>
      </c>
      <c r="F36" s="16">
        <v>2.4299999999999999E-2</v>
      </c>
      <c r="G36" s="16">
        <v>6.9259000000000001E-2</v>
      </c>
    </row>
    <row r="37" spans="1:7" x14ac:dyDescent="0.25">
      <c r="A37" s="13" t="s">
        <v>2121</v>
      </c>
      <c r="B37" s="32" t="s">
        <v>2122</v>
      </c>
      <c r="C37" s="32" t="s">
        <v>239</v>
      </c>
      <c r="D37" s="14">
        <v>5000000</v>
      </c>
      <c r="E37" s="15">
        <v>5085.6000000000004</v>
      </c>
      <c r="F37" s="16">
        <v>2.2100000000000002E-2</v>
      </c>
      <c r="G37" s="16">
        <v>6.9259000000000001E-2</v>
      </c>
    </row>
    <row r="38" spans="1:7" x14ac:dyDescent="0.25">
      <c r="A38" s="13" t="s">
        <v>2123</v>
      </c>
      <c r="B38" s="32" t="s">
        <v>2124</v>
      </c>
      <c r="C38" s="32" t="s">
        <v>239</v>
      </c>
      <c r="D38" s="14">
        <v>5000000</v>
      </c>
      <c r="E38" s="15">
        <v>5078.75</v>
      </c>
      <c r="F38" s="16">
        <v>2.2100000000000002E-2</v>
      </c>
      <c r="G38" s="16">
        <v>6.9258E-2</v>
      </c>
    </row>
    <row r="39" spans="1:7" x14ac:dyDescent="0.25">
      <c r="A39" s="13" t="s">
        <v>2125</v>
      </c>
      <c r="B39" s="32" t="s">
        <v>2126</v>
      </c>
      <c r="C39" s="32" t="s">
        <v>239</v>
      </c>
      <c r="D39" s="14">
        <v>4500000</v>
      </c>
      <c r="E39" s="15">
        <v>4560.51</v>
      </c>
      <c r="F39" s="16">
        <v>1.9800000000000002E-2</v>
      </c>
      <c r="G39" s="16">
        <v>6.9579000000000002E-2</v>
      </c>
    </row>
    <row r="40" spans="1:7" x14ac:dyDescent="0.25">
      <c r="A40" s="13" t="s">
        <v>2127</v>
      </c>
      <c r="B40" s="32" t="s">
        <v>2128</v>
      </c>
      <c r="C40" s="32" t="s">
        <v>239</v>
      </c>
      <c r="D40" s="14">
        <v>4000000</v>
      </c>
      <c r="E40" s="15">
        <v>4057.45</v>
      </c>
      <c r="F40" s="16">
        <v>1.77E-2</v>
      </c>
      <c r="G40" s="16">
        <v>6.9365999999999997E-2</v>
      </c>
    </row>
    <row r="41" spans="1:7" x14ac:dyDescent="0.25">
      <c r="A41" s="13" t="s">
        <v>2129</v>
      </c>
      <c r="B41" s="32" t="s">
        <v>2130</v>
      </c>
      <c r="C41" s="32" t="s">
        <v>239</v>
      </c>
      <c r="D41" s="14">
        <v>2500000</v>
      </c>
      <c r="E41" s="15">
        <v>2548.61</v>
      </c>
      <c r="F41" s="16">
        <v>1.11E-2</v>
      </c>
      <c r="G41" s="16">
        <v>6.9259000000000001E-2</v>
      </c>
    </row>
    <row r="42" spans="1:7" x14ac:dyDescent="0.25">
      <c r="A42" s="13" t="s">
        <v>2131</v>
      </c>
      <c r="B42" s="32" t="s">
        <v>2132</v>
      </c>
      <c r="C42" s="32" t="s">
        <v>239</v>
      </c>
      <c r="D42" s="14">
        <v>2500000</v>
      </c>
      <c r="E42" s="15">
        <v>2537.08</v>
      </c>
      <c r="F42" s="16">
        <v>1.0999999999999999E-2</v>
      </c>
      <c r="G42" s="16">
        <v>6.9240999999999997E-2</v>
      </c>
    </row>
    <row r="43" spans="1:7" x14ac:dyDescent="0.25">
      <c r="A43" s="13" t="s">
        <v>2133</v>
      </c>
      <c r="B43" s="32" t="s">
        <v>2134</v>
      </c>
      <c r="C43" s="32" t="s">
        <v>239</v>
      </c>
      <c r="D43" s="14">
        <v>2500000</v>
      </c>
      <c r="E43" s="15">
        <v>2515</v>
      </c>
      <c r="F43" s="16">
        <v>1.09E-2</v>
      </c>
      <c r="G43" s="16">
        <v>6.9304000000000004E-2</v>
      </c>
    </row>
    <row r="44" spans="1:7" x14ac:dyDescent="0.25">
      <c r="A44" s="13" t="s">
        <v>2135</v>
      </c>
      <c r="B44" s="32" t="s">
        <v>2136</v>
      </c>
      <c r="C44" s="32" t="s">
        <v>239</v>
      </c>
      <c r="D44" s="14">
        <v>2000000</v>
      </c>
      <c r="E44" s="15">
        <v>2030.73</v>
      </c>
      <c r="F44" s="16">
        <v>8.8000000000000005E-3</v>
      </c>
      <c r="G44" s="16">
        <v>6.9259000000000001E-2</v>
      </c>
    </row>
    <row r="45" spans="1:7" x14ac:dyDescent="0.25">
      <c r="A45" s="13" t="s">
        <v>1179</v>
      </c>
      <c r="B45" s="32" t="s">
        <v>1180</v>
      </c>
      <c r="C45" s="32" t="s">
        <v>239</v>
      </c>
      <c r="D45" s="14">
        <v>1000000</v>
      </c>
      <c r="E45" s="15">
        <v>1014.36</v>
      </c>
      <c r="F45" s="16">
        <v>4.4000000000000003E-3</v>
      </c>
      <c r="G45" s="16">
        <v>7.0004999999999998E-2</v>
      </c>
    </row>
    <row r="46" spans="1:7" x14ac:dyDescent="0.25">
      <c r="A46" s="13" t="s">
        <v>2137</v>
      </c>
      <c r="B46" s="32" t="s">
        <v>2138</v>
      </c>
      <c r="C46" s="32" t="s">
        <v>239</v>
      </c>
      <c r="D46" s="14">
        <v>500000</v>
      </c>
      <c r="E46" s="15">
        <v>502.87</v>
      </c>
      <c r="F46" s="16">
        <v>2.2000000000000001E-3</v>
      </c>
      <c r="G46" s="16">
        <v>6.9953000000000001E-2</v>
      </c>
    </row>
    <row r="47" spans="1:7" x14ac:dyDescent="0.25">
      <c r="A47" s="17" t="s">
        <v>181</v>
      </c>
      <c r="B47" s="33"/>
      <c r="C47" s="33"/>
      <c r="D47" s="18"/>
      <c r="E47" s="19">
        <v>105340.34</v>
      </c>
      <c r="F47" s="20">
        <v>0.45810000000000001</v>
      </c>
      <c r="G47" s="21"/>
    </row>
    <row r="48" spans="1:7" x14ac:dyDescent="0.25">
      <c r="A48" s="13"/>
      <c r="B48" s="32"/>
      <c r="C48" s="32"/>
      <c r="D48" s="14"/>
      <c r="E48" s="15"/>
      <c r="F48" s="16"/>
      <c r="G48" s="16"/>
    </row>
    <row r="49" spans="1:7" x14ac:dyDescent="0.25">
      <c r="A49" s="13"/>
      <c r="B49" s="32"/>
      <c r="C49" s="32"/>
      <c r="D49" s="14"/>
      <c r="E49" s="15"/>
      <c r="F49" s="16"/>
      <c r="G49" s="16"/>
    </row>
    <row r="50" spans="1:7" x14ac:dyDescent="0.25">
      <c r="A50" s="17" t="s">
        <v>182</v>
      </c>
      <c r="B50" s="32"/>
      <c r="C50" s="32"/>
      <c r="D50" s="14"/>
      <c r="E50" s="15"/>
      <c r="F50" s="16"/>
      <c r="G50" s="16"/>
    </row>
    <row r="51" spans="1:7" x14ac:dyDescent="0.25">
      <c r="A51" s="17" t="s">
        <v>181</v>
      </c>
      <c r="B51" s="32"/>
      <c r="C51" s="32"/>
      <c r="D51" s="14"/>
      <c r="E51" s="22" t="s">
        <v>134</v>
      </c>
      <c r="F51" s="23" t="s">
        <v>134</v>
      </c>
      <c r="G51" s="16"/>
    </row>
    <row r="52" spans="1:7" x14ac:dyDescent="0.25">
      <c r="A52" s="13"/>
      <c r="B52" s="32"/>
      <c r="C52" s="32"/>
      <c r="D52" s="14"/>
      <c r="E52" s="15"/>
      <c r="F52" s="16"/>
      <c r="G52" s="16"/>
    </row>
    <row r="53" spans="1:7" x14ac:dyDescent="0.25">
      <c r="A53" s="17" t="s">
        <v>183</v>
      </c>
      <c r="B53" s="32"/>
      <c r="C53" s="32"/>
      <c r="D53" s="14"/>
      <c r="E53" s="15"/>
      <c r="F53" s="16"/>
      <c r="G53" s="16"/>
    </row>
    <row r="54" spans="1:7" x14ac:dyDescent="0.25">
      <c r="A54" s="17" t="s">
        <v>181</v>
      </c>
      <c r="B54" s="32"/>
      <c r="C54" s="32"/>
      <c r="D54" s="14"/>
      <c r="E54" s="22" t="s">
        <v>134</v>
      </c>
      <c r="F54" s="23" t="s">
        <v>134</v>
      </c>
      <c r="G54" s="16"/>
    </row>
    <row r="55" spans="1:7" x14ac:dyDescent="0.25">
      <c r="A55" s="13"/>
      <c r="B55" s="32"/>
      <c r="C55" s="32"/>
      <c r="D55" s="14"/>
      <c r="E55" s="15"/>
      <c r="F55" s="16"/>
      <c r="G55" s="16"/>
    </row>
    <row r="56" spans="1:7" x14ac:dyDescent="0.25">
      <c r="A56" s="24" t="s">
        <v>184</v>
      </c>
      <c r="B56" s="34"/>
      <c r="C56" s="34"/>
      <c r="D56" s="25"/>
      <c r="E56" s="19">
        <v>220436.09</v>
      </c>
      <c r="F56" s="20">
        <v>0.95889999999999997</v>
      </c>
      <c r="G56" s="21"/>
    </row>
    <row r="57" spans="1:7" x14ac:dyDescent="0.25">
      <c r="A57" s="13"/>
      <c r="B57" s="32"/>
      <c r="C57" s="32"/>
      <c r="D57" s="14"/>
      <c r="E57" s="15"/>
      <c r="F57" s="16"/>
      <c r="G57" s="16"/>
    </row>
    <row r="58" spans="1:7" x14ac:dyDescent="0.25">
      <c r="A58" s="13"/>
      <c r="B58" s="32"/>
      <c r="C58" s="32"/>
      <c r="D58" s="14"/>
      <c r="E58" s="15"/>
      <c r="F58" s="16"/>
      <c r="G58" s="16"/>
    </row>
    <row r="59" spans="1:7" x14ac:dyDescent="0.25">
      <c r="A59" s="17" t="s">
        <v>199</v>
      </c>
      <c r="B59" s="32"/>
      <c r="C59" s="32"/>
      <c r="D59" s="14"/>
      <c r="E59" s="15"/>
      <c r="F59" s="16"/>
      <c r="G59" s="16"/>
    </row>
    <row r="60" spans="1:7" x14ac:dyDescent="0.25">
      <c r="A60" s="13" t="s">
        <v>200</v>
      </c>
      <c r="B60" s="32"/>
      <c r="C60" s="32"/>
      <c r="D60" s="14"/>
      <c r="E60" s="15">
        <v>2216.86</v>
      </c>
      <c r="F60" s="16">
        <v>9.5999999999999992E-3</v>
      </c>
      <c r="G60" s="16">
        <v>6.2650999999999998E-2</v>
      </c>
    </row>
    <row r="61" spans="1:7" x14ac:dyDescent="0.25">
      <c r="A61" s="17" t="s">
        <v>181</v>
      </c>
      <c r="B61" s="33"/>
      <c r="C61" s="33"/>
      <c r="D61" s="18"/>
      <c r="E61" s="19">
        <v>2216.86</v>
      </c>
      <c r="F61" s="20">
        <v>9.5999999999999992E-3</v>
      </c>
      <c r="G61" s="21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24" t="s">
        <v>184</v>
      </c>
      <c r="B63" s="34"/>
      <c r="C63" s="34"/>
      <c r="D63" s="25"/>
      <c r="E63" s="19">
        <v>2216.86</v>
      </c>
      <c r="F63" s="20">
        <v>9.5999999999999992E-3</v>
      </c>
      <c r="G63" s="21"/>
    </row>
    <row r="64" spans="1:7" x14ac:dyDescent="0.25">
      <c r="A64" s="13" t="s">
        <v>201</v>
      </c>
      <c r="B64" s="32"/>
      <c r="C64" s="32"/>
      <c r="D64" s="14"/>
      <c r="E64" s="15">
        <v>7240.5945751999998</v>
      </c>
      <c r="F64" s="16">
        <v>3.1498999999999999E-2</v>
      </c>
      <c r="G64" s="16"/>
    </row>
    <row r="65" spans="1:7" x14ac:dyDescent="0.25">
      <c r="A65" s="13" t="s">
        <v>202</v>
      </c>
      <c r="B65" s="32"/>
      <c r="C65" s="32"/>
      <c r="D65" s="14"/>
      <c r="E65" s="40">
        <v>-32.6345752</v>
      </c>
      <c r="F65" s="16">
        <v>9.9999999999999995E-7</v>
      </c>
      <c r="G65" s="16">
        <v>6.2650999999999998E-2</v>
      </c>
    </row>
    <row r="66" spans="1:7" x14ac:dyDescent="0.25">
      <c r="A66" s="27" t="s">
        <v>203</v>
      </c>
      <c r="B66" s="35"/>
      <c r="C66" s="35"/>
      <c r="D66" s="28"/>
      <c r="E66" s="29">
        <v>229860.91</v>
      </c>
      <c r="F66" s="30">
        <v>1</v>
      </c>
      <c r="G66" s="30"/>
    </row>
    <row r="68" spans="1:7" x14ac:dyDescent="0.25">
      <c r="A68" s="1" t="s">
        <v>205</v>
      </c>
    </row>
    <row r="71" spans="1:7" x14ac:dyDescent="0.25">
      <c r="A71" s="1" t="s">
        <v>206</v>
      </c>
    </row>
    <row r="72" spans="1:7" x14ac:dyDescent="0.25">
      <c r="A72" s="47" t="s">
        <v>207</v>
      </c>
      <c r="B72" s="3" t="s">
        <v>134</v>
      </c>
    </row>
    <row r="73" spans="1:7" x14ac:dyDescent="0.25">
      <c r="A73" t="s">
        <v>208</v>
      </c>
    </row>
    <row r="74" spans="1:7" x14ac:dyDescent="0.25">
      <c r="A74" t="s">
        <v>249</v>
      </c>
      <c r="B74" t="s">
        <v>210</v>
      </c>
      <c r="C74" t="s">
        <v>210</v>
      </c>
    </row>
    <row r="75" spans="1:7" x14ac:dyDescent="0.25">
      <c r="B75" s="48">
        <v>45688</v>
      </c>
      <c r="C75" s="48">
        <v>45716</v>
      </c>
    </row>
    <row r="76" spans="1:7" x14ac:dyDescent="0.25">
      <c r="A76" t="s">
        <v>474</v>
      </c>
      <c r="B76">
        <v>12.0162</v>
      </c>
      <c r="C76">
        <v>12.075799999999999</v>
      </c>
    </row>
    <row r="77" spans="1:7" x14ac:dyDescent="0.25">
      <c r="A77" t="s">
        <v>251</v>
      </c>
      <c r="B77">
        <v>12.014699999999999</v>
      </c>
      <c r="C77">
        <v>12.074199999999999</v>
      </c>
    </row>
    <row r="78" spans="1:7" x14ac:dyDescent="0.25">
      <c r="A78" t="s">
        <v>475</v>
      </c>
      <c r="B78">
        <v>11.940799999999999</v>
      </c>
      <c r="C78">
        <v>11.998200000000001</v>
      </c>
    </row>
    <row r="79" spans="1:7" x14ac:dyDescent="0.25">
      <c r="A79" t="s">
        <v>253</v>
      </c>
      <c r="B79">
        <v>11.9414</v>
      </c>
      <c r="C79">
        <v>11.998799999999999</v>
      </c>
    </row>
    <row r="81" spans="1:2" x14ac:dyDescent="0.25">
      <c r="A81" t="s">
        <v>212</v>
      </c>
      <c r="B81" s="3" t="s">
        <v>134</v>
      </c>
    </row>
    <row r="82" spans="1:2" x14ac:dyDescent="0.25">
      <c r="A82" t="s">
        <v>213</v>
      </c>
      <c r="B82" s="3" t="s">
        <v>134</v>
      </c>
    </row>
    <row r="83" spans="1:2" ht="29.1" customHeight="1" x14ac:dyDescent="0.25">
      <c r="A83" s="47" t="s">
        <v>214</v>
      </c>
      <c r="B83" s="3" t="s">
        <v>134</v>
      </c>
    </row>
    <row r="84" spans="1:2" ht="29.1" customHeight="1" x14ac:dyDescent="0.25">
      <c r="A84" s="47" t="s">
        <v>215</v>
      </c>
      <c r="B84" s="3" t="s">
        <v>134</v>
      </c>
    </row>
    <row r="85" spans="1:2" x14ac:dyDescent="0.25">
      <c r="A85" t="s">
        <v>216</v>
      </c>
      <c r="B85" s="49">
        <f>+B100</f>
        <v>1.999558496779946</v>
      </c>
    </row>
    <row r="86" spans="1:2" ht="43.5" customHeight="1" x14ac:dyDescent="0.25">
      <c r="A86" s="47" t="s">
        <v>217</v>
      </c>
      <c r="B86" s="3" t="s">
        <v>134</v>
      </c>
    </row>
    <row r="87" spans="1:2" x14ac:dyDescent="0.25">
      <c r="B87" s="3"/>
    </row>
    <row r="88" spans="1:2" ht="29.1" customHeight="1" x14ac:dyDescent="0.25">
      <c r="A88" s="47" t="s">
        <v>218</v>
      </c>
      <c r="B88" s="3" t="s">
        <v>134</v>
      </c>
    </row>
    <row r="89" spans="1:2" ht="29.1" customHeight="1" x14ac:dyDescent="0.25">
      <c r="A89" s="47" t="s">
        <v>219</v>
      </c>
      <c r="B89" t="s">
        <v>134</v>
      </c>
    </row>
    <row r="90" spans="1:2" ht="29.1" customHeight="1" x14ac:dyDescent="0.25">
      <c r="A90" s="47" t="s">
        <v>220</v>
      </c>
      <c r="B90" s="3" t="s">
        <v>134</v>
      </c>
    </row>
    <row r="91" spans="1:2" ht="29.1" customHeight="1" x14ac:dyDescent="0.25">
      <c r="A91" s="47" t="s">
        <v>221</v>
      </c>
      <c r="B91" s="3" t="s">
        <v>134</v>
      </c>
    </row>
    <row r="93" spans="1:2" x14ac:dyDescent="0.25">
      <c r="A93" t="s">
        <v>222</v>
      </c>
    </row>
    <row r="94" spans="1:2" ht="57.95" customHeight="1" x14ac:dyDescent="0.25">
      <c r="A94" s="51" t="s">
        <v>223</v>
      </c>
      <c r="B94" s="55" t="s">
        <v>2139</v>
      </c>
    </row>
    <row r="95" spans="1:2" ht="29.1" customHeight="1" x14ac:dyDescent="0.25">
      <c r="A95" s="51" t="s">
        <v>225</v>
      </c>
      <c r="B95" s="55" t="s">
        <v>2140</v>
      </c>
    </row>
    <row r="96" spans="1:2" x14ac:dyDescent="0.25">
      <c r="A96" s="51"/>
      <c r="B96" s="51"/>
    </row>
    <row r="97" spans="1:4" x14ac:dyDescent="0.25">
      <c r="A97" s="51" t="s">
        <v>227</v>
      </c>
      <c r="B97" s="52">
        <v>7.2165975226427497</v>
      </c>
    </row>
    <row r="98" spans="1:4" x14ac:dyDescent="0.25">
      <c r="A98" s="51"/>
      <c r="B98" s="51"/>
    </row>
    <row r="99" spans="1:4" x14ac:dyDescent="0.25">
      <c r="A99" s="51" t="s">
        <v>228</v>
      </c>
      <c r="B99" s="53">
        <v>1.8479000000000001</v>
      </c>
    </row>
    <row r="100" spans="1:4" x14ac:dyDescent="0.25">
      <c r="A100" s="51" t="s">
        <v>229</v>
      </c>
      <c r="B100" s="53">
        <v>1.999558496779946</v>
      </c>
    </row>
    <row r="101" spans="1:4" x14ac:dyDescent="0.25">
      <c r="A101" s="51"/>
      <c r="B101" s="51"/>
    </row>
    <row r="102" spans="1:4" x14ac:dyDescent="0.25">
      <c r="A102" s="51" t="s">
        <v>230</v>
      </c>
      <c r="B102" s="54">
        <v>45716</v>
      </c>
    </row>
    <row r="104" spans="1:4" ht="69.95" customHeight="1" x14ac:dyDescent="0.25">
      <c r="A104" s="65" t="s">
        <v>231</v>
      </c>
      <c r="B104" s="65" t="s">
        <v>232</v>
      </c>
      <c r="C104" s="65" t="s">
        <v>4</v>
      </c>
      <c r="D104" s="65" t="s">
        <v>5</v>
      </c>
    </row>
    <row r="105" spans="1:4" ht="69.95" customHeight="1" x14ac:dyDescent="0.25">
      <c r="A105" s="65" t="s">
        <v>2141</v>
      </c>
      <c r="B105" s="65"/>
      <c r="C105" s="65" t="s">
        <v>80</v>
      </c>
      <c r="D105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257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258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260</v>
      </c>
      <c r="B8" s="32" t="s">
        <v>261</v>
      </c>
      <c r="C8" s="32" t="s">
        <v>262</v>
      </c>
      <c r="D8" s="14">
        <v>145279</v>
      </c>
      <c r="E8" s="15">
        <v>2516.81</v>
      </c>
      <c r="F8" s="16">
        <v>7.1400000000000005E-2</v>
      </c>
      <c r="G8" s="16"/>
    </row>
    <row r="9" spans="1:7" x14ac:dyDescent="0.25">
      <c r="A9" s="13" t="s">
        <v>263</v>
      </c>
      <c r="B9" s="32" t="s">
        <v>264</v>
      </c>
      <c r="C9" s="32" t="s">
        <v>262</v>
      </c>
      <c r="D9" s="14">
        <v>163216</v>
      </c>
      <c r="E9" s="15">
        <v>1965.28</v>
      </c>
      <c r="F9" s="16">
        <v>5.5800000000000002E-2</v>
      </c>
      <c r="G9" s="16"/>
    </row>
    <row r="10" spans="1:7" x14ac:dyDescent="0.25">
      <c r="A10" s="13" t="s">
        <v>265</v>
      </c>
      <c r="B10" s="32" t="s">
        <v>266</v>
      </c>
      <c r="C10" s="32" t="s">
        <v>267</v>
      </c>
      <c r="D10" s="14">
        <v>139249</v>
      </c>
      <c r="E10" s="15">
        <v>1671.13</v>
      </c>
      <c r="F10" s="16">
        <v>4.7399999999999998E-2</v>
      </c>
      <c r="G10" s="16"/>
    </row>
    <row r="11" spans="1:7" x14ac:dyDescent="0.25">
      <c r="A11" s="13" t="s">
        <v>268</v>
      </c>
      <c r="B11" s="32" t="s">
        <v>269</v>
      </c>
      <c r="C11" s="32" t="s">
        <v>270</v>
      </c>
      <c r="D11" s="14">
        <v>73415</v>
      </c>
      <c r="E11" s="15">
        <v>1152.76</v>
      </c>
      <c r="F11" s="16">
        <v>3.27E-2</v>
      </c>
      <c r="G11" s="16"/>
    </row>
    <row r="12" spans="1:7" x14ac:dyDescent="0.25">
      <c r="A12" s="13" t="s">
        <v>271</v>
      </c>
      <c r="B12" s="32" t="s">
        <v>272</v>
      </c>
      <c r="C12" s="32" t="s">
        <v>273</v>
      </c>
      <c r="D12" s="14">
        <v>67687</v>
      </c>
      <c r="E12" s="15">
        <v>1142.3499999999999</v>
      </c>
      <c r="F12" s="16">
        <v>3.2399999999999998E-2</v>
      </c>
      <c r="G12" s="16"/>
    </row>
    <row r="13" spans="1:7" x14ac:dyDescent="0.25">
      <c r="A13" s="13" t="s">
        <v>274</v>
      </c>
      <c r="B13" s="32" t="s">
        <v>275</v>
      </c>
      <c r="C13" s="32" t="s">
        <v>276</v>
      </c>
      <c r="D13" s="14">
        <v>33431</v>
      </c>
      <c r="E13" s="15">
        <v>1057.71</v>
      </c>
      <c r="F13" s="16">
        <v>0.03</v>
      </c>
      <c r="G13" s="16"/>
    </row>
    <row r="14" spans="1:7" x14ac:dyDescent="0.25">
      <c r="A14" s="13" t="s">
        <v>277</v>
      </c>
      <c r="B14" s="32" t="s">
        <v>278</v>
      </c>
      <c r="C14" s="32" t="s">
        <v>262</v>
      </c>
      <c r="D14" s="14">
        <v>149214</v>
      </c>
      <c r="E14" s="15">
        <v>1027.79</v>
      </c>
      <c r="F14" s="16">
        <v>2.92E-2</v>
      </c>
      <c r="G14" s="16"/>
    </row>
    <row r="15" spans="1:7" x14ac:dyDescent="0.25">
      <c r="A15" s="13" t="s">
        <v>279</v>
      </c>
      <c r="B15" s="32" t="s">
        <v>280</v>
      </c>
      <c r="C15" s="32" t="s">
        <v>281</v>
      </c>
      <c r="D15" s="14">
        <v>50230</v>
      </c>
      <c r="E15" s="15">
        <v>800.29</v>
      </c>
      <c r="F15" s="16">
        <v>2.2700000000000001E-2</v>
      </c>
      <c r="G15" s="16"/>
    </row>
    <row r="16" spans="1:7" x14ac:dyDescent="0.25">
      <c r="A16" s="13" t="s">
        <v>282</v>
      </c>
      <c r="B16" s="32" t="s">
        <v>283</v>
      </c>
      <c r="C16" s="32" t="s">
        <v>284</v>
      </c>
      <c r="D16" s="14">
        <v>15256</v>
      </c>
      <c r="E16" s="15">
        <v>740.15</v>
      </c>
      <c r="F16" s="16">
        <v>2.1000000000000001E-2</v>
      </c>
      <c r="G16" s="16"/>
    </row>
    <row r="17" spans="1:7" x14ac:dyDescent="0.25">
      <c r="A17" s="13" t="s">
        <v>285</v>
      </c>
      <c r="B17" s="32" t="s">
        <v>286</v>
      </c>
      <c r="C17" s="32" t="s">
        <v>262</v>
      </c>
      <c r="D17" s="14">
        <v>69282</v>
      </c>
      <c r="E17" s="15">
        <v>703.59</v>
      </c>
      <c r="F17" s="16">
        <v>0.02</v>
      </c>
      <c r="G17" s="16"/>
    </row>
    <row r="18" spans="1:7" x14ac:dyDescent="0.25">
      <c r="A18" s="13" t="s">
        <v>287</v>
      </c>
      <c r="B18" s="32" t="s">
        <v>288</v>
      </c>
      <c r="C18" s="32" t="s">
        <v>273</v>
      </c>
      <c r="D18" s="14">
        <v>18428</v>
      </c>
      <c r="E18" s="15">
        <v>641.89</v>
      </c>
      <c r="F18" s="16">
        <v>1.8200000000000001E-2</v>
      </c>
      <c r="G18" s="16"/>
    </row>
    <row r="19" spans="1:7" x14ac:dyDescent="0.25">
      <c r="A19" s="13" t="s">
        <v>289</v>
      </c>
      <c r="B19" s="32" t="s">
        <v>290</v>
      </c>
      <c r="C19" s="32" t="s">
        <v>291</v>
      </c>
      <c r="D19" s="14">
        <v>161137</v>
      </c>
      <c r="E19" s="15">
        <v>636.49</v>
      </c>
      <c r="F19" s="16">
        <v>1.8100000000000002E-2</v>
      </c>
      <c r="G19" s="16"/>
    </row>
    <row r="20" spans="1:7" x14ac:dyDescent="0.25">
      <c r="A20" s="13" t="s">
        <v>292</v>
      </c>
      <c r="B20" s="32" t="s">
        <v>293</v>
      </c>
      <c r="C20" s="32" t="s">
        <v>294</v>
      </c>
      <c r="D20" s="14">
        <v>6246</v>
      </c>
      <c r="E20" s="15">
        <v>632.62</v>
      </c>
      <c r="F20" s="16">
        <v>1.7999999999999999E-2</v>
      </c>
      <c r="G20" s="16"/>
    </row>
    <row r="21" spans="1:7" x14ac:dyDescent="0.25">
      <c r="A21" s="13" t="s">
        <v>295</v>
      </c>
      <c r="B21" s="32" t="s">
        <v>296</v>
      </c>
      <c r="C21" s="32" t="s">
        <v>297</v>
      </c>
      <c r="D21" s="14">
        <v>13617</v>
      </c>
      <c r="E21" s="15">
        <v>630.97</v>
      </c>
      <c r="F21" s="16">
        <v>1.7899999999999999E-2</v>
      </c>
      <c r="G21" s="16"/>
    </row>
    <row r="22" spans="1:7" x14ac:dyDescent="0.25">
      <c r="A22" s="13" t="s">
        <v>298</v>
      </c>
      <c r="B22" s="32" t="s">
        <v>299</v>
      </c>
      <c r="C22" s="32" t="s">
        <v>300</v>
      </c>
      <c r="D22" s="14">
        <v>28474</v>
      </c>
      <c r="E22" s="15">
        <v>607.29</v>
      </c>
      <c r="F22" s="16">
        <v>1.72E-2</v>
      </c>
      <c r="G22" s="16"/>
    </row>
    <row r="23" spans="1:7" x14ac:dyDescent="0.25">
      <c r="A23" s="13" t="s">
        <v>301</v>
      </c>
      <c r="B23" s="32" t="s">
        <v>302</v>
      </c>
      <c r="C23" s="32" t="s">
        <v>303</v>
      </c>
      <c r="D23" s="14">
        <v>183670</v>
      </c>
      <c r="E23" s="15">
        <v>572.04</v>
      </c>
      <c r="F23" s="16">
        <v>1.6199999999999999E-2</v>
      </c>
      <c r="G23" s="16"/>
    </row>
    <row r="24" spans="1:7" x14ac:dyDescent="0.25">
      <c r="A24" s="13" t="s">
        <v>304</v>
      </c>
      <c r="B24" s="32" t="s">
        <v>305</v>
      </c>
      <c r="C24" s="32" t="s">
        <v>291</v>
      </c>
      <c r="D24" s="14">
        <v>24911</v>
      </c>
      <c r="E24" s="15">
        <v>545.61</v>
      </c>
      <c r="F24" s="16">
        <v>1.55E-2</v>
      </c>
      <c r="G24" s="16"/>
    </row>
    <row r="25" spans="1:7" x14ac:dyDescent="0.25">
      <c r="A25" s="13" t="s">
        <v>306</v>
      </c>
      <c r="B25" s="32" t="s">
        <v>307</v>
      </c>
      <c r="C25" s="32" t="s">
        <v>308</v>
      </c>
      <c r="D25" s="14">
        <v>219943</v>
      </c>
      <c r="E25" s="15">
        <v>541.61</v>
      </c>
      <c r="F25" s="16">
        <v>1.54E-2</v>
      </c>
      <c r="G25" s="16"/>
    </row>
    <row r="26" spans="1:7" x14ac:dyDescent="0.25">
      <c r="A26" s="13" t="s">
        <v>309</v>
      </c>
      <c r="B26" s="32" t="s">
        <v>310</v>
      </c>
      <c r="C26" s="32" t="s">
        <v>273</v>
      </c>
      <c r="D26" s="14">
        <v>33651</v>
      </c>
      <c r="E26" s="15">
        <v>500.68</v>
      </c>
      <c r="F26" s="16">
        <v>1.4200000000000001E-2</v>
      </c>
      <c r="G26" s="16"/>
    </row>
    <row r="27" spans="1:7" x14ac:dyDescent="0.25">
      <c r="A27" s="13" t="s">
        <v>311</v>
      </c>
      <c r="B27" s="32" t="s">
        <v>312</v>
      </c>
      <c r="C27" s="32" t="s">
        <v>313</v>
      </c>
      <c r="D27" s="14">
        <v>74140</v>
      </c>
      <c r="E27" s="15">
        <v>470.16</v>
      </c>
      <c r="F27" s="16">
        <v>1.3299999999999999E-2</v>
      </c>
      <c r="G27" s="16"/>
    </row>
    <row r="28" spans="1:7" x14ac:dyDescent="0.25">
      <c r="A28" s="13" t="s">
        <v>314</v>
      </c>
      <c r="B28" s="32" t="s">
        <v>315</v>
      </c>
      <c r="C28" s="32" t="s">
        <v>316</v>
      </c>
      <c r="D28" s="14">
        <v>17931</v>
      </c>
      <c r="E28" s="15">
        <v>463.53</v>
      </c>
      <c r="F28" s="16">
        <v>1.32E-2</v>
      </c>
      <c r="G28" s="16"/>
    </row>
    <row r="29" spans="1:7" x14ac:dyDescent="0.25">
      <c r="A29" s="13" t="s">
        <v>317</v>
      </c>
      <c r="B29" s="32" t="s">
        <v>318</v>
      </c>
      <c r="C29" s="32" t="s">
        <v>300</v>
      </c>
      <c r="D29" s="14">
        <v>72095</v>
      </c>
      <c r="E29" s="15">
        <v>445.04</v>
      </c>
      <c r="F29" s="16">
        <v>1.26E-2</v>
      </c>
      <c r="G29" s="16"/>
    </row>
    <row r="30" spans="1:7" x14ac:dyDescent="0.25">
      <c r="A30" s="13" t="s">
        <v>319</v>
      </c>
      <c r="B30" s="32" t="s">
        <v>320</v>
      </c>
      <c r="C30" s="32" t="s">
        <v>321</v>
      </c>
      <c r="D30" s="14">
        <v>69524</v>
      </c>
      <c r="E30" s="15">
        <v>441.03</v>
      </c>
      <c r="F30" s="16">
        <v>1.2500000000000001E-2</v>
      </c>
      <c r="G30" s="16"/>
    </row>
    <row r="31" spans="1:7" x14ac:dyDescent="0.25">
      <c r="A31" s="13" t="s">
        <v>322</v>
      </c>
      <c r="B31" s="32" t="s">
        <v>323</v>
      </c>
      <c r="C31" s="32" t="s">
        <v>262</v>
      </c>
      <c r="D31" s="14">
        <v>218215</v>
      </c>
      <c r="E31" s="15">
        <v>438.85</v>
      </c>
      <c r="F31" s="16">
        <v>1.2500000000000001E-2</v>
      </c>
      <c r="G31" s="16"/>
    </row>
    <row r="32" spans="1:7" x14ac:dyDescent="0.25">
      <c r="A32" s="13" t="s">
        <v>324</v>
      </c>
      <c r="B32" s="32" t="s">
        <v>325</v>
      </c>
      <c r="C32" s="32" t="s">
        <v>300</v>
      </c>
      <c r="D32" s="14">
        <v>113360</v>
      </c>
      <c r="E32" s="15">
        <v>412.97</v>
      </c>
      <c r="F32" s="16">
        <v>1.17E-2</v>
      </c>
      <c r="G32" s="16"/>
    </row>
    <row r="33" spans="1:7" x14ac:dyDescent="0.25">
      <c r="A33" s="13" t="s">
        <v>326</v>
      </c>
      <c r="B33" s="32" t="s">
        <v>327</v>
      </c>
      <c r="C33" s="32" t="s">
        <v>300</v>
      </c>
      <c r="D33" s="14">
        <v>29328</v>
      </c>
      <c r="E33" s="15">
        <v>410.81</v>
      </c>
      <c r="F33" s="16">
        <v>1.17E-2</v>
      </c>
      <c r="G33" s="16"/>
    </row>
    <row r="34" spans="1:7" x14ac:dyDescent="0.25">
      <c r="A34" s="13" t="s">
        <v>328</v>
      </c>
      <c r="B34" s="32" t="s">
        <v>329</v>
      </c>
      <c r="C34" s="32" t="s">
        <v>297</v>
      </c>
      <c r="D34" s="14">
        <v>7947</v>
      </c>
      <c r="E34" s="15">
        <v>396.69</v>
      </c>
      <c r="F34" s="16">
        <v>1.1299999999999999E-2</v>
      </c>
      <c r="G34" s="16"/>
    </row>
    <row r="35" spans="1:7" x14ac:dyDescent="0.25">
      <c r="A35" s="13" t="s">
        <v>330</v>
      </c>
      <c r="B35" s="32" t="s">
        <v>331</v>
      </c>
      <c r="C35" s="32" t="s">
        <v>332</v>
      </c>
      <c r="D35" s="14">
        <v>40506</v>
      </c>
      <c r="E35" s="15">
        <v>396.19</v>
      </c>
      <c r="F35" s="16">
        <v>1.12E-2</v>
      </c>
      <c r="G35" s="16"/>
    </row>
    <row r="36" spans="1:7" x14ac:dyDescent="0.25">
      <c r="A36" s="13" t="s">
        <v>333</v>
      </c>
      <c r="B36" s="32" t="s">
        <v>334</v>
      </c>
      <c r="C36" s="32" t="s">
        <v>335</v>
      </c>
      <c r="D36" s="14">
        <v>26469</v>
      </c>
      <c r="E36" s="15">
        <v>387.4</v>
      </c>
      <c r="F36" s="16">
        <v>1.0999999999999999E-2</v>
      </c>
      <c r="G36" s="16"/>
    </row>
    <row r="37" spans="1:7" x14ac:dyDescent="0.25">
      <c r="A37" s="13" t="s">
        <v>336</v>
      </c>
      <c r="B37" s="32" t="s">
        <v>337</v>
      </c>
      <c r="C37" s="32" t="s">
        <v>338</v>
      </c>
      <c r="D37" s="14">
        <v>25823</v>
      </c>
      <c r="E37" s="15">
        <v>369.4</v>
      </c>
      <c r="F37" s="16">
        <v>1.0500000000000001E-2</v>
      </c>
      <c r="G37" s="16"/>
    </row>
    <row r="38" spans="1:7" x14ac:dyDescent="0.25">
      <c r="A38" s="13" t="s">
        <v>339</v>
      </c>
      <c r="B38" s="32" t="s">
        <v>340</v>
      </c>
      <c r="C38" s="32" t="s">
        <v>273</v>
      </c>
      <c r="D38" s="14">
        <v>48398</v>
      </c>
      <c r="E38" s="15">
        <v>357.4</v>
      </c>
      <c r="F38" s="16">
        <v>1.01E-2</v>
      </c>
      <c r="G38" s="16"/>
    </row>
    <row r="39" spans="1:7" x14ac:dyDescent="0.25">
      <c r="A39" s="13" t="s">
        <v>341</v>
      </c>
      <c r="B39" s="32" t="s">
        <v>342</v>
      </c>
      <c r="C39" s="32" t="s">
        <v>273</v>
      </c>
      <c r="D39" s="14">
        <v>4726</v>
      </c>
      <c r="E39" s="15">
        <v>347.94</v>
      </c>
      <c r="F39" s="16">
        <v>9.9000000000000008E-3</v>
      </c>
      <c r="G39" s="16"/>
    </row>
    <row r="40" spans="1:7" x14ac:dyDescent="0.25">
      <c r="A40" s="13" t="s">
        <v>343</v>
      </c>
      <c r="B40" s="32" t="s">
        <v>344</v>
      </c>
      <c r="C40" s="32" t="s">
        <v>345</v>
      </c>
      <c r="D40" s="14">
        <v>293142</v>
      </c>
      <c r="E40" s="15">
        <v>347.64</v>
      </c>
      <c r="F40" s="16">
        <v>9.9000000000000008E-3</v>
      </c>
      <c r="G40" s="16"/>
    </row>
    <row r="41" spans="1:7" x14ac:dyDescent="0.25">
      <c r="A41" s="13" t="s">
        <v>346</v>
      </c>
      <c r="B41" s="32" t="s">
        <v>347</v>
      </c>
      <c r="C41" s="32" t="s">
        <v>273</v>
      </c>
      <c r="D41" s="14">
        <v>21945</v>
      </c>
      <c r="E41" s="15">
        <v>345.64</v>
      </c>
      <c r="F41" s="16">
        <v>9.7999999999999997E-3</v>
      </c>
      <c r="G41" s="16"/>
    </row>
    <row r="42" spans="1:7" x14ac:dyDescent="0.25">
      <c r="A42" s="13" t="s">
        <v>348</v>
      </c>
      <c r="B42" s="32" t="s">
        <v>349</v>
      </c>
      <c r="C42" s="32" t="s">
        <v>281</v>
      </c>
      <c r="D42" s="14">
        <v>11670</v>
      </c>
      <c r="E42" s="15">
        <v>344.04</v>
      </c>
      <c r="F42" s="16">
        <v>9.7999999999999997E-3</v>
      </c>
      <c r="G42" s="16"/>
    </row>
    <row r="43" spans="1:7" x14ac:dyDescent="0.25">
      <c r="A43" s="13" t="s">
        <v>350</v>
      </c>
      <c r="B43" s="32" t="s">
        <v>351</v>
      </c>
      <c r="C43" s="32" t="s">
        <v>352</v>
      </c>
      <c r="D43" s="14">
        <v>79989</v>
      </c>
      <c r="E43" s="15">
        <v>295.44</v>
      </c>
      <c r="F43" s="16">
        <v>8.3999999999999995E-3</v>
      </c>
      <c r="G43" s="16"/>
    </row>
    <row r="44" spans="1:7" x14ac:dyDescent="0.25">
      <c r="A44" s="13" t="s">
        <v>353</v>
      </c>
      <c r="B44" s="32" t="s">
        <v>354</v>
      </c>
      <c r="C44" s="32" t="s">
        <v>355</v>
      </c>
      <c r="D44" s="14">
        <v>9427</v>
      </c>
      <c r="E44" s="15">
        <v>290.08999999999997</v>
      </c>
      <c r="F44" s="16">
        <v>8.2000000000000007E-3</v>
      </c>
      <c r="G44" s="16"/>
    </row>
    <row r="45" spans="1:7" x14ac:dyDescent="0.25">
      <c r="A45" s="13" t="s">
        <v>356</v>
      </c>
      <c r="B45" s="32" t="s">
        <v>357</v>
      </c>
      <c r="C45" s="32" t="s">
        <v>262</v>
      </c>
      <c r="D45" s="14">
        <v>56714</v>
      </c>
      <c r="E45" s="15">
        <v>289.7</v>
      </c>
      <c r="F45" s="16">
        <v>8.2000000000000007E-3</v>
      </c>
      <c r="G45" s="16"/>
    </row>
    <row r="46" spans="1:7" x14ac:dyDescent="0.25">
      <c r="A46" s="13" t="s">
        <v>358</v>
      </c>
      <c r="B46" s="32" t="s">
        <v>359</v>
      </c>
      <c r="C46" s="32" t="s">
        <v>300</v>
      </c>
      <c r="D46" s="14">
        <v>39480</v>
      </c>
      <c r="E46" s="15">
        <v>287.02</v>
      </c>
      <c r="F46" s="16">
        <v>8.0999999999999996E-3</v>
      </c>
      <c r="G46" s="16"/>
    </row>
    <row r="47" spans="1:7" x14ac:dyDescent="0.25">
      <c r="A47" s="13" t="s">
        <v>360</v>
      </c>
      <c r="B47" s="32" t="s">
        <v>361</v>
      </c>
      <c r="C47" s="32" t="s">
        <v>262</v>
      </c>
      <c r="D47" s="14">
        <v>138501</v>
      </c>
      <c r="E47" s="15">
        <v>272.94</v>
      </c>
      <c r="F47" s="16">
        <v>7.7000000000000002E-3</v>
      </c>
      <c r="G47" s="16"/>
    </row>
    <row r="48" spans="1:7" x14ac:dyDescent="0.25">
      <c r="A48" s="13" t="s">
        <v>362</v>
      </c>
      <c r="B48" s="32" t="s">
        <v>363</v>
      </c>
      <c r="C48" s="32" t="s">
        <v>273</v>
      </c>
      <c r="D48" s="14">
        <v>12086</v>
      </c>
      <c r="E48" s="15">
        <v>271.60000000000002</v>
      </c>
      <c r="F48" s="16">
        <v>7.7000000000000002E-3</v>
      </c>
      <c r="G48" s="16"/>
    </row>
    <row r="49" spans="1:7" x14ac:dyDescent="0.25">
      <c r="A49" s="13" t="s">
        <v>364</v>
      </c>
      <c r="B49" s="32" t="s">
        <v>365</v>
      </c>
      <c r="C49" s="32" t="s">
        <v>300</v>
      </c>
      <c r="D49" s="14">
        <v>3123</v>
      </c>
      <c r="E49" s="15">
        <v>266.39999999999998</v>
      </c>
      <c r="F49" s="16">
        <v>7.6E-3</v>
      </c>
      <c r="G49" s="16"/>
    </row>
    <row r="50" spans="1:7" x14ac:dyDescent="0.25">
      <c r="A50" s="13" t="s">
        <v>366</v>
      </c>
      <c r="B50" s="32" t="s">
        <v>367</v>
      </c>
      <c r="C50" s="32" t="s">
        <v>281</v>
      </c>
      <c r="D50" s="14">
        <v>17540</v>
      </c>
      <c r="E50" s="15">
        <v>262.42</v>
      </c>
      <c r="F50" s="16">
        <v>7.4000000000000003E-3</v>
      </c>
      <c r="G50" s="16"/>
    </row>
    <row r="51" spans="1:7" x14ac:dyDescent="0.25">
      <c r="A51" s="13" t="s">
        <v>368</v>
      </c>
      <c r="B51" s="32" t="s">
        <v>369</v>
      </c>
      <c r="C51" s="32" t="s">
        <v>370</v>
      </c>
      <c r="D51" s="14">
        <v>6210</v>
      </c>
      <c r="E51" s="15">
        <v>257.35000000000002</v>
      </c>
      <c r="F51" s="16">
        <v>7.3000000000000001E-3</v>
      </c>
      <c r="G51" s="16"/>
    </row>
    <row r="52" spans="1:7" x14ac:dyDescent="0.25">
      <c r="A52" s="13" t="s">
        <v>371</v>
      </c>
      <c r="B52" s="32" t="s">
        <v>372</v>
      </c>
      <c r="C52" s="32" t="s">
        <v>355</v>
      </c>
      <c r="D52" s="14">
        <v>19098</v>
      </c>
      <c r="E52" s="15">
        <v>252.11</v>
      </c>
      <c r="F52" s="16">
        <v>7.1999999999999998E-3</v>
      </c>
      <c r="G52" s="16"/>
    </row>
    <row r="53" spans="1:7" x14ac:dyDescent="0.25">
      <c r="A53" s="13" t="s">
        <v>373</v>
      </c>
      <c r="B53" s="32" t="s">
        <v>374</v>
      </c>
      <c r="C53" s="32" t="s">
        <v>370</v>
      </c>
      <c r="D53" s="14">
        <v>30195</v>
      </c>
      <c r="E53" s="15">
        <v>241.15</v>
      </c>
      <c r="F53" s="16">
        <v>6.7999999999999996E-3</v>
      </c>
      <c r="G53" s="16"/>
    </row>
    <row r="54" spans="1:7" x14ac:dyDescent="0.25">
      <c r="A54" s="13" t="s">
        <v>375</v>
      </c>
      <c r="B54" s="32" t="s">
        <v>376</v>
      </c>
      <c r="C54" s="32" t="s">
        <v>300</v>
      </c>
      <c r="D54" s="14">
        <v>23559</v>
      </c>
      <c r="E54" s="15">
        <v>239.98</v>
      </c>
      <c r="F54" s="16">
        <v>6.7999999999999996E-3</v>
      </c>
      <c r="G54" s="16"/>
    </row>
    <row r="55" spans="1:7" x14ac:dyDescent="0.25">
      <c r="A55" s="13" t="s">
        <v>377</v>
      </c>
      <c r="B55" s="32" t="s">
        <v>378</v>
      </c>
      <c r="C55" s="32" t="s">
        <v>300</v>
      </c>
      <c r="D55" s="14">
        <v>25570</v>
      </c>
      <c r="E55" s="15">
        <v>235.01</v>
      </c>
      <c r="F55" s="16">
        <v>6.7000000000000002E-3</v>
      </c>
      <c r="G55" s="16"/>
    </row>
    <row r="56" spans="1:7" x14ac:dyDescent="0.25">
      <c r="A56" s="13" t="s">
        <v>379</v>
      </c>
      <c r="B56" s="32" t="s">
        <v>380</v>
      </c>
      <c r="C56" s="32" t="s">
        <v>316</v>
      </c>
      <c r="D56" s="14">
        <v>10395</v>
      </c>
      <c r="E56" s="15">
        <v>231.34</v>
      </c>
      <c r="F56" s="16">
        <v>6.6E-3</v>
      </c>
      <c r="G56" s="16"/>
    </row>
    <row r="57" spans="1:7" x14ac:dyDescent="0.25">
      <c r="A57" s="13" t="s">
        <v>381</v>
      </c>
      <c r="B57" s="32" t="s">
        <v>382</v>
      </c>
      <c r="C57" s="32" t="s">
        <v>273</v>
      </c>
      <c r="D57" s="14">
        <v>4271</v>
      </c>
      <c r="E57" s="15">
        <v>226.53</v>
      </c>
      <c r="F57" s="16">
        <v>6.4000000000000003E-3</v>
      </c>
      <c r="G57" s="16"/>
    </row>
    <row r="58" spans="1:7" x14ac:dyDescent="0.25">
      <c r="A58" s="13" t="s">
        <v>383</v>
      </c>
      <c r="B58" s="32" t="s">
        <v>384</v>
      </c>
      <c r="C58" s="32" t="s">
        <v>385</v>
      </c>
      <c r="D58" s="14">
        <v>125626</v>
      </c>
      <c r="E58" s="15">
        <v>225.08</v>
      </c>
      <c r="F58" s="16">
        <v>6.4000000000000003E-3</v>
      </c>
      <c r="G58" s="16"/>
    </row>
    <row r="59" spans="1:7" x14ac:dyDescent="0.25">
      <c r="A59" s="13" t="s">
        <v>386</v>
      </c>
      <c r="B59" s="32" t="s">
        <v>387</v>
      </c>
      <c r="C59" s="32" t="s">
        <v>316</v>
      </c>
      <c r="D59" s="14">
        <v>1865</v>
      </c>
      <c r="E59" s="15">
        <v>222.79</v>
      </c>
      <c r="F59" s="16">
        <v>6.3E-3</v>
      </c>
      <c r="G59" s="16"/>
    </row>
    <row r="60" spans="1:7" x14ac:dyDescent="0.25">
      <c r="A60" s="13" t="s">
        <v>388</v>
      </c>
      <c r="B60" s="32" t="s">
        <v>389</v>
      </c>
      <c r="C60" s="32" t="s">
        <v>276</v>
      </c>
      <c r="D60" s="14">
        <v>12301</v>
      </c>
      <c r="E60" s="15">
        <v>221.69</v>
      </c>
      <c r="F60" s="16">
        <v>6.3E-3</v>
      </c>
      <c r="G60" s="16"/>
    </row>
    <row r="61" spans="1:7" x14ac:dyDescent="0.25">
      <c r="A61" s="13" t="s">
        <v>390</v>
      </c>
      <c r="B61" s="32" t="s">
        <v>391</v>
      </c>
      <c r="C61" s="32" t="s">
        <v>345</v>
      </c>
      <c r="D61" s="14">
        <v>26809</v>
      </c>
      <c r="E61" s="15">
        <v>221.42</v>
      </c>
      <c r="F61" s="16">
        <v>6.3E-3</v>
      </c>
      <c r="G61" s="16"/>
    </row>
    <row r="62" spans="1:7" x14ac:dyDescent="0.25">
      <c r="A62" s="13" t="s">
        <v>392</v>
      </c>
      <c r="B62" s="32" t="s">
        <v>393</v>
      </c>
      <c r="C62" s="32" t="s">
        <v>394</v>
      </c>
      <c r="D62" s="14">
        <v>23092</v>
      </c>
      <c r="E62" s="15">
        <v>218.69</v>
      </c>
      <c r="F62" s="16">
        <v>6.1999999999999998E-3</v>
      </c>
      <c r="G62" s="16"/>
    </row>
    <row r="63" spans="1:7" x14ac:dyDescent="0.25">
      <c r="A63" s="13" t="s">
        <v>395</v>
      </c>
      <c r="B63" s="32" t="s">
        <v>396</v>
      </c>
      <c r="C63" s="32" t="s">
        <v>267</v>
      </c>
      <c r="D63" s="14">
        <v>74261</v>
      </c>
      <c r="E63" s="15">
        <v>218.14</v>
      </c>
      <c r="F63" s="16">
        <v>6.1999999999999998E-3</v>
      </c>
      <c r="G63" s="16"/>
    </row>
    <row r="64" spans="1:7" x14ac:dyDescent="0.25">
      <c r="A64" s="13" t="s">
        <v>397</v>
      </c>
      <c r="B64" s="32" t="s">
        <v>398</v>
      </c>
      <c r="C64" s="32" t="s">
        <v>281</v>
      </c>
      <c r="D64" s="14">
        <v>13100</v>
      </c>
      <c r="E64" s="15">
        <v>215.41</v>
      </c>
      <c r="F64" s="16">
        <v>6.1000000000000004E-3</v>
      </c>
      <c r="G64" s="16"/>
    </row>
    <row r="65" spans="1:7" x14ac:dyDescent="0.25">
      <c r="A65" s="13" t="s">
        <v>399</v>
      </c>
      <c r="B65" s="32" t="s">
        <v>400</v>
      </c>
      <c r="C65" s="32" t="s">
        <v>281</v>
      </c>
      <c r="D65" s="14">
        <v>14890</v>
      </c>
      <c r="E65" s="15">
        <v>209.58</v>
      </c>
      <c r="F65" s="16">
        <v>5.8999999999999999E-3</v>
      </c>
      <c r="G65" s="16"/>
    </row>
    <row r="66" spans="1:7" x14ac:dyDescent="0.25">
      <c r="A66" s="13" t="s">
        <v>401</v>
      </c>
      <c r="B66" s="32" t="s">
        <v>402</v>
      </c>
      <c r="C66" s="32" t="s">
        <v>403</v>
      </c>
      <c r="D66" s="14">
        <v>6787</v>
      </c>
      <c r="E66" s="15">
        <v>208.37</v>
      </c>
      <c r="F66" s="16">
        <v>5.8999999999999999E-3</v>
      </c>
      <c r="G66" s="16"/>
    </row>
    <row r="67" spans="1:7" x14ac:dyDescent="0.25">
      <c r="A67" s="13" t="s">
        <v>404</v>
      </c>
      <c r="B67" s="32" t="s">
        <v>405</v>
      </c>
      <c r="C67" s="32" t="s">
        <v>262</v>
      </c>
      <c r="D67" s="14">
        <v>19443</v>
      </c>
      <c r="E67" s="15">
        <v>192.51</v>
      </c>
      <c r="F67" s="16">
        <v>5.4999999999999997E-3</v>
      </c>
      <c r="G67" s="16"/>
    </row>
    <row r="68" spans="1:7" x14ac:dyDescent="0.25">
      <c r="A68" s="13" t="s">
        <v>406</v>
      </c>
      <c r="B68" s="32" t="s">
        <v>407</v>
      </c>
      <c r="C68" s="32" t="s">
        <v>370</v>
      </c>
      <c r="D68" s="14">
        <v>25123</v>
      </c>
      <c r="E68" s="15">
        <v>175.11</v>
      </c>
      <c r="F68" s="16">
        <v>5.0000000000000001E-3</v>
      </c>
      <c r="G68" s="16"/>
    </row>
    <row r="69" spans="1:7" x14ac:dyDescent="0.25">
      <c r="A69" s="13" t="s">
        <v>408</v>
      </c>
      <c r="B69" s="32" t="s">
        <v>409</v>
      </c>
      <c r="C69" s="32" t="s">
        <v>338</v>
      </c>
      <c r="D69" s="14">
        <v>10040</v>
      </c>
      <c r="E69" s="15">
        <v>169.77</v>
      </c>
      <c r="F69" s="16">
        <v>4.7999999999999996E-3</v>
      </c>
      <c r="G69" s="16"/>
    </row>
    <row r="70" spans="1:7" x14ac:dyDescent="0.25">
      <c r="A70" s="13" t="s">
        <v>410</v>
      </c>
      <c r="B70" s="32" t="s">
        <v>411</v>
      </c>
      <c r="C70" s="32" t="s">
        <v>412</v>
      </c>
      <c r="D70" s="14">
        <v>19791</v>
      </c>
      <c r="E70" s="15">
        <v>169.44</v>
      </c>
      <c r="F70" s="16">
        <v>4.7999999999999996E-3</v>
      </c>
      <c r="G70" s="16"/>
    </row>
    <row r="71" spans="1:7" x14ac:dyDescent="0.25">
      <c r="A71" s="13" t="s">
        <v>413</v>
      </c>
      <c r="B71" s="32" t="s">
        <v>414</v>
      </c>
      <c r="C71" s="32" t="s">
        <v>345</v>
      </c>
      <c r="D71" s="14">
        <v>6413</v>
      </c>
      <c r="E71" s="15">
        <v>167.74</v>
      </c>
      <c r="F71" s="16">
        <v>4.7999999999999996E-3</v>
      </c>
      <c r="G71" s="16"/>
    </row>
    <row r="72" spans="1:7" x14ac:dyDescent="0.25">
      <c r="A72" s="13" t="s">
        <v>415</v>
      </c>
      <c r="B72" s="32" t="s">
        <v>416</v>
      </c>
      <c r="C72" s="32" t="s">
        <v>417</v>
      </c>
      <c r="D72" s="14">
        <v>26719</v>
      </c>
      <c r="E72" s="15">
        <v>164.64</v>
      </c>
      <c r="F72" s="16">
        <v>4.7000000000000002E-3</v>
      </c>
      <c r="G72" s="16"/>
    </row>
    <row r="73" spans="1:7" x14ac:dyDescent="0.25">
      <c r="A73" s="13" t="s">
        <v>418</v>
      </c>
      <c r="B73" s="32" t="s">
        <v>419</v>
      </c>
      <c r="C73" s="32" t="s">
        <v>281</v>
      </c>
      <c r="D73" s="14">
        <v>8439</v>
      </c>
      <c r="E73" s="15">
        <v>160.72999999999999</v>
      </c>
      <c r="F73" s="16">
        <v>4.5999999999999999E-3</v>
      </c>
      <c r="G73" s="16"/>
    </row>
    <row r="74" spans="1:7" x14ac:dyDescent="0.25">
      <c r="A74" s="13" t="s">
        <v>420</v>
      </c>
      <c r="B74" s="32" t="s">
        <v>421</v>
      </c>
      <c r="C74" s="32" t="s">
        <v>394</v>
      </c>
      <c r="D74" s="14">
        <v>8018</v>
      </c>
      <c r="E74" s="15">
        <v>155.25</v>
      </c>
      <c r="F74" s="16">
        <v>4.4000000000000003E-3</v>
      </c>
      <c r="G74" s="16"/>
    </row>
    <row r="75" spans="1:7" x14ac:dyDescent="0.25">
      <c r="A75" s="13" t="s">
        <v>422</v>
      </c>
      <c r="B75" s="32" t="s">
        <v>423</v>
      </c>
      <c r="C75" s="32" t="s">
        <v>385</v>
      </c>
      <c r="D75" s="14">
        <v>2955</v>
      </c>
      <c r="E75" s="15">
        <v>145.84</v>
      </c>
      <c r="F75" s="16">
        <v>4.1000000000000003E-3</v>
      </c>
      <c r="G75" s="16"/>
    </row>
    <row r="76" spans="1:7" x14ac:dyDescent="0.25">
      <c r="A76" s="13" t="s">
        <v>424</v>
      </c>
      <c r="B76" s="32" t="s">
        <v>425</v>
      </c>
      <c r="C76" s="32" t="s">
        <v>355</v>
      </c>
      <c r="D76" s="14">
        <v>10255</v>
      </c>
      <c r="E76" s="15">
        <v>145.81</v>
      </c>
      <c r="F76" s="16">
        <v>4.1000000000000003E-3</v>
      </c>
      <c r="G76" s="16"/>
    </row>
    <row r="77" spans="1:7" x14ac:dyDescent="0.25">
      <c r="A77" s="13" t="s">
        <v>426</v>
      </c>
      <c r="B77" s="32" t="s">
        <v>427</v>
      </c>
      <c r="C77" s="32" t="s">
        <v>403</v>
      </c>
      <c r="D77" s="14">
        <v>10465</v>
      </c>
      <c r="E77" s="15">
        <v>139.94</v>
      </c>
      <c r="F77" s="16">
        <v>4.0000000000000001E-3</v>
      </c>
      <c r="G77" s="16"/>
    </row>
    <row r="78" spans="1:7" x14ac:dyDescent="0.25">
      <c r="A78" s="13" t="s">
        <v>428</v>
      </c>
      <c r="B78" s="32" t="s">
        <v>429</v>
      </c>
      <c r="C78" s="32" t="s">
        <v>385</v>
      </c>
      <c r="D78" s="14">
        <v>23438</v>
      </c>
      <c r="E78" s="15">
        <v>134.21</v>
      </c>
      <c r="F78" s="16">
        <v>3.8E-3</v>
      </c>
      <c r="G78" s="16"/>
    </row>
    <row r="79" spans="1:7" x14ac:dyDescent="0.25">
      <c r="A79" s="13" t="s">
        <v>430</v>
      </c>
      <c r="B79" s="32" t="s">
        <v>431</v>
      </c>
      <c r="C79" s="32" t="s">
        <v>403</v>
      </c>
      <c r="D79" s="14">
        <v>9269</v>
      </c>
      <c r="E79" s="15">
        <v>133.38</v>
      </c>
      <c r="F79" s="16">
        <v>3.8E-3</v>
      </c>
      <c r="G79" s="16"/>
    </row>
    <row r="80" spans="1:7" x14ac:dyDescent="0.25">
      <c r="A80" s="13" t="s">
        <v>432</v>
      </c>
      <c r="B80" s="32" t="s">
        <v>433</v>
      </c>
      <c r="C80" s="32" t="s">
        <v>394</v>
      </c>
      <c r="D80" s="14">
        <v>8552</v>
      </c>
      <c r="E80" s="15">
        <v>132.38999999999999</v>
      </c>
      <c r="F80" s="16">
        <v>3.8E-3</v>
      </c>
      <c r="G80" s="16"/>
    </row>
    <row r="81" spans="1:7" x14ac:dyDescent="0.25">
      <c r="A81" s="13" t="s">
        <v>434</v>
      </c>
      <c r="B81" s="32" t="s">
        <v>435</v>
      </c>
      <c r="C81" s="32" t="s">
        <v>436</v>
      </c>
      <c r="D81" s="14">
        <v>4212</v>
      </c>
      <c r="E81" s="15">
        <v>126.95</v>
      </c>
      <c r="F81" s="16">
        <v>3.5999999999999999E-3</v>
      </c>
      <c r="G81" s="16"/>
    </row>
    <row r="82" spans="1:7" x14ac:dyDescent="0.25">
      <c r="A82" s="13" t="s">
        <v>437</v>
      </c>
      <c r="B82" s="32" t="s">
        <v>438</v>
      </c>
      <c r="C82" s="32" t="s">
        <v>439</v>
      </c>
      <c r="D82" s="14">
        <v>6122</v>
      </c>
      <c r="E82" s="15">
        <v>126.91</v>
      </c>
      <c r="F82" s="16">
        <v>3.5999999999999999E-3</v>
      </c>
      <c r="G82" s="16"/>
    </row>
    <row r="83" spans="1:7" x14ac:dyDescent="0.25">
      <c r="A83" s="13" t="s">
        <v>440</v>
      </c>
      <c r="B83" s="32" t="s">
        <v>441</v>
      </c>
      <c r="C83" s="32" t="s">
        <v>281</v>
      </c>
      <c r="D83" s="14">
        <v>16529</v>
      </c>
      <c r="E83" s="15">
        <v>122.92</v>
      </c>
      <c r="F83" s="16">
        <v>3.5000000000000001E-3</v>
      </c>
      <c r="G83" s="16"/>
    </row>
    <row r="84" spans="1:7" x14ac:dyDescent="0.25">
      <c r="A84" s="13" t="s">
        <v>442</v>
      </c>
      <c r="B84" s="32" t="s">
        <v>443</v>
      </c>
      <c r="C84" s="32" t="s">
        <v>355</v>
      </c>
      <c r="D84" s="14">
        <v>22679</v>
      </c>
      <c r="E84" s="15">
        <v>122</v>
      </c>
      <c r="F84" s="16">
        <v>3.5000000000000001E-3</v>
      </c>
      <c r="G84" s="16"/>
    </row>
    <row r="85" spans="1:7" x14ac:dyDescent="0.25">
      <c r="A85" s="13" t="s">
        <v>444</v>
      </c>
      <c r="B85" s="32" t="s">
        <v>445</v>
      </c>
      <c r="C85" s="32" t="s">
        <v>303</v>
      </c>
      <c r="D85" s="14">
        <v>138828</v>
      </c>
      <c r="E85" s="15">
        <v>121.16</v>
      </c>
      <c r="F85" s="16">
        <v>3.3999999999999998E-3</v>
      </c>
      <c r="G85" s="16"/>
    </row>
    <row r="86" spans="1:7" x14ac:dyDescent="0.25">
      <c r="A86" s="13" t="s">
        <v>446</v>
      </c>
      <c r="B86" s="32" t="s">
        <v>447</v>
      </c>
      <c r="C86" s="32" t="s">
        <v>385</v>
      </c>
      <c r="D86" s="14">
        <v>2526</v>
      </c>
      <c r="E86" s="15">
        <v>116.79</v>
      </c>
      <c r="F86" s="16">
        <v>3.3E-3</v>
      </c>
      <c r="G86" s="16"/>
    </row>
    <row r="87" spans="1:7" x14ac:dyDescent="0.25">
      <c r="A87" s="13" t="s">
        <v>448</v>
      </c>
      <c r="B87" s="32" t="s">
        <v>449</v>
      </c>
      <c r="C87" s="32" t="s">
        <v>355</v>
      </c>
      <c r="D87" s="14">
        <v>829</v>
      </c>
      <c r="E87" s="15">
        <v>115.53</v>
      </c>
      <c r="F87" s="16">
        <v>3.3E-3</v>
      </c>
      <c r="G87" s="16"/>
    </row>
    <row r="88" spans="1:7" x14ac:dyDescent="0.25">
      <c r="A88" s="13" t="s">
        <v>450</v>
      </c>
      <c r="B88" s="32" t="s">
        <v>451</v>
      </c>
      <c r="C88" s="32" t="s">
        <v>281</v>
      </c>
      <c r="D88" s="14">
        <v>8010</v>
      </c>
      <c r="E88" s="15">
        <v>108.56</v>
      </c>
      <c r="F88" s="16">
        <v>3.0999999999999999E-3</v>
      </c>
      <c r="G88" s="16"/>
    </row>
    <row r="89" spans="1:7" x14ac:dyDescent="0.25">
      <c r="A89" s="13" t="s">
        <v>452</v>
      </c>
      <c r="B89" s="32" t="s">
        <v>453</v>
      </c>
      <c r="C89" s="32" t="s">
        <v>300</v>
      </c>
      <c r="D89" s="14">
        <v>49507</v>
      </c>
      <c r="E89" s="15">
        <v>102.78</v>
      </c>
      <c r="F89" s="16">
        <v>2.8999999999999998E-3</v>
      </c>
      <c r="G89" s="16"/>
    </row>
    <row r="90" spans="1:7" x14ac:dyDescent="0.25">
      <c r="A90" s="13" t="s">
        <v>454</v>
      </c>
      <c r="B90" s="32" t="s">
        <v>455</v>
      </c>
      <c r="C90" s="32" t="s">
        <v>281</v>
      </c>
      <c r="D90" s="14">
        <v>3937</v>
      </c>
      <c r="E90" s="15">
        <v>97.87</v>
      </c>
      <c r="F90" s="16">
        <v>2.8E-3</v>
      </c>
      <c r="G90" s="16"/>
    </row>
    <row r="91" spans="1:7" x14ac:dyDescent="0.25">
      <c r="A91" s="13" t="s">
        <v>456</v>
      </c>
      <c r="B91" s="32" t="s">
        <v>457</v>
      </c>
      <c r="C91" s="32" t="s">
        <v>262</v>
      </c>
      <c r="D91" s="14">
        <v>120705</v>
      </c>
      <c r="E91" s="15">
        <v>97.65</v>
      </c>
      <c r="F91" s="16">
        <v>2.8E-3</v>
      </c>
      <c r="G91" s="16"/>
    </row>
    <row r="92" spans="1:7" x14ac:dyDescent="0.25">
      <c r="A92" s="13" t="s">
        <v>458</v>
      </c>
      <c r="B92" s="32" t="s">
        <v>459</v>
      </c>
      <c r="C92" s="32" t="s">
        <v>303</v>
      </c>
      <c r="D92" s="14">
        <v>19002</v>
      </c>
      <c r="E92" s="15">
        <v>88.19</v>
      </c>
      <c r="F92" s="16">
        <v>2.5000000000000001E-3</v>
      </c>
      <c r="G92" s="16"/>
    </row>
    <row r="93" spans="1:7" x14ac:dyDescent="0.25">
      <c r="A93" s="13" t="s">
        <v>460</v>
      </c>
      <c r="B93" s="32" t="s">
        <v>461</v>
      </c>
      <c r="C93" s="32" t="s">
        <v>462</v>
      </c>
      <c r="D93" s="14">
        <v>5915</v>
      </c>
      <c r="E93" s="15">
        <v>86</v>
      </c>
      <c r="F93" s="16">
        <v>2.3999999999999998E-3</v>
      </c>
      <c r="G93" s="16"/>
    </row>
    <row r="94" spans="1:7" x14ac:dyDescent="0.25">
      <c r="A94" s="13" t="s">
        <v>463</v>
      </c>
      <c r="B94" s="32" t="s">
        <v>464</v>
      </c>
      <c r="C94" s="32" t="s">
        <v>316</v>
      </c>
      <c r="D94" s="14">
        <v>2172</v>
      </c>
      <c r="E94" s="15">
        <v>79.95</v>
      </c>
      <c r="F94" s="16">
        <v>2.3E-3</v>
      </c>
      <c r="G94" s="16"/>
    </row>
    <row r="95" spans="1:7" x14ac:dyDescent="0.25">
      <c r="A95" s="13" t="s">
        <v>465</v>
      </c>
      <c r="B95" s="32" t="s">
        <v>466</v>
      </c>
      <c r="C95" s="32" t="s">
        <v>467</v>
      </c>
      <c r="D95" s="14">
        <v>19275</v>
      </c>
      <c r="E95" s="15">
        <v>66.06</v>
      </c>
      <c r="F95" s="16">
        <v>1.9E-3</v>
      </c>
      <c r="G95" s="16"/>
    </row>
    <row r="96" spans="1:7" x14ac:dyDescent="0.25">
      <c r="A96" s="13" t="s">
        <v>468</v>
      </c>
      <c r="B96" s="32" t="s">
        <v>469</v>
      </c>
      <c r="C96" s="32" t="s">
        <v>470</v>
      </c>
      <c r="D96" s="14">
        <v>15079</v>
      </c>
      <c r="E96" s="15">
        <v>24.7</v>
      </c>
      <c r="F96" s="16">
        <v>6.9999999999999999E-4</v>
      </c>
      <c r="G96" s="16"/>
    </row>
    <row r="97" spans="1:7" x14ac:dyDescent="0.25">
      <c r="A97" s="13" t="s">
        <v>471</v>
      </c>
      <c r="B97" s="32" t="s">
        <v>472</v>
      </c>
      <c r="C97" s="32" t="s">
        <v>284</v>
      </c>
      <c r="D97" s="14">
        <v>14358</v>
      </c>
      <c r="E97" s="15">
        <v>14.39</v>
      </c>
      <c r="F97" s="16">
        <v>4.0000000000000002E-4</v>
      </c>
      <c r="G97" s="16"/>
    </row>
    <row r="98" spans="1:7" x14ac:dyDescent="0.25">
      <c r="A98" s="17" t="s">
        <v>181</v>
      </c>
      <c r="B98" s="33"/>
      <c r="C98" s="33"/>
      <c r="D98" s="18"/>
      <c r="E98" s="36">
        <v>34147.21</v>
      </c>
      <c r="F98" s="37">
        <v>0.96919999999999995</v>
      </c>
      <c r="G98" s="21"/>
    </row>
    <row r="99" spans="1:7" x14ac:dyDescent="0.25">
      <c r="A99" s="17" t="s">
        <v>473</v>
      </c>
      <c r="B99" s="32"/>
      <c r="C99" s="32"/>
      <c r="D99" s="14"/>
      <c r="E99" s="15"/>
      <c r="F99" s="16"/>
      <c r="G99" s="16"/>
    </row>
    <row r="100" spans="1:7" x14ac:dyDescent="0.25">
      <c r="A100" s="17" t="s">
        <v>181</v>
      </c>
      <c r="B100" s="32"/>
      <c r="C100" s="32"/>
      <c r="D100" s="14"/>
      <c r="E100" s="38" t="s">
        <v>134</v>
      </c>
      <c r="F100" s="39" t="s">
        <v>134</v>
      </c>
      <c r="G100" s="16"/>
    </row>
    <row r="101" spans="1:7" x14ac:dyDescent="0.25">
      <c r="A101" s="24" t="s">
        <v>184</v>
      </c>
      <c r="B101" s="34"/>
      <c r="C101" s="34"/>
      <c r="D101" s="25"/>
      <c r="E101" s="29">
        <v>34147.21</v>
      </c>
      <c r="F101" s="30">
        <v>0.96919999999999995</v>
      </c>
      <c r="G101" s="21"/>
    </row>
    <row r="102" spans="1:7" x14ac:dyDescent="0.25">
      <c r="A102" s="13"/>
      <c r="B102" s="32"/>
      <c r="C102" s="32"/>
      <c r="D102" s="14"/>
      <c r="E102" s="15"/>
      <c r="F102" s="16"/>
      <c r="G102" s="16"/>
    </row>
    <row r="103" spans="1:7" x14ac:dyDescent="0.25">
      <c r="A103" s="13"/>
      <c r="B103" s="32"/>
      <c r="C103" s="32"/>
      <c r="D103" s="14"/>
      <c r="E103" s="15"/>
      <c r="F103" s="16"/>
      <c r="G103" s="16"/>
    </row>
    <row r="104" spans="1:7" x14ac:dyDescent="0.25">
      <c r="A104" s="17" t="s">
        <v>199</v>
      </c>
      <c r="B104" s="32"/>
      <c r="C104" s="32"/>
      <c r="D104" s="14"/>
      <c r="E104" s="15"/>
      <c r="F104" s="16"/>
      <c r="G104" s="16"/>
    </row>
    <row r="105" spans="1:7" x14ac:dyDescent="0.25">
      <c r="A105" s="13" t="s">
        <v>200</v>
      </c>
      <c r="B105" s="32"/>
      <c r="C105" s="32"/>
      <c r="D105" s="14"/>
      <c r="E105" s="15">
        <v>1124.42</v>
      </c>
      <c r="F105" s="16">
        <v>3.1899999999999998E-2</v>
      </c>
      <c r="G105" s="16">
        <v>6.2650999999999998E-2</v>
      </c>
    </row>
    <row r="106" spans="1:7" x14ac:dyDescent="0.25">
      <c r="A106" s="17" t="s">
        <v>181</v>
      </c>
      <c r="B106" s="33"/>
      <c r="C106" s="33"/>
      <c r="D106" s="18"/>
      <c r="E106" s="36">
        <v>1124.42</v>
      </c>
      <c r="F106" s="37">
        <v>3.1899999999999998E-2</v>
      </c>
      <c r="G106" s="21"/>
    </row>
    <row r="107" spans="1:7" x14ac:dyDescent="0.25">
      <c r="A107" s="13"/>
      <c r="B107" s="32"/>
      <c r="C107" s="32"/>
      <c r="D107" s="14"/>
      <c r="E107" s="15"/>
      <c r="F107" s="16"/>
      <c r="G107" s="16"/>
    </row>
    <row r="108" spans="1:7" x14ac:dyDescent="0.25">
      <c r="A108" s="24" t="s">
        <v>184</v>
      </c>
      <c r="B108" s="34"/>
      <c r="C108" s="34"/>
      <c r="D108" s="25"/>
      <c r="E108" s="19">
        <v>1124.42</v>
      </c>
      <c r="F108" s="20">
        <v>3.1899999999999998E-2</v>
      </c>
      <c r="G108" s="21"/>
    </row>
    <row r="109" spans="1:7" x14ac:dyDescent="0.25">
      <c r="A109" s="13" t="s">
        <v>201</v>
      </c>
      <c r="B109" s="32"/>
      <c r="C109" s="32"/>
      <c r="D109" s="14"/>
      <c r="E109" s="15">
        <v>0.19300300000000001</v>
      </c>
      <c r="F109" s="16">
        <v>5.0000000000000004E-6</v>
      </c>
      <c r="G109" s="16"/>
    </row>
    <row r="110" spans="1:7" x14ac:dyDescent="0.25">
      <c r="A110" s="13" t="s">
        <v>202</v>
      </c>
      <c r="B110" s="32"/>
      <c r="C110" s="32"/>
      <c r="D110" s="14"/>
      <c r="E110" s="40">
        <v>-44.673003000000001</v>
      </c>
      <c r="F110" s="26">
        <v>-1.1050000000000001E-3</v>
      </c>
      <c r="G110" s="16">
        <v>6.2649999999999997E-2</v>
      </c>
    </row>
    <row r="111" spans="1:7" x14ac:dyDescent="0.25">
      <c r="A111" s="27" t="s">
        <v>203</v>
      </c>
      <c r="B111" s="35"/>
      <c r="C111" s="35"/>
      <c r="D111" s="28"/>
      <c r="E111" s="29">
        <v>35227.15</v>
      </c>
      <c r="F111" s="30">
        <v>1</v>
      </c>
      <c r="G111" s="30"/>
    </row>
    <row r="116" spans="1:3" x14ac:dyDescent="0.25">
      <c r="A116" s="1" t="s">
        <v>206</v>
      </c>
    </row>
    <row r="117" spans="1:3" x14ac:dyDescent="0.25">
      <c r="A117" s="47" t="s">
        <v>207</v>
      </c>
      <c r="B117" s="3" t="s">
        <v>134</v>
      </c>
    </row>
    <row r="118" spans="1:3" x14ac:dyDescent="0.25">
      <c r="A118" t="s">
        <v>208</v>
      </c>
    </row>
    <row r="119" spans="1:3" x14ac:dyDescent="0.25">
      <c r="A119" t="s">
        <v>249</v>
      </c>
      <c r="B119" t="s">
        <v>210</v>
      </c>
      <c r="C119" t="s">
        <v>210</v>
      </c>
    </row>
    <row r="120" spans="1:3" x14ac:dyDescent="0.25">
      <c r="B120" s="48">
        <v>45688</v>
      </c>
      <c r="C120" s="48">
        <v>45716</v>
      </c>
    </row>
    <row r="121" spans="1:3" x14ac:dyDescent="0.25">
      <c r="A121" t="s">
        <v>474</v>
      </c>
      <c r="B121">
        <v>121.47</v>
      </c>
      <c r="C121">
        <v>111.11</v>
      </c>
    </row>
    <row r="122" spans="1:3" x14ac:dyDescent="0.25">
      <c r="A122" t="s">
        <v>251</v>
      </c>
      <c r="B122">
        <v>41.07</v>
      </c>
      <c r="C122">
        <v>37.57</v>
      </c>
    </row>
    <row r="123" spans="1:3" x14ac:dyDescent="0.25">
      <c r="A123" t="s">
        <v>475</v>
      </c>
      <c r="B123">
        <v>103.48</v>
      </c>
      <c r="C123">
        <v>94.55</v>
      </c>
    </row>
    <row r="124" spans="1:3" x14ac:dyDescent="0.25">
      <c r="A124" t="s">
        <v>253</v>
      </c>
      <c r="B124">
        <v>27.7</v>
      </c>
      <c r="C124">
        <v>25.31</v>
      </c>
    </row>
    <row r="126" spans="1:3" x14ac:dyDescent="0.25">
      <c r="A126" t="s">
        <v>212</v>
      </c>
      <c r="B126" s="3" t="s">
        <v>134</v>
      </c>
    </row>
    <row r="127" spans="1:3" x14ac:dyDescent="0.25">
      <c r="A127" t="s">
        <v>213</v>
      </c>
      <c r="B127" s="3" t="s">
        <v>134</v>
      </c>
    </row>
    <row r="128" spans="1:3" ht="29.1" customHeight="1" x14ac:dyDescent="0.25">
      <c r="A128" s="47" t="s">
        <v>214</v>
      </c>
      <c r="B128" s="3" t="s">
        <v>134</v>
      </c>
    </row>
    <row r="129" spans="1:4" ht="29.1" customHeight="1" x14ac:dyDescent="0.25">
      <c r="A129" s="47" t="s">
        <v>215</v>
      </c>
      <c r="B129" s="3" t="s">
        <v>134</v>
      </c>
    </row>
    <row r="130" spans="1:4" x14ac:dyDescent="0.25">
      <c r="A130" t="s">
        <v>476</v>
      </c>
      <c r="B130" s="49">
        <v>0.24010000000000001</v>
      </c>
    </row>
    <row r="131" spans="1:4" ht="43.5" customHeight="1" x14ac:dyDescent="0.25">
      <c r="A131" s="47" t="s">
        <v>217</v>
      </c>
      <c r="B131" s="3" t="s">
        <v>134</v>
      </c>
    </row>
    <row r="132" spans="1:4" x14ac:dyDescent="0.25">
      <c r="B132" s="3"/>
    </row>
    <row r="133" spans="1:4" ht="29.1" customHeight="1" x14ac:dyDescent="0.25">
      <c r="A133" s="47" t="s">
        <v>218</v>
      </c>
      <c r="B133" s="3" t="s">
        <v>134</v>
      </c>
    </row>
    <row r="134" spans="1:4" ht="29.1" customHeight="1" x14ac:dyDescent="0.25">
      <c r="A134" s="47" t="s">
        <v>219</v>
      </c>
      <c r="B134" t="s">
        <v>134</v>
      </c>
    </row>
    <row r="135" spans="1:4" ht="29.1" customHeight="1" x14ac:dyDescent="0.25">
      <c r="A135" s="47" t="s">
        <v>220</v>
      </c>
      <c r="B135" s="3" t="s">
        <v>134</v>
      </c>
    </row>
    <row r="136" spans="1:4" ht="29.1" customHeight="1" x14ac:dyDescent="0.25">
      <c r="A136" s="47" t="s">
        <v>221</v>
      </c>
      <c r="B136" s="3" t="s">
        <v>134</v>
      </c>
    </row>
    <row r="138" spans="1:4" ht="69.95" customHeight="1" x14ac:dyDescent="0.25">
      <c r="A138" s="65" t="s">
        <v>231</v>
      </c>
      <c r="B138" s="65" t="s">
        <v>232</v>
      </c>
      <c r="C138" s="65" t="s">
        <v>4</v>
      </c>
      <c r="D138" s="65" t="s">
        <v>5</v>
      </c>
    </row>
    <row r="139" spans="1:4" ht="69.95" customHeight="1" x14ac:dyDescent="0.25">
      <c r="A139" s="65" t="s">
        <v>477</v>
      </c>
      <c r="B139" s="65"/>
      <c r="C139" s="65" t="s">
        <v>12</v>
      </c>
      <c r="D13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26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2142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2143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285</v>
      </c>
      <c r="B8" s="32" t="s">
        <v>286</v>
      </c>
      <c r="C8" s="32" t="s">
        <v>262</v>
      </c>
      <c r="D8" s="14">
        <v>471250</v>
      </c>
      <c r="E8" s="15">
        <v>4785.78</v>
      </c>
      <c r="F8" s="16">
        <v>3.0929000000000002E-2</v>
      </c>
      <c r="G8" s="16"/>
    </row>
    <row r="9" spans="1:7" x14ac:dyDescent="0.25">
      <c r="A9" s="13" t="s">
        <v>265</v>
      </c>
      <c r="B9" s="32" t="s">
        <v>266</v>
      </c>
      <c r="C9" s="32" t="s">
        <v>267</v>
      </c>
      <c r="D9" s="14">
        <v>381000</v>
      </c>
      <c r="E9" s="15">
        <v>4572.38</v>
      </c>
      <c r="F9" s="16">
        <v>2.955E-2</v>
      </c>
      <c r="G9" s="16"/>
    </row>
    <row r="10" spans="1:7" x14ac:dyDescent="0.25">
      <c r="A10" s="13" t="s">
        <v>1545</v>
      </c>
      <c r="B10" s="32" t="s">
        <v>1546</v>
      </c>
      <c r="C10" s="32" t="s">
        <v>270</v>
      </c>
      <c r="D10" s="14">
        <v>40520000</v>
      </c>
      <c r="E10" s="15">
        <v>3059.26</v>
      </c>
      <c r="F10" s="16">
        <v>1.9771E-2</v>
      </c>
      <c r="G10" s="16"/>
    </row>
    <row r="11" spans="1:7" x14ac:dyDescent="0.25">
      <c r="A11" s="13" t="s">
        <v>404</v>
      </c>
      <c r="B11" s="32" t="s">
        <v>405</v>
      </c>
      <c r="C11" s="32" t="s">
        <v>262</v>
      </c>
      <c r="D11" s="14">
        <v>205000</v>
      </c>
      <c r="E11" s="15">
        <v>2029.71</v>
      </c>
      <c r="F11" s="16">
        <v>1.3117E-2</v>
      </c>
      <c r="G11" s="16"/>
    </row>
    <row r="12" spans="1:7" x14ac:dyDescent="0.25">
      <c r="A12" s="13" t="s">
        <v>496</v>
      </c>
      <c r="B12" s="32" t="s">
        <v>497</v>
      </c>
      <c r="C12" s="32" t="s">
        <v>308</v>
      </c>
      <c r="D12" s="14">
        <v>53400</v>
      </c>
      <c r="E12" s="15">
        <v>1649.1</v>
      </c>
      <c r="F12" s="16">
        <v>1.0658000000000001E-2</v>
      </c>
      <c r="G12" s="16"/>
    </row>
    <row r="13" spans="1:7" x14ac:dyDescent="0.25">
      <c r="A13" s="13" t="s">
        <v>1534</v>
      </c>
      <c r="B13" s="32" t="s">
        <v>1535</v>
      </c>
      <c r="C13" s="32" t="s">
        <v>294</v>
      </c>
      <c r="D13" s="14">
        <v>69750</v>
      </c>
      <c r="E13" s="15">
        <v>1608.89</v>
      </c>
      <c r="F13" s="16">
        <v>1.0397999999999999E-2</v>
      </c>
      <c r="G13" s="16"/>
    </row>
    <row r="14" spans="1:7" x14ac:dyDescent="0.25">
      <c r="A14" s="13" t="s">
        <v>268</v>
      </c>
      <c r="B14" s="32" t="s">
        <v>269</v>
      </c>
      <c r="C14" s="32" t="s">
        <v>270</v>
      </c>
      <c r="D14" s="14">
        <v>98800</v>
      </c>
      <c r="E14" s="15">
        <v>1551.36</v>
      </c>
      <c r="F14" s="16">
        <v>1.0026E-2</v>
      </c>
      <c r="G14" s="16"/>
    </row>
    <row r="15" spans="1:7" x14ac:dyDescent="0.25">
      <c r="A15" s="13" t="s">
        <v>1580</v>
      </c>
      <c r="B15" s="32" t="s">
        <v>1581</v>
      </c>
      <c r="C15" s="32" t="s">
        <v>1582</v>
      </c>
      <c r="D15" s="14">
        <v>73500</v>
      </c>
      <c r="E15" s="15">
        <v>1540.56</v>
      </c>
      <c r="F15" s="16">
        <v>9.9559999999999996E-3</v>
      </c>
      <c r="G15" s="16"/>
    </row>
    <row r="16" spans="1:7" x14ac:dyDescent="0.25">
      <c r="A16" s="13" t="s">
        <v>350</v>
      </c>
      <c r="B16" s="32" t="s">
        <v>351</v>
      </c>
      <c r="C16" s="32" t="s">
        <v>352</v>
      </c>
      <c r="D16" s="14">
        <v>392700</v>
      </c>
      <c r="E16" s="15">
        <v>1450.44</v>
      </c>
      <c r="F16" s="16">
        <v>9.3740000000000004E-3</v>
      </c>
      <c r="G16" s="16"/>
    </row>
    <row r="17" spans="1:7" x14ac:dyDescent="0.25">
      <c r="A17" s="13" t="s">
        <v>452</v>
      </c>
      <c r="B17" s="32" t="s">
        <v>453</v>
      </c>
      <c r="C17" s="32" t="s">
        <v>300</v>
      </c>
      <c r="D17" s="14">
        <v>511500</v>
      </c>
      <c r="E17" s="15">
        <v>1061.93</v>
      </c>
      <c r="F17" s="16">
        <v>6.8630000000000002E-3</v>
      </c>
      <c r="G17" s="16"/>
    </row>
    <row r="18" spans="1:7" x14ac:dyDescent="0.25">
      <c r="A18" s="13" t="s">
        <v>263</v>
      </c>
      <c r="B18" s="32" t="s">
        <v>264</v>
      </c>
      <c r="C18" s="32" t="s">
        <v>262</v>
      </c>
      <c r="D18" s="14">
        <v>85400</v>
      </c>
      <c r="E18" s="15">
        <v>1028.3</v>
      </c>
      <c r="F18" s="16">
        <v>6.646E-3</v>
      </c>
      <c r="G18" s="16"/>
    </row>
    <row r="19" spans="1:7" x14ac:dyDescent="0.25">
      <c r="A19" s="13" t="s">
        <v>287</v>
      </c>
      <c r="B19" s="32" t="s">
        <v>288</v>
      </c>
      <c r="C19" s="32" t="s">
        <v>273</v>
      </c>
      <c r="D19" s="14">
        <v>28000</v>
      </c>
      <c r="E19" s="15">
        <v>975.31</v>
      </c>
      <c r="F19" s="16">
        <v>6.3029999999999996E-3</v>
      </c>
      <c r="G19" s="16"/>
    </row>
    <row r="20" spans="1:7" x14ac:dyDescent="0.25">
      <c r="A20" s="13" t="s">
        <v>319</v>
      </c>
      <c r="B20" s="32" t="s">
        <v>320</v>
      </c>
      <c r="C20" s="32" t="s">
        <v>321</v>
      </c>
      <c r="D20" s="14">
        <v>141400</v>
      </c>
      <c r="E20" s="15">
        <v>896.97</v>
      </c>
      <c r="F20" s="16">
        <v>5.7970000000000001E-3</v>
      </c>
      <c r="G20" s="16"/>
    </row>
    <row r="21" spans="1:7" x14ac:dyDescent="0.25">
      <c r="A21" s="13" t="s">
        <v>314</v>
      </c>
      <c r="B21" s="32" t="s">
        <v>315</v>
      </c>
      <c r="C21" s="32" t="s">
        <v>316</v>
      </c>
      <c r="D21" s="14">
        <v>30625</v>
      </c>
      <c r="E21" s="15">
        <v>791.69</v>
      </c>
      <c r="F21" s="16">
        <v>5.1159999999999999E-3</v>
      </c>
      <c r="G21" s="16"/>
    </row>
    <row r="22" spans="1:7" x14ac:dyDescent="0.25">
      <c r="A22" s="13" t="s">
        <v>524</v>
      </c>
      <c r="B22" s="32" t="s">
        <v>525</v>
      </c>
      <c r="C22" s="32" t="s">
        <v>403</v>
      </c>
      <c r="D22" s="14">
        <v>16625</v>
      </c>
      <c r="E22" s="15">
        <v>783.6</v>
      </c>
      <c r="F22" s="16">
        <v>5.0639999999999999E-3</v>
      </c>
      <c r="G22" s="16"/>
    </row>
    <row r="23" spans="1:7" x14ac:dyDescent="0.25">
      <c r="A23" s="13" t="s">
        <v>1667</v>
      </c>
      <c r="B23" s="32" t="s">
        <v>1668</v>
      </c>
      <c r="C23" s="32" t="s">
        <v>262</v>
      </c>
      <c r="D23" s="14">
        <v>872000</v>
      </c>
      <c r="E23" s="15">
        <v>762.04</v>
      </c>
      <c r="F23" s="16">
        <v>4.9249999999999997E-3</v>
      </c>
      <c r="G23" s="16"/>
    </row>
    <row r="24" spans="1:7" x14ac:dyDescent="0.25">
      <c r="A24" s="13" t="s">
        <v>277</v>
      </c>
      <c r="B24" s="32" t="s">
        <v>278</v>
      </c>
      <c r="C24" s="32" t="s">
        <v>262</v>
      </c>
      <c r="D24" s="14">
        <v>110250</v>
      </c>
      <c r="E24" s="15">
        <v>759.4</v>
      </c>
      <c r="F24" s="16">
        <v>4.908E-3</v>
      </c>
      <c r="G24" s="16"/>
    </row>
    <row r="25" spans="1:7" x14ac:dyDescent="0.25">
      <c r="A25" s="13" t="s">
        <v>317</v>
      </c>
      <c r="B25" s="32" t="s">
        <v>318</v>
      </c>
      <c r="C25" s="32" t="s">
        <v>300</v>
      </c>
      <c r="D25" s="14">
        <v>94500</v>
      </c>
      <c r="E25" s="15">
        <v>583.35</v>
      </c>
      <c r="F25" s="16">
        <v>3.7699999999999999E-3</v>
      </c>
      <c r="G25" s="16"/>
    </row>
    <row r="26" spans="1:7" x14ac:dyDescent="0.25">
      <c r="A26" s="13" t="s">
        <v>1308</v>
      </c>
      <c r="B26" s="32" t="s">
        <v>1309</v>
      </c>
      <c r="C26" s="32" t="s">
        <v>281</v>
      </c>
      <c r="D26" s="14">
        <v>48400</v>
      </c>
      <c r="E26" s="15">
        <v>512.22</v>
      </c>
      <c r="F26" s="16">
        <v>3.31E-3</v>
      </c>
      <c r="G26" s="16"/>
    </row>
    <row r="27" spans="1:7" x14ac:dyDescent="0.25">
      <c r="A27" s="13" t="s">
        <v>739</v>
      </c>
      <c r="B27" s="32" t="s">
        <v>740</v>
      </c>
      <c r="C27" s="32" t="s">
        <v>262</v>
      </c>
      <c r="D27" s="14">
        <v>265000</v>
      </c>
      <c r="E27" s="15">
        <v>470.69</v>
      </c>
      <c r="F27" s="16">
        <v>3.042E-3</v>
      </c>
      <c r="G27" s="16"/>
    </row>
    <row r="28" spans="1:7" x14ac:dyDescent="0.25">
      <c r="A28" s="13" t="s">
        <v>353</v>
      </c>
      <c r="B28" s="32" t="s">
        <v>354</v>
      </c>
      <c r="C28" s="32" t="s">
        <v>355</v>
      </c>
      <c r="D28" s="14">
        <v>14525</v>
      </c>
      <c r="E28" s="15">
        <v>446.97</v>
      </c>
      <c r="F28" s="16">
        <v>2.8890000000000001E-3</v>
      </c>
      <c r="G28" s="16"/>
    </row>
    <row r="29" spans="1:7" x14ac:dyDescent="0.25">
      <c r="A29" s="13" t="s">
        <v>260</v>
      </c>
      <c r="B29" s="32" t="s">
        <v>261</v>
      </c>
      <c r="C29" s="32" t="s">
        <v>262</v>
      </c>
      <c r="D29" s="14">
        <v>23650</v>
      </c>
      <c r="E29" s="15">
        <v>409.71</v>
      </c>
      <c r="F29" s="16">
        <v>2.6480000000000002E-3</v>
      </c>
      <c r="G29" s="16"/>
    </row>
    <row r="30" spans="1:7" x14ac:dyDescent="0.25">
      <c r="A30" s="13" t="s">
        <v>785</v>
      </c>
      <c r="B30" s="32" t="s">
        <v>786</v>
      </c>
      <c r="C30" s="32" t="s">
        <v>316</v>
      </c>
      <c r="D30" s="14">
        <v>63250</v>
      </c>
      <c r="E30" s="15">
        <v>392.56</v>
      </c>
      <c r="F30" s="16">
        <v>2.5370000000000002E-3</v>
      </c>
      <c r="G30" s="16"/>
    </row>
    <row r="31" spans="1:7" x14ac:dyDescent="0.25">
      <c r="A31" s="13" t="s">
        <v>271</v>
      </c>
      <c r="B31" s="32" t="s">
        <v>272</v>
      </c>
      <c r="C31" s="32" t="s">
        <v>273</v>
      </c>
      <c r="D31" s="14">
        <v>23200</v>
      </c>
      <c r="E31" s="15">
        <v>391.55</v>
      </c>
      <c r="F31" s="16">
        <v>2.5300000000000001E-3</v>
      </c>
      <c r="G31" s="16"/>
    </row>
    <row r="32" spans="1:7" x14ac:dyDescent="0.25">
      <c r="A32" s="13" t="s">
        <v>395</v>
      </c>
      <c r="B32" s="32" t="s">
        <v>396</v>
      </c>
      <c r="C32" s="32" t="s">
        <v>267</v>
      </c>
      <c r="D32" s="14">
        <v>129600</v>
      </c>
      <c r="E32" s="15">
        <v>380.7</v>
      </c>
      <c r="F32" s="16">
        <v>2.4599999999999999E-3</v>
      </c>
      <c r="G32" s="16"/>
    </row>
    <row r="33" spans="1:7" x14ac:dyDescent="0.25">
      <c r="A33" s="13" t="s">
        <v>1639</v>
      </c>
      <c r="B33" s="32" t="s">
        <v>1640</v>
      </c>
      <c r="C33" s="32" t="s">
        <v>284</v>
      </c>
      <c r="D33" s="14">
        <v>148200</v>
      </c>
      <c r="E33" s="15">
        <v>358.87</v>
      </c>
      <c r="F33" s="16">
        <v>2.3189999999999999E-3</v>
      </c>
      <c r="G33" s="16"/>
    </row>
    <row r="34" spans="1:7" x14ac:dyDescent="0.25">
      <c r="A34" s="13" t="s">
        <v>324</v>
      </c>
      <c r="B34" s="32" t="s">
        <v>325</v>
      </c>
      <c r="C34" s="32" t="s">
        <v>300</v>
      </c>
      <c r="D34" s="14">
        <v>92300</v>
      </c>
      <c r="E34" s="15">
        <v>336.25</v>
      </c>
      <c r="F34" s="16">
        <v>2.173E-3</v>
      </c>
      <c r="G34" s="16"/>
    </row>
    <row r="35" spans="1:7" x14ac:dyDescent="0.25">
      <c r="A35" s="13" t="s">
        <v>807</v>
      </c>
      <c r="B35" s="32" t="s">
        <v>808</v>
      </c>
      <c r="C35" s="32" t="s">
        <v>338</v>
      </c>
      <c r="D35" s="14">
        <v>55000</v>
      </c>
      <c r="E35" s="15">
        <v>334.68</v>
      </c>
      <c r="F35" s="16">
        <v>2.163E-3</v>
      </c>
      <c r="G35" s="16"/>
    </row>
    <row r="36" spans="1:7" x14ac:dyDescent="0.25">
      <c r="A36" s="13" t="s">
        <v>418</v>
      </c>
      <c r="B36" s="32" t="s">
        <v>419</v>
      </c>
      <c r="C36" s="32" t="s">
        <v>281</v>
      </c>
      <c r="D36" s="14">
        <v>17425</v>
      </c>
      <c r="E36" s="15">
        <v>331.89</v>
      </c>
      <c r="F36" s="16">
        <v>2.1450000000000002E-3</v>
      </c>
      <c r="G36" s="16"/>
    </row>
    <row r="37" spans="1:7" x14ac:dyDescent="0.25">
      <c r="A37" s="13" t="s">
        <v>346</v>
      </c>
      <c r="B37" s="32" t="s">
        <v>347</v>
      </c>
      <c r="C37" s="32" t="s">
        <v>273</v>
      </c>
      <c r="D37" s="14">
        <v>21000</v>
      </c>
      <c r="E37" s="15">
        <v>330.76</v>
      </c>
      <c r="F37" s="16">
        <v>2.1380000000000001E-3</v>
      </c>
      <c r="G37" s="16"/>
    </row>
    <row r="38" spans="1:7" x14ac:dyDescent="0.25">
      <c r="A38" s="13" t="s">
        <v>282</v>
      </c>
      <c r="B38" s="32" t="s">
        <v>283</v>
      </c>
      <c r="C38" s="32" t="s">
        <v>284</v>
      </c>
      <c r="D38" s="14">
        <v>6700</v>
      </c>
      <c r="E38" s="15">
        <v>325.05</v>
      </c>
      <c r="F38" s="16">
        <v>2.101E-3</v>
      </c>
      <c r="G38" s="16"/>
    </row>
    <row r="39" spans="1:7" x14ac:dyDescent="0.25">
      <c r="A39" s="13" t="s">
        <v>381</v>
      </c>
      <c r="B39" s="32" t="s">
        <v>382</v>
      </c>
      <c r="C39" s="32" t="s">
        <v>273</v>
      </c>
      <c r="D39" s="14">
        <v>5900</v>
      </c>
      <c r="E39" s="15">
        <v>312.93</v>
      </c>
      <c r="F39" s="16">
        <v>2.0219999999999999E-3</v>
      </c>
      <c r="G39" s="16"/>
    </row>
    <row r="40" spans="1:7" x14ac:dyDescent="0.25">
      <c r="A40" s="13" t="s">
        <v>834</v>
      </c>
      <c r="B40" s="32" t="s">
        <v>835</v>
      </c>
      <c r="C40" s="32" t="s">
        <v>412</v>
      </c>
      <c r="D40" s="14">
        <v>192500</v>
      </c>
      <c r="E40" s="15">
        <v>264.11</v>
      </c>
      <c r="F40" s="16">
        <v>1.707E-3</v>
      </c>
      <c r="G40" s="16"/>
    </row>
    <row r="41" spans="1:7" x14ac:dyDescent="0.25">
      <c r="A41" s="13" t="s">
        <v>1631</v>
      </c>
      <c r="B41" s="32" t="s">
        <v>1632</v>
      </c>
      <c r="C41" s="32" t="s">
        <v>394</v>
      </c>
      <c r="D41" s="14">
        <v>35475</v>
      </c>
      <c r="E41" s="15">
        <v>225.46</v>
      </c>
      <c r="F41" s="16">
        <v>1.457E-3</v>
      </c>
      <c r="G41" s="16"/>
    </row>
    <row r="42" spans="1:7" x14ac:dyDescent="0.25">
      <c r="A42" s="13" t="s">
        <v>1198</v>
      </c>
      <c r="B42" s="32" t="s">
        <v>1199</v>
      </c>
      <c r="C42" s="32" t="s">
        <v>470</v>
      </c>
      <c r="D42" s="14">
        <v>32375</v>
      </c>
      <c r="E42" s="15">
        <v>217.22</v>
      </c>
      <c r="F42" s="16">
        <v>1.4040000000000001E-3</v>
      </c>
      <c r="G42" s="16"/>
    </row>
    <row r="43" spans="1:7" x14ac:dyDescent="0.25">
      <c r="A43" s="13" t="s">
        <v>801</v>
      </c>
      <c r="B43" s="32" t="s">
        <v>802</v>
      </c>
      <c r="C43" s="32" t="s">
        <v>284</v>
      </c>
      <c r="D43" s="14">
        <v>6300</v>
      </c>
      <c r="E43" s="15">
        <v>214.45</v>
      </c>
      <c r="F43" s="16">
        <v>1.3860000000000001E-3</v>
      </c>
      <c r="G43" s="16"/>
    </row>
    <row r="44" spans="1:7" x14ac:dyDescent="0.25">
      <c r="A44" s="13" t="s">
        <v>1532</v>
      </c>
      <c r="B44" s="32" t="s">
        <v>1533</v>
      </c>
      <c r="C44" s="32" t="s">
        <v>412</v>
      </c>
      <c r="D44" s="14">
        <v>21600</v>
      </c>
      <c r="E44" s="15">
        <v>205.35</v>
      </c>
      <c r="F44" s="16">
        <v>1.3270000000000001E-3</v>
      </c>
      <c r="G44" s="16"/>
    </row>
    <row r="45" spans="1:7" x14ac:dyDescent="0.25">
      <c r="A45" s="13" t="s">
        <v>503</v>
      </c>
      <c r="B45" s="32" t="s">
        <v>504</v>
      </c>
      <c r="C45" s="32" t="s">
        <v>403</v>
      </c>
      <c r="D45" s="14">
        <v>7500</v>
      </c>
      <c r="E45" s="15">
        <v>203.85</v>
      </c>
      <c r="F45" s="16">
        <v>1.317E-3</v>
      </c>
      <c r="G45" s="16"/>
    </row>
    <row r="46" spans="1:7" x14ac:dyDescent="0.25">
      <c r="A46" s="13" t="s">
        <v>292</v>
      </c>
      <c r="B46" s="32" t="s">
        <v>293</v>
      </c>
      <c r="C46" s="32" t="s">
        <v>294</v>
      </c>
      <c r="D46" s="14">
        <v>1850</v>
      </c>
      <c r="E46" s="15">
        <v>187.38</v>
      </c>
      <c r="F46" s="16">
        <v>1.2110000000000001E-3</v>
      </c>
      <c r="G46" s="16"/>
    </row>
    <row r="47" spans="1:7" x14ac:dyDescent="0.25">
      <c r="A47" s="13" t="s">
        <v>783</v>
      </c>
      <c r="B47" s="32" t="s">
        <v>784</v>
      </c>
      <c r="C47" s="32" t="s">
        <v>300</v>
      </c>
      <c r="D47" s="14">
        <v>52000</v>
      </c>
      <c r="E47" s="15">
        <v>187.36</v>
      </c>
      <c r="F47" s="16">
        <v>1.2110000000000001E-3</v>
      </c>
      <c r="G47" s="16"/>
    </row>
    <row r="48" spans="1:7" x14ac:dyDescent="0.25">
      <c r="A48" s="13" t="s">
        <v>797</v>
      </c>
      <c r="B48" s="32" t="s">
        <v>798</v>
      </c>
      <c r="C48" s="32" t="s">
        <v>467</v>
      </c>
      <c r="D48" s="14">
        <v>82775</v>
      </c>
      <c r="E48" s="15">
        <v>186.45</v>
      </c>
      <c r="F48" s="16">
        <v>1.2049999999999999E-3</v>
      </c>
      <c r="G48" s="16"/>
    </row>
    <row r="49" spans="1:7" x14ac:dyDescent="0.25">
      <c r="A49" s="13" t="s">
        <v>428</v>
      </c>
      <c r="B49" s="32" t="s">
        <v>429</v>
      </c>
      <c r="C49" s="32" t="s">
        <v>385</v>
      </c>
      <c r="D49" s="14">
        <v>31900</v>
      </c>
      <c r="E49" s="15">
        <v>182.66</v>
      </c>
      <c r="F49" s="16">
        <v>1.1800000000000001E-3</v>
      </c>
      <c r="G49" s="16"/>
    </row>
    <row r="50" spans="1:7" x14ac:dyDescent="0.25">
      <c r="A50" s="13" t="s">
        <v>379</v>
      </c>
      <c r="B50" s="32" t="s">
        <v>380</v>
      </c>
      <c r="C50" s="32" t="s">
        <v>316</v>
      </c>
      <c r="D50" s="14">
        <v>8050</v>
      </c>
      <c r="E50" s="15">
        <v>179.15</v>
      </c>
      <c r="F50" s="16">
        <v>1.158E-3</v>
      </c>
      <c r="G50" s="16"/>
    </row>
    <row r="51" spans="1:7" x14ac:dyDescent="0.25">
      <c r="A51" s="13" t="s">
        <v>1316</v>
      </c>
      <c r="B51" s="32" t="s">
        <v>1317</v>
      </c>
      <c r="C51" s="32" t="s">
        <v>281</v>
      </c>
      <c r="D51" s="14">
        <v>57500</v>
      </c>
      <c r="E51" s="15">
        <v>173.91</v>
      </c>
      <c r="F51" s="16">
        <v>1.124E-3</v>
      </c>
      <c r="G51" s="16"/>
    </row>
    <row r="52" spans="1:7" x14ac:dyDescent="0.25">
      <c r="A52" s="13" t="s">
        <v>1566</v>
      </c>
      <c r="B52" s="32" t="s">
        <v>1567</v>
      </c>
      <c r="C52" s="32" t="s">
        <v>412</v>
      </c>
      <c r="D52" s="14">
        <v>140000</v>
      </c>
      <c r="E52" s="15">
        <v>147.03</v>
      </c>
      <c r="F52" s="16">
        <v>9.5E-4</v>
      </c>
      <c r="G52" s="16"/>
    </row>
    <row r="53" spans="1:7" x14ac:dyDescent="0.25">
      <c r="A53" s="13" t="s">
        <v>360</v>
      </c>
      <c r="B53" s="32" t="s">
        <v>361</v>
      </c>
      <c r="C53" s="32" t="s">
        <v>262</v>
      </c>
      <c r="D53" s="14">
        <v>64350</v>
      </c>
      <c r="E53" s="15">
        <v>126.81</v>
      </c>
      <c r="F53" s="16">
        <v>8.1999999999999998E-4</v>
      </c>
      <c r="G53" s="16"/>
    </row>
    <row r="54" spans="1:7" x14ac:dyDescent="0.25">
      <c r="A54" s="13" t="s">
        <v>463</v>
      </c>
      <c r="B54" s="32" t="s">
        <v>464</v>
      </c>
      <c r="C54" s="32" t="s">
        <v>316</v>
      </c>
      <c r="D54" s="14">
        <v>3000</v>
      </c>
      <c r="E54" s="15">
        <v>110.43</v>
      </c>
      <c r="F54" s="16">
        <v>7.1400000000000001E-4</v>
      </c>
      <c r="G54" s="16"/>
    </row>
    <row r="55" spans="1:7" x14ac:dyDescent="0.25">
      <c r="A55" s="13" t="s">
        <v>456</v>
      </c>
      <c r="B55" s="32" t="s">
        <v>457</v>
      </c>
      <c r="C55" s="32" t="s">
        <v>262</v>
      </c>
      <c r="D55" s="14">
        <v>135000</v>
      </c>
      <c r="E55" s="15">
        <v>109.22</v>
      </c>
      <c r="F55" s="16">
        <v>7.0600000000000003E-4</v>
      </c>
      <c r="G55" s="16"/>
    </row>
    <row r="56" spans="1:7" x14ac:dyDescent="0.25">
      <c r="A56" s="13" t="s">
        <v>501</v>
      </c>
      <c r="B56" s="32" t="s">
        <v>502</v>
      </c>
      <c r="C56" s="32" t="s">
        <v>273</v>
      </c>
      <c r="D56" s="14">
        <v>1950</v>
      </c>
      <c r="E56" s="15">
        <v>90.99</v>
      </c>
      <c r="F56" s="16">
        <v>5.8799999999999998E-4</v>
      </c>
      <c r="G56" s="16"/>
    </row>
    <row r="57" spans="1:7" x14ac:dyDescent="0.25">
      <c r="A57" s="13" t="s">
        <v>341</v>
      </c>
      <c r="B57" s="32" t="s">
        <v>342</v>
      </c>
      <c r="C57" s="32" t="s">
        <v>273</v>
      </c>
      <c r="D57" s="14">
        <v>1200</v>
      </c>
      <c r="E57" s="15">
        <v>88.35</v>
      </c>
      <c r="F57" s="16">
        <v>5.71E-4</v>
      </c>
      <c r="G57" s="16"/>
    </row>
    <row r="58" spans="1:7" x14ac:dyDescent="0.25">
      <c r="A58" s="13" t="s">
        <v>1543</v>
      </c>
      <c r="B58" s="32" t="s">
        <v>1544</v>
      </c>
      <c r="C58" s="32" t="s">
        <v>1240</v>
      </c>
      <c r="D58" s="14">
        <v>7600</v>
      </c>
      <c r="E58" s="15">
        <v>81.27</v>
      </c>
      <c r="F58" s="16">
        <v>5.2499999999999997E-4</v>
      </c>
      <c r="G58" s="16"/>
    </row>
    <row r="59" spans="1:7" x14ac:dyDescent="0.25">
      <c r="A59" s="13" t="s">
        <v>383</v>
      </c>
      <c r="B59" s="32" t="s">
        <v>384</v>
      </c>
      <c r="C59" s="32" t="s">
        <v>385</v>
      </c>
      <c r="D59" s="14">
        <v>36750</v>
      </c>
      <c r="E59" s="15">
        <v>65.84</v>
      </c>
      <c r="F59" s="16">
        <v>4.26E-4</v>
      </c>
      <c r="G59" s="16"/>
    </row>
    <row r="60" spans="1:7" x14ac:dyDescent="0.25">
      <c r="A60" s="13" t="s">
        <v>301</v>
      </c>
      <c r="B60" s="32" t="s">
        <v>302</v>
      </c>
      <c r="C60" s="32" t="s">
        <v>303</v>
      </c>
      <c r="D60" s="14">
        <v>19500</v>
      </c>
      <c r="E60" s="15">
        <v>60.73</v>
      </c>
      <c r="F60" s="16">
        <v>3.9199999999999999E-4</v>
      </c>
      <c r="G60" s="16"/>
    </row>
    <row r="61" spans="1:7" x14ac:dyDescent="0.25">
      <c r="A61" s="13" t="s">
        <v>792</v>
      </c>
      <c r="B61" s="32" t="s">
        <v>793</v>
      </c>
      <c r="C61" s="32" t="s">
        <v>794</v>
      </c>
      <c r="D61" s="14">
        <v>1200</v>
      </c>
      <c r="E61" s="15">
        <v>53.73</v>
      </c>
      <c r="F61" s="16">
        <v>3.4699999999999998E-4</v>
      </c>
      <c r="G61" s="16"/>
    </row>
    <row r="62" spans="1:7" x14ac:dyDescent="0.25">
      <c r="A62" s="13" t="s">
        <v>304</v>
      </c>
      <c r="B62" s="32" t="s">
        <v>305</v>
      </c>
      <c r="C62" s="32" t="s">
        <v>291</v>
      </c>
      <c r="D62" s="14">
        <v>2400</v>
      </c>
      <c r="E62" s="15">
        <v>52.57</v>
      </c>
      <c r="F62" s="16">
        <v>3.4000000000000002E-4</v>
      </c>
      <c r="G62" s="16"/>
    </row>
    <row r="63" spans="1:7" x14ac:dyDescent="0.25">
      <c r="A63" s="13" t="s">
        <v>1595</v>
      </c>
      <c r="B63" s="32" t="s">
        <v>1596</v>
      </c>
      <c r="C63" s="32" t="s">
        <v>345</v>
      </c>
      <c r="D63" s="14">
        <v>13600</v>
      </c>
      <c r="E63" s="15">
        <v>50.9</v>
      </c>
      <c r="F63" s="16">
        <v>3.2899999999999997E-4</v>
      </c>
      <c r="G63" s="16"/>
    </row>
    <row r="64" spans="1:7" x14ac:dyDescent="0.25">
      <c r="A64" s="13" t="s">
        <v>1601</v>
      </c>
      <c r="B64" s="32" t="s">
        <v>1602</v>
      </c>
      <c r="C64" s="32" t="s">
        <v>294</v>
      </c>
      <c r="D64" s="14">
        <v>2100</v>
      </c>
      <c r="E64" s="15">
        <v>38.19</v>
      </c>
      <c r="F64" s="16">
        <v>2.4699999999999999E-4</v>
      </c>
      <c r="G64" s="16"/>
    </row>
    <row r="65" spans="1:7" x14ac:dyDescent="0.25">
      <c r="A65" s="13" t="s">
        <v>2144</v>
      </c>
      <c r="B65" s="32" t="s">
        <v>2145</v>
      </c>
      <c r="C65" s="32" t="s">
        <v>300</v>
      </c>
      <c r="D65" s="14">
        <v>3750</v>
      </c>
      <c r="E65" s="15">
        <v>32.72</v>
      </c>
      <c r="F65" s="16">
        <v>2.1100000000000001E-4</v>
      </c>
      <c r="G65" s="16"/>
    </row>
    <row r="66" spans="1:7" x14ac:dyDescent="0.25">
      <c r="A66" s="13" t="s">
        <v>399</v>
      </c>
      <c r="B66" s="32" t="s">
        <v>400</v>
      </c>
      <c r="C66" s="32" t="s">
        <v>281</v>
      </c>
      <c r="D66" s="14">
        <v>2275</v>
      </c>
      <c r="E66" s="15">
        <v>32.020000000000003</v>
      </c>
      <c r="F66" s="16">
        <v>2.0699999999999999E-4</v>
      </c>
      <c r="G66" s="16"/>
    </row>
    <row r="67" spans="1:7" x14ac:dyDescent="0.25">
      <c r="A67" s="13" t="s">
        <v>751</v>
      </c>
      <c r="B67" s="32" t="s">
        <v>752</v>
      </c>
      <c r="C67" s="32" t="s">
        <v>470</v>
      </c>
      <c r="D67" s="14">
        <v>5000</v>
      </c>
      <c r="E67" s="15">
        <v>31.31</v>
      </c>
      <c r="F67" s="16">
        <v>2.02E-4</v>
      </c>
      <c r="G67" s="16"/>
    </row>
    <row r="68" spans="1:7" x14ac:dyDescent="0.25">
      <c r="A68" s="13" t="s">
        <v>1661</v>
      </c>
      <c r="B68" s="32" t="s">
        <v>1662</v>
      </c>
      <c r="C68" s="32" t="s">
        <v>294</v>
      </c>
      <c r="D68" s="14">
        <v>5400</v>
      </c>
      <c r="E68" s="15">
        <v>25.11</v>
      </c>
      <c r="F68" s="16">
        <v>1.6200000000000001E-4</v>
      </c>
      <c r="G68" s="16"/>
    </row>
    <row r="69" spans="1:7" x14ac:dyDescent="0.25">
      <c r="A69" s="13" t="s">
        <v>1508</v>
      </c>
      <c r="B69" s="32" t="s">
        <v>1509</v>
      </c>
      <c r="C69" s="32" t="s">
        <v>270</v>
      </c>
      <c r="D69" s="14">
        <v>6800</v>
      </c>
      <c r="E69" s="15">
        <v>21.99</v>
      </c>
      <c r="F69" s="16">
        <v>1.4200000000000001E-4</v>
      </c>
      <c r="G69" s="16"/>
    </row>
    <row r="70" spans="1:7" x14ac:dyDescent="0.25">
      <c r="A70" s="13" t="s">
        <v>343</v>
      </c>
      <c r="B70" s="32" t="s">
        <v>344</v>
      </c>
      <c r="C70" s="32" t="s">
        <v>345</v>
      </c>
      <c r="D70" s="14">
        <v>17750</v>
      </c>
      <c r="E70" s="15">
        <v>21.05</v>
      </c>
      <c r="F70" s="16">
        <v>1.36E-4</v>
      </c>
      <c r="G70" s="16"/>
    </row>
    <row r="71" spans="1:7" x14ac:dyDescent="0.25">
      <c r="A71" s="13" t="s">
        <v>1564</v>
      </c>
      <c r="B71" s="32" t="s">
        <v>1565</v>
      </c>
      <c r="C71" s="32" t="s">
        <v>345</v>
      </c>
      <c r="D71" s="14">
        <v>5400</v>
      </c>
      <c r="E71" s="15">
        <v>18.78</v>
      </c>
      <c r="F71" s="16">
        <v>1.21E-4</v>
      </c>
      <c r="G71" s="16"/>
    </row>
    <row r="72" spans="1:7" x14ac:dyDescent="0.25">
      <c r="A72" s="13" t="s">
        <v>1204</v>
      </c>
      <c r="B72" s="32" t="s">
        <v>1205</v>
      </c>
      <c r="C72" s="32" t="s">
        <v>500</v>
      </c>
      <c r="D72" s="14">
        <v>1000</v>
      </c>
      <c r="E72" s="15">
        <v>10.050000000000001</v>
      </c>
      <c r="F72" s="16">
        <v>6.4999999999999994E-5</v>
      </c>
      <c r="G72" s="16"/>
    </row>
    <row r="73" spans="1:7" x14ac:dyDescent="0.25">
      <c r="A73" s="13" t="s">
        <v>1559</v>
      </c>
      <c r="B73" s="32" t="s">
        <v>1560</v>
      </c>
      <c r="C73" s="32" t="s">
        <v>1561</v>
      </c>
      <c r="D73" s="14">
        <v>2300</v>
      </c>
      <c r="E73" s="15">
        <v>9.08</v>
      </c>
      <c r="F73" s="16">
        <v>5.8999999999999998E-5</v>
      </c>
      <c r="G73" s="16"/>
    </row>
    <row r="74" spans="1:7" x14ac:dyDescent="0.25">
      <c r="A74" s="17" t="s">
        <v>181</v>
      </c>
      <c r="B74" s="33"/>
      <c r="C74" s="33"/>
      <c r="D74" s="18"/>
      <c r="E74" s="36">
        <v>38930.42</v>
      </c>
      <c r="F74" s="37">
        <v>0.25155499999999997</v>
      </c>
      <c r="G74" s="21"/>
    </row>
    <row r="75" spans="1:7" x14ac:dyDescent="0.25">
      <c r="A75" s="17" t="s">
        <v>473</v>
      </c>
      <c r="B75" s="32"/>
      <c r="C75" s="32"/>
      <c r="D75" s="14"/>
      <c r="E75" s="15"/>
      <c r="F75" s="16"/>
      <c r="G75" s="16"/>
    </row>
    <row r="76" spans="1:7" x14ac:dyDescent="0.25">
      <c r="A76" s="17" t="s">
        <v>181</v>
      </c>
      <c r="B76" s="32"/>
      <c r="C76" s="32"/>
      <c r="D76" s="14"/>
      <c r="E76" s="38" t="s">
        <v>134</v>
      </c>
      <c r="F76" s="39" t="s">
        <v>134</v>
      </c>
      <c r="G76" s="16"/>
    </row>
    <row r="77" spans="1:7" x14ac:dyDescent="0.25">
      <c r="A77" s="24" t="s">
        <v>184</v>
      </c>
      <c r="B77" s="34"/>
      <c r="C77" s="34"/>
      <c r="D77" s="25"/>
      <c r="E77" s="29">
        <v>38930.42</v>
      </c>
      <c r="F77" s="30">
        <v>0.25159399999999998</v>
      </c>
      <c r="G77" s="21"/>
    </row>
    <row r="78" spans="1:7" x14ac:dyDescent="0.25">
      <c r="A78" s="13"/>
      <c r="B78" s="32"/>
      <c r="C78" s="32"/>
      <c r="D78" s="14"/>
      <c r="E78" s="15"/>
      <c r="F78" s="16"/>
      <c r="G78" s="16"/>
    </row>
    <row r="79" spans="1:7" x14ac:dyDescent="0.25">
      <c r="A79" s="17" t="s">
        <v>858</v>
      </c>
      <c r="B79" s="32"/>
      <c r="C79" s="32"/>
      <c r="D79" s="14"/>
      <c r="E79" s="15"/>
      <c r="F79" s="16"/>
      <c r="G79" s="16"/>
    </row>
    <row r="80" spans="1:7" x14ac:dyDescent="0.25">
      <c r="A80" s="17" t="s">
        <v>859</v>
      </c>
      <c r="B80" s="32"/>
      <c r="C80" s="32"/>
      <c r="D80" s="14"/>
      <c r="E80" s="15"/>
      <c r="F80" s="16"/>
      <c r="G80" s="16"/>
    </row>
    <row r="81" spans="1:7" x14ac:dyDescent="0.25">
      <c r="A81" s="13" t="s">
        <v>2146</v>
      </c>
      <c r="B81" s="32"/>
      <c r="C81" s="32" t="s">
        <v>1561</v>
      </c>
      <c r="D81" s="44">
        <v>-2300</v>
      </c>
      <c r="E81" s="40">
        <v>-9.1300000000000008</v>
      </c>
      <c r="F81" s="26">
        <v>-5.8E-5</v>
      </c>
      <c r="G81" s="16"/>
    </row>
    <row r="82" spans="1:7" x14ac:dyDescent="0.25">
      <c r="A82" s="13" t="s">
        <v>2147</v>
      </c>
      <c r="B82" s="32"/>
      <c r="C82" s="32" t="s">
        <v>500</v>
      </c>
      <c r="D82" s="44">
        <v>-1000</v>
      </c>
      <c r="E82" s="40">
        <v>-10.119999999999999</v>
      </c>
      <c r="F82" s="26">
        <v>-6.4999999999999994E-5</v>
      </c>
      <c r="G82" s="16"/>
    </row>
    <row r="83" spans="1:7" x14ac:dyDescent="0.25">
      <c r="A83" s="13" t="s">
        <v>2148</v>
      </c>
      <c r="B83" s="32"/>
      <c r="C83" s="32" t="s">
        <v>345</v>
      </c>
      <c r="D83" s="44">
        <v>-5400</v>
      </c>
      <c r="E83" s="40">
        <v>-18.86</v>
      </c>
      <c r="F83" s="26">
        <v>-1.21E-4</v>
      </c>
      <c r="G83" s="16"/>
    </row>
    <row r="84" spans="1:7" x14ac:dyDescent="0.25">
      <c r="A84" s="13" t="s">
        <v>2149</v>
      </c>
      <c r="B84" s="32"/>
      <c r="C84" s="32" t="s">
        <v>345</v>
      </c>
      <c r="D84" s="44">
        <v>-17750</v>
      </c>
      <c r="E84" s="40">
        <v>-21.13</v>
      </c>
      <c r="F84" s="26">
        <v>-1.36E-4</v>
      </c>
      <c r="G84" s="16"/>
    </row>
    <row r="85" spans="1:7" x14ac:dyDescent="0.25">
      <c r="A85" s="13" t="s">
        <v>2150</v>
      </c>
      <c r="B85" s="32"/>
      <c r="C85" s="32" t="s">
        <v>270</v>
      </c>
      <c r="D85" s="44">
        <v>-6800</v>
      </c>
      <c r="E85" s="40">
        <v>-22.11</v>
      </c>
      <c r="F85" s="26">
        <v>-1.4200000000000001E-4</v>
      </c>
      <c r="G85" s="16"/>
    </row>
    <row r="86" spans="1:7" x14ac:dyDescent="0.25">
      <c r="A86" s="13" t="s">
        <v>2151</v>
      </c>
      <c r="B86" s="32"/>
      <c r="C86" s="32" t="s">
        <v>294</v>
      </c>
      <c r="D86" s="44">
        <v>-5400</v>
      </c>
      <c r="E86" s="40">
        <v>-25.18</v>
      </c>
      <c r="F86" s="26">
        <v>-1.6200000000000001E-4</v>
      </c>
      <c r="G86" s="16"/>
    </row>
    <row r="87" spans="1:7" x14ac:dyDescent="0.25">
      <c r="A87" s="13" t="s">
        <v>2152</v>
      </c>
      <c r="B87" s="32"/>
      <c r="C87" s="32" t="s">
        <v>470</v>
      </c>
      <c r="D87" s="44">
        <v>-5000</v>
      </c>
      <c r="E87" s="40">
        <v>-31.46</v>
      </c>
      <c r="F87" s="26">
        <v>-2.03E-4</v>
      </c>
      <c r="G87" s="16"/>
    </row>
    <row r="88" spans="1:7" x14ac:dyDescent="0.25">
      <c r="A88" s="13" t="s">
        <v>2153</v>
      </c>
      <c r="B88" s="32"/>
      <c r="C88" s="32" t="s">
        <v>281</v>
      </c>
      <c r="D88" s="44">
        <v>-2275</v>
      </c>
      <c r="E88" s="40">
        <v>-32.200000000000003</v>
      </c>
      <c r="F88" s="26">
        <v>-2.0799999999999999E-4</v>
      </c>
      <c r="G88" s="16"/>
    </row>
    <row r="89" spans="1:7" x14ac:dyDescent="0.25">
      <c r="A89" s="13" t="s">
        <v>2154</v>
      </c>
      <c r="B89" s="32"/>
      <c r="C89" s="32" t="s">
        <v>300</v>
      </c>
      <c r="D89" s="44">
        <v>-3750</v>
      </c>
      <c r="E89" s="40">
        <v>-32.93</v>
      </c>
      <c r="F89" s="26">
        <v>-2.12E-4</v>
      </c>
      <c r="G89" s="16"/>
    </row>
    <row r="90" spans="1:7" x14ac:dyDescent="0.25">
      <c r="A90" s="13" t="s">
        <v>2155</v>
      </c>
      <c r="B90" s="32"/>
      <c r="C90" s="32" t="s">
        <v>294</v>
      </c>
      <c r="D90" s="44">
        <v>-2100</v>
      </c>
      <c r="E90" s="40">
        <v>-38.31</v>
      </c>
      <c r="F90" s="26">
        <v>-2.4699999999999999E-4</v>
      </c>
      <c r="G90" s="16"/>
    </row>
    <row r="91" spans="1:7" x14ac:dyDescent="0.25">
      <c r="A91" s="13" t="s">
        <v>2156</v>
      </c>
      <c r="B91" s="32"/>
      <c r="C91" s="32" t="s">
        <v>345</v>
      </c>
      <c r="D91" s="44">
        <v>-13600</v>
      </c>
      <c r="E91" s="40">
        <v>-51.18</v>
      </c>
      <c r="F91" s="26">
        <v>-3.3E-4</v>
      </c>
      <c r="G91" s="16"/>
    </row>
    <row r="92" spans="1:7" x14ac:dyDescent="0.25">
      <c r="A92" s="13" t="s">
        <v>2157</v>
      </c>
      <c r="B92" s="32"/>
      <c r="C92" s="32" t="s">
        <v>291</v>
      </c>
      <c r="D92" s="44">
        <v>-2400</v>
      </c>
      <c r="E92" s="40">
        <v>-52.88</v>
      </c>
      <c r="F92" s="26">
        <v>-3.4099999999999999E-4</v>
      </c>
      <c r="G92" s="16"/>
    </row>
    <row r="93" spans="1:7" x14ac:dyDescent="0.25">
      <c r="A93" s="13" t="s">
        <v>2158</v>
      </c>
      <c r="B93" s="32"/>
      <c r="C93" s="32" t="s">
        <v>794</v>
      </c>
      <c r="D93" s="44">
        <v>-1200</v>
      </c>
      <c r="E93" s="40">
        <v>-53.82</v>
      </c>
      <c r="F93" s="26">
        <v>-3.4699999999999998E-4</v>
      </c>
      <c r="G93" s="16"/>
    </row>
    <row r="94" spans="1:7" x14ac:dyDescent="0.25">
      <c r="A94" s="13" t="s">
        <v>2159</v>
      </c>
      <c r="B94" s="32"/>
      <c r="C94" s="32" t="s">
        <v>303</v>
      </c>
      <c r="D94" s="44">
        <v>-19500</v>
      </c>
      <c r="E94" s="40">
        <v>-60.98</v>
      </c>
      <c r="F94" s="26">
        <v>-3.9399999999999998E-4</v>
      </c>
      <c r="G94" s="16"/>
    </row>
    <row r="95" spans="1:7" x14ac:dyDescent="0.25">
      <c r="A95" s="13" t="s">
        <v>2160</v>
      </c>
      <c r="B95" s="32"/>
      <c r="C95" s="32" t="s">
        <v>385</v>
      </c>
      <c r="D95" s="44">
        <v>-36750</v>
      </c>
      <c r="E95" s="40">
        <v>-66.19</v>
      </c>
      <c r="F95" s="26">
        <v>-4.2700000000000002E-4</v>
      </c>
      <c r="G95" s="16"/>
    </row>
    <row r="96" spans="1:7" x14ac:dyDescent="0.25">
      <c r="A96" s="13" t="s">
        <v>2161</v>
      </c>
      <c r="B96" s="32"/>
      <c r="C96" s="32" t="s">
        <v>1240</v>
      </c>
      <c r="D96" s="44">
        <v>-7600</v>
      </c>
      <c r="E96" s="40">
        <v>-81.56</v>
      </c>
      <c r="F96" s="26">
        <v>-5.2700000000000002E-4</v>
      </c>
      <c r="G96" s="16"/>
    </row>
    <row r="97" spans="1:7" x14ac:dyDescent="0.25">
      <c r="A97" s="13" t="s">
        <v>2162</v>
      </c>
      <c r="B97" s="32"/>
      <c r="C97" s="32" t="s">
        <v>273</v>
      </c>
      <c r="D97" s="44">
        <v>-1200</v>
      </c>
      <c r="E97" s="40">
        <v>-88.56</v>
      </c>
      <c r="F97" s="26">
        <v>-5.7200000000000003E-4</v>
      </c>
      <c r="G97" s="16"/>
    </row>
    <row r="98" spans="1:7" x14ac:dyDescent="0.25">
      <c r="A98" s="13" t="s">
        <v>2163</v>
      </c>
      <c r="B98" s="32"/>
      <c r="C98" s="32" t="s">
        <v>273</v>
      </c>
      <c r="D98" s="44">
        <v>-1950</v>
      </c>
      <c r="E98" s="40">
        <v>-91.53</v>
      </c>
      <c r="F98" s="26">
        <v>-5.9100000000000005E-4</v>
      </c>
      <c r="G98" s="16"/>
    </row>
    <row r="99" spans="1:7" x14ac:dyDescent="0.25">
      <c r="A99" s="13" t="s">
        <v>2164</v>
      </c>
      <c r="B99" s="32"/>
      <c r="C99" s="32" t="s">
        <v>262</v>
      </c>
      <c r="D99" s="44">
        <v>-135000</v>
      </c>
      <c r="E99" s="40">
        <v>-109.9</v>
      </c>
      <c r="F99" s="26">
        <v>-7.1000000000000002E-4</v>
      </c>
      <c r="G99" s="16"/>
    </row>
    <row r="100" spans="1:7" x14ac:dyDescent="0.25">
      <c r="A100" s="13" t="s">
        <v>2165</v>
      </c>
      <c r="B100" s="32"/>
      <c r="C100" s="32" t="s">
        <v>316</v>
      </c>
      <c r="D100" s="44">
        <v>-3000</v>
      </c>
      <c r="E100" s="40">
        <v>-110.89</v>
      </c>
      <c r="F100" s="26">
        <v>-7.1599999999999995E-4</v>
      </c>
      <c r="G100" s="16"/>
    </row>
    <row r="101" spans="1:7" x14ac:dyDescent="0.25">
      <c r="A101" s="13" t="s">
        <v>2166</v>
      </c>
      <c r="B101" s="32"/>
      <c r="C101" s="32" t="s">
        <v>262</v>
      </c>
      <c r="D101" s="44">
        <v>-64350</v>
      </c>
      <c r="E101" s="40">
        <v>-127.39</v>
      </c>
      <c r="F101" s="26">
        <v>-8.2299999999999995E-4</v>
      </c>
      <c r="G101" s="16"/>
    </row>
    <row r="102" spans="1:7" x14ac:dyDescent="0.25">
      <c r="A102" s="13" t="s">
        <v>2167</v>
      </c>
      <c r="B102" s="32"/>
      <c r="C102" s="32" t="s">
        <v>412</v>
      </c>
      <c r="D102" s="44">
        <v>-140000</v>
      </c>
      <c r="E102" s="40">
        <v>-147</v>
      </c>
      <c r="F102" s="26">
        <v>-9.5E-4</v>
      </c>
      <c r="G102" s="16"/>
    </row>
    <row r="103" spans="1:7" x14ac:dyDescent="0.25">
      <c r="A103" s="13" t="s">
        <v>2168</v>
      </c>
      <c r="B103" s="32"/>
      <c r="C103" s="32" t="s">
        <v>281</v>
      </c>
      <c r="D103" s="44">
        <v>-57500</v>
      </c>
      <c r="E103" s="40">
        <v>-174.48</v>
      </c>
      <c r="F103" s="26">
        <v>-1.127E-3</v>
      </c>
      <c r="G103" s="16"/>
    </row>
    <row r="104" spans="1:7" x14ac:dyDescent="0.25">
      <c r="A104" s="13" t="s">
        <v>2169</v>
      </c>
      <c r="B104" s="32"/>
      <c r="C104" s="32" t="s">
        <v>316</v>
      </c>
      <c r="D104" s="44">
        <v>-8050</v>
      </c>
      <c r="E104" s="40">
        <v>-179.78</v>
      </c>
      <c r="F104" s="26">
        <v>-1.1609999999999999E-3</v>
      </c>
      <c r="G104" s="16"/>
    </row>
    <row r="105" spans="1:7" x14ac:dyDescent="0.25">
      <c r="A105" s="13" t="s">
        <v>2170</v>
      </c>
      <c r="B105" s="32"/>
      <c r="C105" s="32" t="s">
        <v>385</v>
      </c>
      <c r="D105" s="44">
        <v>-31900</v>
      </c>
      <c r="E105" s="40">
        <v>-183.22</v>
      </c>
      <c r="F105" s="26">
        <v>-1.1839999999999999E-3</v>
      </c>
      <c r="G105" s="16"/>
    </row>
    <row r="106" spans="1:7" x14ac:dyDescent="0.25">
      <c r="A106" s="13" t="s">
        <v>2171</v>
      </c>
      <c r="B106" s="32"/>
      <c r="C106" s="32" t="s">
        <v>467</v>
      </c>
      <c r="D106" s="44">
        <v>-82775</v>
      </c>
      <c r="E106" s="40">
        <v>-187.57</v>
      </c>
      <c r="F106" s="26">
        <v>-1.212E-3</v>
      </c>
      <c r="G106" s="16"/>
    </row>
    <row r="107" spans="1:7" x14ac:dyDescent="0.25">
      <c r="A107" s="13" t="s">
        <v>2172</v>
      </c>
      <c r="B107" s="32"/>
      <c r="C107" s="32" t="s">
        <v>300</v>
      </c>
      <c r="D107" s="44">
        <v>-52000</v>
      </c>
      <c r="E107" s="40">
        <v>-188.53</v>
      </c>
      <c r="F107" s="26">
        <v>-1.2179999999999999E-3</v>
      </c>
      <c r="G107" s="16"/>
    </row>
    <row r="108" spans="1:7" x14ac:dyDescent="0.25">
      <c r="A108" s="13" t="s">
        <v>2173</v>
      </c>
      <c r="B108" s="32"/>
      <c r="C108" s="32" t="s">
        <v>294</v>
      </c>
      <c r="D108" s="44">
        <v>-1850</v>
      </c>
      <c r="E108" s="40">
        <v>-188.57</v>
      </c>
      <c r="F108" s="26">
        <v>-1.2179999999999999E-3</v>
      </c>
      <c r="G108" s="16"/>
    </row>
    <row r="109" spans="1:7" x14ac:dyDescent="0.25">
      <c r="A109" s="13" t="s">
        <v>2174</v>
      </c>
      <c r="B109" s="32"/>
      <c r="C109" s="32" t="s">
        <v>403</v>
      </c>
      <c r="D109" s="44">
        <v>-7500</v>
      </c>
      <c r="E109" s="40">
        <v>-205.01</v>
      </c>
      <c r="F109" s="26">
        <v>-1.3240000000000001E-3</v>
      </c>
      <c r="G109" s="16"/>
    </row>
    <row r="110" spans="1:7" x14ac:dyDescent="0.25">
      <c r="A110" s="13" t="s">
        <v>2175</v>
      </c>
      <c r="B110" s="32"/>
      <c r="C110" s="32" t="s">
        <v>412</v>
      </c>
      <c r="D110" s="44">
        <v>-21600</v>
      </c>
      <c r="E110" s="40">
        <v>-206.54</v>
      </c>
      <c r="F110" s="26">
        <v>-1.3339999999999999E-3</v>
      </c>
      <c r="G110" s="16"/>
    </row>
    <row r="111" spans="1:7" x14ac:dyDescent="0.25">
      <c r="A111" s="13" t="s">
        <v>2176</v>
      </c>
      <c r="B111" s="32"/>
      <c r="C111" s="32" t="s">
        <v>284</v>
      </c>
      <c r="D111" s="44">
        <v>-6300</v>
      </c>
      <c r="E111" s="40">
        <v>-215.79</v>
      </c>
      <c r="F111" s="26">
        <v>-1.3940000000000001E-3</v>
      </c>
      <c r="G111" s="16"/>
    </row>
    <row r="112" spans="1:7" x14ac:dyDescent="0.25">
      <c r="A112" s="13" t="s">
        <v>2177</v>
      </c>
      <c r="B112" s="32"/>
      <c r="C112" s="32" t="s">
        <v>470</v>
      </c>
      <c r="D112" s="44">
        <v>-32375</v>
      </c>
      <c r="E112" s="40">
        <v>-218.58</v>
      </c>
      <c r="F112" s="26">
        <v>-1.4120000000000001E-3</v>
      </c>
      <c r="G112" s="16"/>
    </row>
    <row r="113" spans="1:7" x14ac:dyDescent="0.25">
      <c r="A113" s="13" t="s">
        <v>2178</v>
      </c>
      <c r="B113" s="32"/>
      <c r="C113" s="32" t="s">
        <v>394</v>
      </c>
      <c r="D113" s="44">
        <v>-35475</v>
      </c>
      <c r="E113" s="40">
        <v>-226.06</v>
      </c>
      <c r="F113" s="26">
        <v>-1.4599999999999999E-3</v>
      </c>
      <c r="G113" s="16"/>
    </row>
    <row r="114" spans="1:7" x14ac:dyDescent="0.25">
      <c r="A114" s="13" t="s">
        <v>2179</v>
      </c>
      <c r="B114" s="32"/>
      <c r="C114" s="32" t="s">
        <v>412</v>
      </c>
      <c r="D114" s="44">
        <v>-192500</v>
      </c>
      <c r="E114" s="40">
        <v>-264.95999999999998</v>
      </c>
      <c r="F114" s="26">
        <v>-1.712E-3</v>
      </c>
      <c r="G114" s="16"/>
    </row>
    <row r="115" spans="1:7" x14ac:dyDescent="0.25">
      <c r="A115" s="13" t="s">
        <v>2180</v>
      </c>
      <c r="B115" s="32"/>
      <c r="C115" s="32" t="s">
        <v>273</v>
      </c>
      <c r="D115" s="44">
        <v>-5900</v>
      </c>
      <c r="E115" s="40">
        <v>-311.64</v>
      </c>
      <c r="F115" s="26">
        <v>-2.0140000000000002E-3</v>
      </c>
      <c r="G115" s="16"/>
    </row>
    <row r="116" spans="1:7" x14ac:dyDescent="0.25">
      <c r="A116" s="13" t="s">
        <v>2181</v>
      </c>
      <c r="B116" s="32"/>
      <c r="C116" s="32" t="s">
        <v>284</v>
      </c>
      <c r="D116" s="44">
        <v>-6700</v>
      </c>
      <c r="E116" s="40">
        <v>-326.08</v>
      </c>
      <c r="F116" s="26">
        <v>-2.1069999999999999E-3</v>
      </c>
      <c r="G116" s="16"/>
    </row>
    <row r="117" spans="1:7" x14ac:dyDescent="0.25">
      <c r="A117" s="13" t="s">
        <v>2182</v>
      </c>
      <c r="B117" s="32"/>
      <c r="C117" s="32" t="s">
        <v>281</v>
      </c>
      <c r="D117" s="44">
        <v>-17425</v>
      </c>
      <c r="E117" s="40">
        <v>-331.73</v>
      </c>
      <c r="F117" s="26">
        <v>-2.1429999999999999E-3</v>
      </c>
      <c r="G117" s="16"/>
    </row>
    <row r="118" spans="1:7" x14ac:dyDescent="0.25">
      <c r="A118" s="13" t="s">
        <v>2183</v>
      </c>
      <c r="B118" s="32"/>
      <c r="C118" s="32" t="s">
        <v>273</v>
      </c>
      <c r="D118" s="44">
        <v>-21000</v>
      </c>
      <c r="E118" s="40">
        <v>-332.29</v>
      </c>
      <c r="F118" s="26">
        <v>-2.147E-3</v>
      </c>
      <c r="G118" s="16"/>
    </row>
    <row r="119" spans="1:7" x14ac:dyDescent="0.25">
      <c r="A119" s="13" t="s">
        <v>2184</v>
      </c>
      <c r="B119" s="32"/>
      <c r="C119" s="32" t="s">
        <v>338</v>
      </c>
      <c r="D119" s="44">
        <v>-55000</v>
      </c>
      <c r="E119" s="40">
        <v>-336.55</v>
      </c>
      <c r="F119" s="26">
        <v>-2.1740000000000002E-3</v>
      </c>
      <c r="G119" s="16"/>
    </row>
    <row r="120" spans="1:7" x14ac:dyDescent="0.25">
      <c r="A120" s="13" t="s">
        <v>2185</v>
      </c>
      <c r="B120" s="32"/>
      <c r="C120" s="32" t="s">
        <v>300</v>
      </c>
      <c r="D120" s="44">
        <v>-92300</v>
      </c>
      <c r="E120" s="40">
        <v>-338.14</v>
      </c>
      <c r="F120" s="26">
        <v>-2.1849999999999999E-3</v>
      </c>
      <c r="G120" s="16"/>
    </row>
    <row r="121" spans="1:7" x14ac:dyDescent="0.25">
      <c r="A121" s="13" t="s">
        <v>2186</v>
      </c>
      <c r="B121" s="32"/>
      <c r="C121" s="32" t="s">
        <v>284</v>
      </c>
      <c r="D121" s="44">
        <v>-148200</v>
      </c>
      <c r="E121" s="40">
        <v>-359.98</v>
      </c>
      <c r="F121" s="26">
        <v>-2.3259999999999999E-3</v>
      </c>
      <c r="G121" s="16"/>
    </row>
    <row r="122" spans="1:7" x14ac:dyDescent="0.25">
      <c r="A122" s="13" t="s">
        <v>2187</v>
      </c>
      <c r="B122" s="32"/>
      <c r="C122" s="32" t="s">
        <v>267</v>
      </c>
      <c r="D122" s="44">
        <v>-129600</v>
      </c>
      <c r="E122" s="40">
        <v>-383.1</v>
      </c>
      <c r="F122" s="26">
        <v>-2.4750000000000002E-3</v>
      </c>
      <c r="G122" s="16"/>
    </row>
    <row r="123" spans="1:7" x14ac:dyDescent="0.25">
      <c r="A123" s="13" t="s">
        <v>2188</v>
      </c>
      <c r="B123" s="32"/>
      <c r="C123" s="32" t="s">
        <v>273</v>
      </c>
      <c r="D123" s="44">
        <v>-23200</v>
      </c>
      <c r="E123" s="40">
        <v>-393.99</v>
      </c>
      <c r="F123" s="26">
        <v>-2.5460000000000001E-3</v>
      </c>
      <c r="G123" s="16"/>
    </row>
    <row r="124" spans="1:7" x14ac:dyDescent="0.25">
      <c r="A124" s="13" t="s">
        <v>2189</v>
      </c>
      <c r="B124" s="32"/>
      <c r="C124" s="32" t="s">
        <v>316</v>
      </c>
      <c r="D124" s="44">
        <v>-63250</v>
      </c>
      <c r="E124" s="40">
        <v>-394.81</v>
      </c>
      <c r="F124" s="26">
        <v>-2.5509999999999999E-3</v>
      </c>
      <c r="G124" s="16"/>
    </row>
    <row r="125" spans="1:7" x14ac:dyDescent="0.25">
      <c r="A125" s="13" t="s">
        <v>2190</v>
      </c>
      <c r="B125" s="32"/>
      <c r="C125" s="32" t="s">
        <v>262</v>
      </c>
      <c r="D125" s="44">
        <v>-23650</v>
      </c>
      <c r="E125" s="40">
        <v>-411.04</v>
      </c>
      <c r="F125" s="26">
        <v>-2.6559999999999999E-3</v>
      </c>
      <c r="G125" s="16"/>
    </row>
    <row r="126" spans="1:7" x14ac:dyDescent="0.25">
      <c r="A126" s="13" t="s">
        <v>2191</v>
      </c>
      <c r="B126" s="32"/>
      <c r="C126" s="32" t="s">
        <v>355</v>
      </c>
      <c r="D126" s="44">
        <v>-14525</v>
      </c>
      <c r="E126" s="40">
        <v>-449.56</v>
      </c>
      <c r="F126" s="26">
        <v>-2.905E-3</v>
      </c>
      <c r="G126" s="16"/>
    </row>
    <row r="127" spans="1:7" x14ac:dyDescent="0.25">
      <c r="A127" s="13" t="s">
        <v>2192</v>
      </c>
      <c r="B127" s="32"/>
      <c r="C127" s="32" t="s">
        <v>262</v>
      </c>
      <c r="D127" s="44">
        <v>-265000</v>
      </c>
      <c r="E127" s="40">
        <v>-472.97</v>
      </c>
      <c r="F127" s="26">
        <v>-3.0560000000000001E-3</v>
      </c>
      <c r="G127" s="16"/>
    </row>
    <row r="128" spans="1:7" x14ac:dyDescent="0.25">
      <c r="A128" s="13" t="s">
        <v>2193</v>
      </c>
      <c r="B128" s="32"/>
      <c r="C128" s="32" t="s">
        <v>281</v>
      </c>
      <c r="D128" s="44">
        <v>-48400</v>
      </c>
      <c r="E128" s="40">
        <v>-515.34</v>
      </c>
      <c r="F128" s="26">
        <v>-3.3300000000000001E-3</v>
      </c>
      <c r="G128" s="16"/>
    </row>
    <row r="129" spans="1:7" x14ac:dyDescent="0.25">
      <c r="A129" s="13" t="s">
        <v>2194</v>
      </c>
      <c r="B129" s="32"/>
      <c r="C129" s="32" t="s">
        <v>300</v>
      </c>
      <c r="D129" s="44">
        <v>-94500</v>
      </c>
      <c r="E129" s="40">
        <v>-585.57000000000005</v>
      </c>
      <c r="F129" s="26">
        <v>-3.784E-3</v>
      </c>
      <c r="G129" s="16"/>
    </row>
    <row r="130" spans="1:7" x14ac:dyDescent="0.25">
      <c r="A130" s="13" t="s">
        <v>2195</v>
      </c>
      <c r="B130" s="32"/>
      <c r="C130" s="32" t="s">
        <v>262</v>
      </c>
      <c r="D130" s="44">
        <v>-110250</v>
      </c>
      <c r="E130" s="40">
        <v>-763.92</v>
      </c>
      <c r="F130" s="26">
        <v>-4.9360000000000003E-3</v>
      </c>
      <c r="G130" s="16"/>
    </row>
    <row r="131" spans="1:7" x14ac:dyDescent="0.25">
      <c r="A131" s="13" t="s">
        <v>2196</v>
      </c>
      <c r="B131" s="32"/>
      <c r="C131" s="32" t="s">
        <v>262</v>
      </c>
      <c r="D131" s="44">
        <v>-872000</v>
      </c>
      <c r="E131" s="40">
        <v>-765.88</v>
      </c>
      <c r="F131" s="26">
        <v>-4.9490000000000003E-3</v>
      </c>
      <c r="G131" s="16"/>
    </row>
    <row r="132" spans="1:7" x14ac:dyDescent="0.25">
      <c r="A132" s="13" t="s">
        <v>2197</v>
      </c>
      <c r="B132" s="32"/>
      <c r="C132" s="32" t="s">
        <v>403</v>
      </c>
      <c r="D132" s="44">
        <v>-16625</v>
      </c>
      <c r="E132" s="40">
        <v>-784.35</v>
      </c>
      <c r="F132" s="26">
        <v>-5.0689999999999997E-3</v>
      </c>
      <c r="G132" s="16"/>
    </row>
    <row r="133" spans="1:7" x14ac:dyDescent="0.25">
      <c r="A133" s="13" t="s">
        <v>2198</v>
      </c>
      <c r="B133" s="32"/>
      <c r="C133" s="32" t="s">
        <v>316</v>
      </c>
      <c r="D133" s="44">
        <v>-30625</v>
      </c>
      <c r="E133" s="40">
        <v>-796.53</v>
      </c>
      <c r="F133" s="26">
        <v>-5.1469999999999997E-3</v>
      </c>
      <c r="G133" s="16"/>
    </row>
    <row r="134" spans="1:7" x14ac:dyDescent="0.25">
      <c r="A134" s="13" t="s">
        <v>2199</v>
      </c>
      <c r="B134" s="32"/>
      <c r="C134" s="32" t="s">
        <v>321</v>
      </c>
      <c r="D134" s="44">
        <v>-141400</v>
      </c>
      <c r="E134" s="40">
        <v>-899.37</v>
      </c>
      <c r="F134" s="26">
        <v>-5.8120000000000003E-3</v>
      </c>
      <c r="G134" s="16"/>
    </row>
    <row r="135" spans="1:7" x14ac:dyDescent="0.25">
      <c r="A135" s="13" t="s">
        <v>2200</v>
      </c>
      <c r="B135" s="32"/>
      <c r="C135" s="32" t="s">
        <v>273</v>
      </c>
      <c r="D135" s="44">
        <v>-28000</v>
      </c>
      <c r="E135" s="40">
        <v>-981.11</v>
      </c>
      <c r="F135" s="26">
        <v>-6.3400000000000001E-3</v>
      </c>
      <c r="G135" s="16"/>
    </row>
    <row r="136" spans="1:7" x14ac:dyDescent="0.25">
      <c r="A136" s="13" t="s">
        <v>2201</v>
      </c>
      <c r="B136" s="32"/>
      <c r="C136" s="32" t="s">
        <v>262</v>
      </c>
      <c r="D136" s="44">
        <v>-85400</v>
      </c>
      <c r="E136" s="40">
        <v>-1034.45</v>
      </c>
      <c r="F136" s="26">
        <v>-6.685E-3</v>
      </c>
      <c r="G136" s="16"/>
    </row>
    <row r="137" spans="1:7" x14ac:dyDescent="0.25">
      <c r="A137" s="13" t="s">
        <v>2202</v>
      </c>
      <c r="B137" s="32"/>
      <c r="C137" s="32" t="s">
        <v>300</v>
      </c>
      <c r="D137" s="44">
        <v>-511500</v>
      </c>
      <c r="E137" s="40">
        <v>-1068.27</v>
      </c>
      <c r="F137" s="26">
        <v>-6.9030000000000003E-3</v>
      </c>
      <c r="G137" s="16"/>
    </row>
    <row r="138" spans="1:7" x14ac:dyDescent="0.25">
      <c r="A138" s="13" t="s">
        <v>2203</v>
      </c>
      <c r="B138" s="32"/>
      <c r="C138" s="32" t="s">
        <v>352</v>
      </c>
      <c r="D138" s="44">
        <v>-392700</v>
      </c>
      <c r="E138" s="40">
        <v>-1458.29</v>
      </c>
      <c r="F138" s="26">
        <v>-9.4240000000000001E-3</v>
      </c>
      <c r="G138" s="16"/>
    </row>
    <row r="139" spans="1:7" x14ac:dyDescent="0.25">
      <c r="A139" s="13" t="s">
        <v>2204</v>
      </c>
      <c r="B139" s="32"/>
      <c r="C139" s="32" t="s">
        <v>1582</v>
      </c>
      <c r="D139" s="44">
        <v>-73500</v>
      </c>
      <c r="E139" s="40">
        <v>-1545.08</v>
      </c>
      <c r="F139" s="26">
        <v>-9.9850000000000008E-3</v>
      </c>
      <c r="G139" s="16"/>
    </row>
    <row r="140" spans="1:7" x14ac:dyDescent="0.25">
      <c r="A140" s="13" t="s">
        <v>2205</v>
      </c>
      <c r="B140" s="32"/>
      <c r="C140" s="32" t="s">
        <v>270</v>
      </c>
      <c r="D140" s="44">
        <v>-98800</v>
      </c>
      <c r="E140" s="40">
        <v>-1560.35</v>
      </c>
      <c r="F140" s="26">
        <v>-1.0083999999999999E-2</v>
      </c>
      <c r="G140" s="16"/>
    </row>
    <row r="141" spans="1:7" x14ac:dyDescent="0.25">
      <c r="A141" s="13" t="s">
        <v>2206</v>
      </c>
      <c r="B141" s="32"/>
      <c r="C141" s="32" t="s">
        <v>294</v>
      </c>
      <c r="D141" s="44">
        <v>-69750</v>
      </c>
      <c r="E141" s="40">
        <v>-1619</v>
      </c>
      <c r="F141" s="26">
        <v>-1.0463E-2</v>
      </c>
      <c r="G141" s="16"/>
    </row>
    <row r="142" spans="1:7" x14ac:dyDescent="0.25">
      <c r="A142" s="13" t="s">
        <v>2207</v>
      </c>
      <c r="B142" s="32"/>
      <c r="C142" s="32" t="s">
        <v>308</v>
      </c>
      <c r="D142" s="44">
        <v>-53400</v>
      </c>
      <c r="E142" s="40">
        <v>-1659.19</v>
      </c>
      <c r="F142" s="26">
        <v>-1.0722000000000001E-2</v>
      </c>
      <c r="G142" s="16"/>
    </row>
    <row r="143" spans="1:7" x14ac:dyDescent="0.25">
      <c r="A143" s="13" t="s">
        <v>2208</v>
      </c>
      <c r="B143" s="32"/>
      <c r="C143" s="32" t="s">
        <v>262</v>
      </c>
      <c r="D143" s="44">
        <v>-205000</v>
      </c>
      <c r="E143" s="40">
        <v>-2038.83</v>
      </c>
      <c r="F143" s="26">
        <v>-1.3176E-2</v>
      </c>
      <c r="G143" s="16"/>
    </row>
    <row r="144" spans="1:7" x14ac:dyDescent="0.25">
      <c r="A144" s="13" t="s">
        <v>2209</v>
      </c>
      <c r="B144" s="32"/>
      <c r="C144" s="32" t="s">
        <v>270</v>
      </c>
      <c r="D144" s="44">
        <v>-40520000</v>
      </c>
      <c r="E144" s="40">
        <v>-3071.42</v>
      </c>
      <c r="F144" s="26">
        <v>-1.9848999999999999E-2</v>
      </c>
      <c r="G144" s="16"/>
    </row>
    <row r="145" spans="1:7" x14ac:dyDescent="0.25">
      <c r="A145" s="13" t="s">
        <v>2210</v>
      </c>
      <c r="B145" s="32"/>
      <c r="C145" s="32" t="s">
        <v>267</v>
      </c>
      <c r="D145" s="44">
        <v>-381000</v>
      </c>
      <c r="E145" s="40">
        <v>-4596.7700000000004</v>
      </c>
      <c r="F145" s="26">
        <v>-2.9707000000000001E-2</v>
      </c>
      <c r="G145" s="16"/>
    </row>
    <row r="146" spans="1:7" x14ac:dyDescent="0.25">
      <c r="A146" s="13" t="s">
        <v>2211</v>
      </c>
      <c r="B146" s="32"/>
      <c r="C146" s="32" t="s">
        <v>262</v>
      </c>
      <c r="D146" s="44">
        <v>-471250</v>
      </c>
      <c r="E146" s="40">
        <v>-4813.3500000000004</v>
      </c>
      <c r="F146" s="26">
        <v>-3.1106999999999999E-2</v>
      </c>
      <c r="G146" s="16"/>
    </row>
    <row r="147" spans="1:7" x14ac:dyDescent="0.25">
      <c r="A147" s="17" t="s">
        <v>181</v>
      </c>
      <c r="B147" s="33"/>
      <c r="C147" s="33"/>
      <c r="D147" s="18"/>
      <c r="E147" s="42">
        <v>-39121.35</v>
      </c>
      <c r="F147" s="43">
        <v>-0.25279499999999999</v>
      </c>
      <c r="G147" s="21"/>
    </row>
    <row r="148" spans="1:7" x14ac:dyDescent="0.25">
      <c r="A148" s="13"/>
      <c r="B148" s="32"/>
      <c r="C148" s="32"/>
      <c r="D148" s="14"/>
      <c r="E148" s="15"/>
      <c r="F148" s="16"/>
      <c r="G148" s="16"/>
    </row>
    <row r="149" spans="1:7" x14ac:dyDescent="0.25">
      <c r="A149" s="17" t="s">
        <v>2212</v>
      </c>
      <c r="B149" s="32"/>
      <c r="C149" s="32"/>
      <c r="D149" s="14"/>
      <c r="E149" s="15"/>
      <c r="F149" s="16"/>
      <c r="G149" s="16"/>
    </row>
    <row r="150" spans="1:7" x14ac:dyDescent="0.25">
      <c r="A150" s="13" t="s">
        <v>2213</v>
      </c>
      <c r="B150" s="32">
        <v>6000038</v>
      </c>
      <c r="C150" s="32"/>
      <c r="D150" s="44">
        <v>-10110</v>
      </c>
      <c r="E150" s="40">
        <v>-9572.75</v>
      </c>
      <c r="F150" s="26">
        <v>-6.1865999999999997E-2</v>
      </c>
      <c r="G150" s="16"/>
    </row>
    <row r="151" spans="1:7" x14ac:dyDescent="0.25">
      <c r="A151" s="13" t="s">
        <v>2214</v>
      </c>
      <c r="B151" s="32">
        <v>6000037</v>
      </c>
      <c r="C151" s="32"/>
      <c r="D151" s="44">
        <v>-5190</v>
      </c>
      <c r="E151" s="40">
        <v>-4916.59</v>
      </c>
      <c r="F151" s="26">
        <v>-3.1773999999999997E-2</v>
      </c>
      <c r="G151" s="16"/>
    </row>
    <row r="152" spans="1:7" x14ac:dyDescent="0.25">
      <c r="A152" s="13" t="s">
        <v>2215</v>
      </c>
      <c r="B152" s="32">
        <v>6000040</v>
      </c>
      <c r="C152" s="32"/>
      <c r="D152" s="44">
        <v>-2000</v>
      </c>
      <c r="E152" s="40">
        <v>-1708.88</v>
      </c>
      <c r="F152" s="26">
        <v>-1.1044E-2</v>
      </c>
      <c r="G152" s="16"/>
    </row>
    <row r="153" spans="1:7" x14ac:dyDescent="0.25">
      <c r="A153" s="13" t="s">
        <v>2216</v>
      </c>
      <c r="B153" s="32">
        <v>6000039</v>
      </c>
      <c r="C153" s="32"/>
      <c r="D153" s="44">
        <v>-710</v>
      </c>
      <c r="E153" s="40">
        <v>-601.57000000000005</v>
      </c>
      <c r="F153" s="26">
        <v>-3.888E-3</v>
      </c>
      <c r="G153" s="16"/>
    </row>
    <row r="154" spans="1:7" x14ac:dyDescent="0.25">
      <c r="A154" s="13" t="s">
        <v>2217</v>
      </c>
      <c r="B154" s="32">
        <v>6000034</v>
      </c>
      <c r="C154" s="32"/>
      <c r="D154" s="14">
        <v>2000</v>
      </c>
      <c r="E154" s="15">
        <v>1694.4</v>
      </c>
      <c r="F154" s="16">
        <v>1.095E-2</v>
      </c>
      <c r="G154" s="16"/>
    </row>
    <row r="155" spans="1:7" x14ac:dyDescent="0.25">
      <c r="A155" s="17" t="s">
        <v>181</v>
      </c>
      <c r="B155" s="33"/>
      <c r="C155" s="33"/>
      <c r="D155" s="18"/>
      <c r="E155" s="42">
        <f>SUM(E150:E154)</f>
        <v>-15105.390000000001</v>
      </c>
      <c r="F155" s="43">
        <f>SUM(F150:F154)</f>
        <v>-9.7622E-2</v>
      </c>
      <c r="G155" s="21"/>
    </row>
    <row r="156" spans="1:7" x14ac:dyDescent="0.25">
      <c r="A156" s="13"/>
      <c r="B156" s="32"/>
      <c r="C156" s="32"/>
      <c r="D156" s="14"/>
      <c r="E156" s="15"/>
      <c r="F156" s="16"/>
      <c r="G156" s="16"/>
    </row>
    <row r="157" spans="1:7" x14ac:dyDescent="0.25">
      <c r="A157" s="24" t="s">
        <v>184</v>
      </c>
      <c r="B157" s="34"/>
      <c r="C157" s="34"/>
      <c r="D157" s="25"/>
      <c r="E157" s="45">
        <f>+E147+E155</f>
        <v>-54226.74</v>
      </c>
      <c r="F157" s="46">
        <f>+F147+F155</f>
        <v>-0.35041699999999998</v>
      </c>
      <c r="G157" s="21"/>
    </row>
    <row r="158" spans="1:7" x14ac:dyDescent="0.25">
      <c r="A158" s="13"/>
      <c r="B158" s="32"/>
      <c r="C158" s="32"/>
      <c r="D158" s="14"/>
      <c r="E158" s="15"/>
      <c r="F158" s="16"/>
      <c r="G158" s="16"/>
    </row>
    <row r="159" spans="1:7" x14ac:dyDescent="0.25">
      <c r="A159" s="17" t="s">
        <v>135</v>
      </c>
      <c r="B159" s="32"/>
      <c r="C159" s="32"/>
      <c r="D159" s="14"/>
      <c r="E159" s="15"/>
      <c r="F159" s="16"/>
      <c r="G159" s="16"/>
    </row>
    <row r="160" spans="1:7" x14ac:dyDescent="0.25">
      <c r="A160" s="17" t="s">
        <v>136</v>
      </c>
      <c r="B160" s="32"/>
      <c r="C160" s="32"/>
      <c r="D160" s="14"/>
      <c r="E160" s="15"/>
      <c r="F160" s="16"/>
      <c r="G160" s="16"/>
    </row>
    <row r="161" spans="1:7" x14ac:dyDescent="0.25">
      <c r="A161" s="13" t="s">
        <v>2218</v>
      </c>
      <c r="B161" s="32" t="s">
        <v>2219</v>
      </c>
      <c r="C161" s="32" t="s">
        <v>139</v>
      </c>
      <c r="D161" s="14">
        <v>7500000</v>
      </c>
      <c r="E161" s="15">
        <v>7555.53</v>
      </c>
      <c r="F161" s="16">
        <v>4.8828999999999997E-2</v>
      </c>
      <c r="G161" s="16">
        <v>7.9500000000000001E-2</v>
      </c>
    </row>
    <row r="162" spans="1:7" x14ac:dyDescent="0.25">
      <c r="A162" s="13" t="s">
        <v>2220</v>
      </c>
      <c r="B162" s="32" t="s">
        <v>2221</v>
      </c>
      <c r="C162" s="32" t="s">
        <v>139</v>
      </c>
      <c r="D162" s="14">
        <v>7500000</v>
      </c>
      <c r="E162" s="15">
        <v>7525.53</v>
      </c>
      <c r="F162" s="16">
        <v>4.8634999999999998E-2</v>
      </c>
      <c r="G162" s="16">
        <v>7.51E-2</v>
      </c>
    </row>
    <row r="163" spans="1:7" x14ac:dyDescent="0.25">
      <c r="A163" s="13" t="s">
        <v>2222</v>
      </c>
      <c r="B163" s="32" t="s">
        <v>2223</v>
      </c>
      <c r="C163" s="32" t="s">
        <v>148</v>
      </c>
      <c r="D163" s="14">
        <v>5000000</v>
      </c>
      <c r="E163" s="15">
        <v>5028.32</v>
      </c>
      <c r="F163" s="16">
        <v>3.2495999999999997E-2</v>
      </c>
      <c r="G163" s="16">
        <v>7.9217999999999997E-2</v>
      </c>
    </row>
    <row r="164" spans="1:7" x14ac:dyDescent="0.25">
      <c r="A164" s="13" t="s">
        <v>1087</v>
      </c>
      <c r="B164" s="32" t="s">
        <v>1088</v>
      </c>
      <c r="C164" s="32" t="s">
        <v>139</v>
      </c>
      <c r="D164" s="14">
        <v>5000000</v>
      </c>
      <c r="E164" s="15">
        <v>4998.25</v>
      </c>
      <c r="F164" s="16">
        <v>3.2301999999999997E-2</v>
      </c>
      <c r="G164" s="16">
        <v>7.7429999999999999E-2</v>
      </c>
    </row>
    <row r="165" spans="1:7" x14ac:dyDescent="0.25">
      <c r="A165" s="13" t="s">
        <v>2224</v>
      </c>
      <c r="B165" s="32" t="s">
        <v>2225</v>
      </c>
      <c r="C165" s="32" t="s">
        <v>139</v>
      </c>
      <c r="D165" s="14">
        <v>4500000</v>
      </c>
      <c r="E165" s="15">
        <v>4415.76</v>
      </c>
      <c r="F165" s="16">
        <v>2.8538000000000001E-2</v>
      </c>
      <c r="G165" s="16">
        <v>7.9750000000000001E-2</v>
      </c>
    </row>
    <row r="166" spans="1:7" x14ac:dyDescent="0.25">
      <c r="A166" s="13" t="s">
        <v>2226</v>
      </c>
      <c r="B166" s="32" t="s">
        <v>2227</v>
      </c>
      <c r="C166" s="32" t="s">
        <v>139</v>
      </c>
      <c r="D166" s="14">
        <v>3500000</v>
      </c>
      <c r="E166" s="15">
        <v>3507.33</v>
      </c>
      <c r="F166" s="16">
        <v>2.2667E-2</v>
      </c>
      <c r="G166" s="16">
        <v>7.8450000000000006E-2</v>
      </c>
    </row>
    <row r="167" spans="1:7" x14ac:dyDescent="0.25">
      <c r="A167" s="13" t="s">
        <v>2228</v>
      </c>
      <c r="B167" s="32" t="s">
        <v>2229</v>
      </c>
      <c r="C167" s="32" t="s">
        <v>139</v>
      </c>
      <c r="D167" s="14">
        <v>3000000</v>
      </c>
      <c r="E167" s="15">
        <v>2996.04</v>
      </c>
      <c r="F167" s="16">
        <v>1.9362000000000001E-2</v>
      </c>
      <c r="G167" s="16">
        <v>7.7249999999999999E-2</v>
      </c>
    </row>
    <row r="168" spans="1:7" x14ac:dyDescent="0.25">
      <c r="A168" s="13" t="s">
        <v>866</v>
      </c>
      <c r="B168" s="32" t="s">
        <v>867</v>
      </c>
      <c r="C168" s="32" t="s">
        <v>148</v>
      </c>
      <c r="D168" s="14">
        <v>2500000</v>
      </c>
      <c r="E168" s="15">
        <v>2512.94</v>
      </c>
      <c r="F168" s="16">
        <v>1.6240000000000001E-2</v>
      </c>
      <c r="G168" s="16">
        <v>7.9117999999999994E-2</v>
      </c>
    </row>
    <row r="169" spans="1:7" x14ac:dyDescent="0.25">
      <c r="A169" s="13" t="s">
        <v>1065</v>
      </c>
      <c r="B169" s="32" t="s">
        <v>1066</v>
      </c>
      <c r="C169" s="32" t="s">
        <v>148</v>
      </c>
      <c r="D169" s="14">
        <v>1500000</v>
      </c>
      <c r="E169" s="15">
        <v>1513.16</v>
      </c>
      <c r="F169" s="16">
        <v>9.7789999999999995E-3</v>
      </c>
      <c r="G169" s="16">
        <v>7.8950000000000006E-2</v>
      </c>
    </row>
    <row r="170" spans="1:7" x14ac:dyDescent="0.25">
      <c r="A170" s="13" t="s">
        <v>2230</v>
      </c>
      <c r="B170" s="32" t="s">
        <v>2231</v>
      </c>
      <c r="C170" s="32" t="s">
        <v>139</v>
      </c>
      <c r="D170" s="14">
        <v>1500000</v>
      </c>
      <c r="E170" s="15">
        <v>1496.3</v>
      </c>
      <c r="F170" s="16">
        <v>9.6699999999999998E-3</v>
      </c>
      <c r="G170" s="16">
        <v>7.6300000000000007E-2</v>
      </c>
    </row>
    <row r="171" spans="1:7" x14ac:dyDescent="0.25">
      <c r="A171" s="13" t="s">
        <v>2232</v>
      </c>
      <c r="B171" s="32" t="s">
        <v>2233</v>
      </c>
      <c r="C171" s="32" t="s">
        <v>139</v>
      </c>
      <c r="D171" s="14">
        <v>500000</v>
      </c>
      <c r="E171" s="15">
        <v>500.54</v>
      </c>
      <c r="F171" s="16">
        <v>3.235E-3</v>
      </c>
      <c r="G171" s="16">
        <v>7.7479000000000006E-2</v>
      </c>
    </row>
    <row r="172" spans="1:7" x14ac:dyDescent="0.25">
      <c r="A172" s="13" t="s">
        <v>2234</v>
      </c>
      <c r="B172" s="32" t="s">
        <v>2235</v>
      </c>
      <c r="C172" s="32" t="s">
        <v>139</v>
      </c>
      <c r="D172" s="14">
        <v>500000</v>
      </c>
      <c r="E172" s="15">
        <v>500.51</v>
      </c>
      <c r="F172" s="16">
        <v>3.235E-3</v>
      </c>
      <c r="G172" s="16">
        <v>7.7350000000000002E-2</v>
      </c>
    </row>
    <row r="173" spans="1:7" x14ac:dyDescent="0.25">
      <c r="A173" s="13" t="s">
        <v>2236</v>
      </c>
      <c r="B173" s="32" t="s">
        <v>2237</v>
      </c>
      <c r="C173" s="32" t="s">
        <v>148</v>
      </c>
      <c r="D173" s="14">
        <v>500000</v>
      </c>
      <c r="E173" s="15">
        <v>500</v>
      </c>
      <c r="F173" s="16">
        <v>3.2309999999999999E-3</v>
      </c>
      <c r="G173" s="16">
        <v>7.9500000000000001E-2</v>
      </c>
    </row>
    <row r="174" spans="1:7" x14ac:dyDescent="0.25">
      <c r="A174" s="13" t="s">
        <v>2238</v>
      </c>
      <c r="B174" s="32" t="s">
        <v>2239</v>
      </c>
      <c r="C174" s="32" t="s">
        <v>139</v>
      </c>
      <c r="D174" s="14">
        <v>500000</v>
      </c>
      <c r="E174" s="15">
        <v>499.43</v>
      </c>
      <c r="F174" s="16">
        <v>3.228E-3</v>
      </c>
      <c r="G174" s="16">
        <v>7.8899999999999998E-2</v>
      </c>
    </row>
    <row r="175" spans="1:7" x14ac:dyDescent="0.25">
      <c r="A175" s="13" t="s">
        <v>862</v>
      </c>
      <c r="B175" s="32" t="s">
        <v>863</v>
      </c>
      <c r="C175" s="32" t="s">
        <v>139</v>
      </c>
      <c r="D175" s="14">
        <v>500000</v>
      </c>
      <c r="E175" s="15">
        <v>498.38</v>
      </c>
      <c r="F175" s="16">
        <v>3.2209999999999999E-3</v>
      </c>
      <c r="G175" s="16">
        <v>7.7299999999999994E-2</v>
      </c>
    </row>
    <row r="176" spans="1:7" x14ac:dyDescent="0.25">
      <c r="A176" s="13" t="s">
        <v>2240</v>
      </c>
      <c r="B176" s="32" t="s">
        <v>2241</v>
      </c>
      <c r="C176" s="32" t="s">
        <v>139</v>
      </c>
      <c r="D176" s="14">
        <v>500000</v>
      </c>
      <c r="E176" s="15">
        <v>488.58</v>
      </c>
      <c r="F176" s="16">
        <v>3.1580000000000002E-3</v>
      </c>
      <c r="G176" s="16">
        <v>7.9500000000000001E-2</v>
      </c>
    </row>
    <row r="177" spans="1:7" x14ac:dyDescent="0.25">
      <c r="A177" s="13" t="s">
        <v>1067</v>
      </c>
      <c r="B177" s="32" t="s">
        <v>1068</v>
      </c>
      <c r="C177" s="32" t="s">
        <v>139</v>
      </c>
      <c r="D177" s="14">
        <v>200000</v>
      </c>
      <c r="E177" s="15">
        <v>200</v>
      </c>
      <c r="F177" s="16">
        <v>1.2930000000000001E-3</v>
      </c>
      <c r="G177" s="16">
        <v>7.9236000000000001E-2</v>
      </c>
    </row>
    <row r="178" spans="1:7" x14ac:dyDescent="0.25">
      <c r="A178" s="13" t="s">
        <v>2242</v>
      </c>
      <c r="B178" s="32" t="s">
        <v>2243</v>
      </c>
      <c r="C178" s="32" t="s">
        <v>139</v>
      </c>
      <c r="D178" s="14">
        <v>200000</v>
      </c>
      <c r="E178" s="15">
        <v>199.94</v>
      </c>
      <c r="F178" s="16">
        <v>1.292E-3</v>
      </c>
      <c r="G178" s="16">
        <v>7.7399999999999997E-2</v>
      </c>
    </row>
    <row r="179" spans="1:7" x14ac:dyDescent="0.25">
      <c r="A179" s="17" t="s">
        <v>181</v>
      </c>
      <c r="B179" s="33"/>
      <c r="C179" s="33"/>
      <c r="D179" s="18"/>
      <c r="E179" s="36">
        <v>44936.54</v>
      </c>
      <c r="F179" s="37">
        <v>0.29040199999999999</v>
      </c>
      <c r="G179" s="21"/>
    </row>
    <row r="180" spans="1:7" x14ac:dyDescent="0.25">
      <c r="A180" s="13"/>
      <c r="B180" s="32"/>
      <c r="C180" s="32"/>
      <c r="D180" s="14"/>
      <c r="E180" s="15"/>
      <c r="F180" s="16"/>
      <c r="G180" s="16"/>
    </row>
    <row r="181" spans="1:7" x14ac:dyDescent="0.25">
      <c r="A181" s="17" t="s">
        <v>236</v>
      </c>
      <c r="B181" s="32"/>
      <c r="C181" s="32"/>
      <c r="D181" s="14"/>
      <c r="E181" s="15"/>
      <c r="F181" s="16"/>
      <c r="G181" s="16"/>
    </row>
    <row r="182" spans="1:7" x14ac:dyDescent="0.25">
      <c r="A182" s="13" t="s">
        <v>1858</v>
      </c>
      <c r="B182" s="32" t="s">
        <v>1859</v>
      </c>
      <c r="C182" s="32" t="s">
        <v>239</v>
      </c>
      <c r="D182" s="14">
        <v>20000000</v>
      </c>
      <c r="E182" s="15">
        <v>20580.66</v>
      </c>
      <c r="F182" s="16">
        <v>0.13300600000000001</v>
      </c>
      <c r="G182" s="16">
        <v>6.8944000000000005E-2</v>
      </c>
    </row>
    <row r="183" spans="1:7" x14ac:dyDescent="0.25">
      <c r="A183" s="13" t="s">
        <v>872</v>
      </c>
      <c r="B183" s="32" t="s">
        <v>873</v>
      </c>
      <c r="C183" s="32" t="s">
        <v>239</v>
      </c>
      <c r="D183" s="14">
        <v>8000000</v>
      </c>
      <c r="E183" s="15">
        <v>7908.22</v>
      </c>
      <c r="F183" s="16">
        <v>5.1108000000000001E-2</v>
      </c>
      <c r="G183" s="16">
        <v>6.8633E-2</v>
      </c>
    </row>
    <row r="184" spans="1:7" x14ac:dyDescent="0.25">
      <c r="A184" s="13" t="s">
        <v>1167</v>
      </c>
      <c r="B184" s="32" t="s">
        <v>1168</v>
      </c>
      <c r="C184" s="32" t="s">
        <v>239</v>
      </c>
      <c r="D184" s="14">
        <v>6500000</v>
      </c>
      <c r="E184" s="15">
        <v>6610.18</v>
      </c>
      <c r="F184" s="16">
        <v>4.2719E-2</v>
      </c>
      <c r="G184" s="16">
        <v>6.6758999999999999E-2</v>
      </c>
    </row>
    <row r="185" spans="1:7" x14ac:dyDescent="0.25">
      <c r="A185" s="13" t="s">
        <v>237</v>
      </c>
      <c r="B185" s="32" t="s">
        <v>238</v>
      </c>
      <c r="C185" s="32" t="s">
        <v>239</v>
      </c>
      <c r="D185" s="14">
        <v>4000000</v>
      </c>
      <c r="E185" s="15">
        <v>4052.24</v>
      </c>
      <c r="F185" s="16">
        <v>2.6187999999999999E-2</v>
      </c>
      <c r="G185" s="16">
        <v>6.6933999999999994E-2</v>
      </c>
    </row>
    <row r="186" spans="1:7" x14ac:dyDescent="0.25">
      <c r="A186" s="17" t="s">
        <v>181</v>
      </c>
      <c r="B186" s="33"/>
      <c r="C186" s="33"/>
      <c r="D186" s="18"/>
      <c r="E186" s="36">
        <v>39151.300000000003</v>
      </c>
      <c r="F186" s="37">
        <v>0.25302200000000002</v>
      </c>
      <c r="G186" s="21"/>
    </row>
    <row r="187" spans="1:7" x14ac:dyDescent="0.25">
      <c r="A187" s="13"/>
      <c r="B187" s="32"/>
      <c r="C187" s="32"/>
      <c r="D187" s="14"/>
      <c r="E187" s="15"/>
      <c r="F187" s="16"/>
      <c r="G187" s="16"/>
    </row>
    <row r="188" spans="1:7" x14ac:dyDescent="0.25">
      <c r="A188" s="17" t="s">
        <v>182</v>
      </c>
      <c r="B188" s="32"/>
      <c r="C188" s="32"/>
      <c r="D188" s="14"/>
      <c r="E188" s="15"/>
      <c r="F188" s="16"/>
      <c r="G188" s="16"/>
    </row>
    <row r="189" spans="1:7" x14ac:dyDescent="0.25">
      <c r="A189" s="17" t="s">
        <v>181</v>
      </c>
      <c r="B189" s="32"/>
      <c r="C189" s="32"/>
      <c r="D189" s="14"/>
      <c r="E189" s="38" t="s">
        <v>134</v>
      </c>
      <c r="F189" s="39" t="s">
        <v>134</v>
      </c>
      <c r="G189" s="16"/>
    </row>
    <row r="190" spans="1:7" x14ac:dyDescent="0.25">
      <c r="A190" s="13"/>
      <c r="B190" s="32"/>
      <c r="C190" s="32"/>
      <c r="D190" s="14"/>
      <c r="E190" s="15"/>
      <c r="F190" s="16"/>
      <c r="G190" s="16"/>
    </row>
    <row r="191" spans="1:7" x14ac:dyDescent="0.25">
      <c r="A191" s="17" t="s">
        <v>183</v>
      </c>
      <c r="B191" s="32"/>
      <c r="C191" s="32"/>
      <c r="D191" s="14"/>
      <c r="E191" s="15"/>
      <c r="F191" s="16"/>
      <c r="G191" s="16"/>
    </row>
    <row r="192" spans="1:7" x14ac:dyDescent="0.25">
      <c r="A192" s="17" t="s">
        <v>181</v>
      </c>
      <c r="B192" s="32"/>
      <c r="C192" s="32"/>
      <c r="D192" s="14"/>
      <c r="E192" s="38" t="s">
        <v>134</v>
      </c>
      <c r="F192" s="39" t="s">
        <v>134</v>
      </c>
      <c r="G192" s="16"/>
    </row>
    <row r="193" spans="1:7" x14ac:dyDescent="0.25">
      <c r="A193" s="13"/>
      <c r="B193" s="32"/>
      <c r="C193" s="32"/>
      <c r="D193" s="14"/>
      <c r="E193" s="15"/>
      <c r="F193" s="16"/>
      <c r="G193" s="16"/>
    </row>
    <row r="194" spans="1:7" x14ac:dyDescent="0.25">
      <c r="A194" s="24" t="s">
        <v>184</v>
      </c>
      <c r="B194" s="34"/>
      <c r="C194" s="34"/>
      <c r="D194" s="25"/>
      <c r="E194" s="19">
        <v>84087.84</v>
      </c>
      <c r="F194" s="20">
        <v>0.54343200000000003</v>
      </c>
      <c r="G194" s="21"/>
    </row>
    <row r="195" spans="1:7" x14ac:dyDescent="0.25">
      <c r="A195" s="17"/>
      <c r="B195" s="33"/>
      <c r="C195" s="33"/>
      <c r="D195" s="18"/>
      <c r="E195" s="41"/>
      <c r="F195" s="21"/>
      <c r="G195" s="21"/>
    </row>
    <row r="196" spans="1:7" x14ac:dyDescent="0.25">
      <c r="A196" s="17" t="s">
        <v>2244</v>
      </c>
      <c r="B196" s="33"/>
      <c r="C196" s="33"/>
      <c r="D196" s="18"/>
      <c r="E196" s="41"/>
      <c r="F196" s="21"/>
      <c r="G196" s="16"/>
    </row>
    <row r="197" spans="1:7" x14ac:dyDescent="0.25">
      <c r="A197" s="17" t="s">
        <v>2245</v>
      </c>
      <c r="B197" s="33"/>
      <c r="C197" s="33"/>
      <c r="D197" s="18"/>
      <c r="E197" s="41"/>
      <c r="F197" s="21"/>
      <c r="G197" s="16"/>
    </row>
    <row r="198" spans="1:7" x14ac:dyDescent="0.25">
      <c r="A198" s="61" t="s">
        <v>2246</v>
      </c>
      <c r="B198" s="32" t="s">
        <v>2247</v>
      </c>
      <c r="C198" s="32"/>
      <c r="D198" s="14">
        <v>710</v>
      </c>
      <c r="E198" s="15">
        <v>602.00189999999998</v>
      </c>
      <c r="F198" s="16">
        <f>E198/E220</f>
        <v>3.8905420768229702E-3</v>
      </c>
      <c r="G198" s="16"/>
    </row>
    <row r="199" spans="1:7" x14ac:dyDescent="0.25">
      <c r="A199" s="17" t="s">
        <v>181</v>
      </c>
      <c r="B199" s="33"/>
      <c r="C199" s="33"/>
      <c r="D199" s="18"/>
      <c r="E199" s="36">
        <f>SUM(E198)</f>
        <v>602.00189999999998</v>
      </c>
      <c r="F199" s="37">
        <f>SUM(F198)</f>
        <v>3.8905420768229702E-3</v>
      </c>
      <c r="G199" s="16"/>
    </row>
    <row r="200" spans="1:7" x14ac:dyDescent="0.25">
      <c r="A200" s="17"/>
      <c r="B200" s="33"/>
      <c r="C200" s="33"/>
      <c r="D200" s="18"/>
      <c r="E200" s="41"/>
      <c r="F200" s="21"/>
      <c r="G200" s="16"/>
    </row>
    <row r="201" spans="1:7" x14ac:dyDescent="0.25">
      <c r="A201" s="17" t="s">
        <v>2248</v>
      </c>
      <c r="B201" s="33"/>
      <c r="C201" s="33"/>
      <c r="D201" s="18"/>
      <c r="E201" s="41"/>
      <c r="F201" s="21"/>
      <c r="G201" s="16"/>
    </row>
    <row r="202" spans="1:7" x14ac:dyDescent="0.25">
      <c r="A202" s="61" t="s">
        <v>2249</v>
      </c>
      <c r="B202" s="32" t="s">
        <v>2250</v>
      </c>
      <c r="C202" s="32"/>
      <c r="D202" s="14">
        <v>15300</v>
      </c>
      <c r="E202" s="15">
        <v>14272.911</v>
      </c>
      <c r="F202" s="16">
        <f>E202/E220</f>
        <v>9.2241172003359823E-2</v>
      </c>
      <c r="G202" s="16"/>
    </row>
    <row r="203" spans="1:7" x14ac:dyDescent="0.25">
      <c r="A203" s="17" t="s">
        <v>181</v>
      </c>
      <c r="B203" s="33"/>
      <c r="C203" s="33"/>
      <c r="D203" s="18"/>
      <c r="E203" s="36">
        <f>SUM(E202)</f>
        <v>14272.911</v>
      </c>
      <c r="F203" s="37">
        <f>SUM(F202)</f>
        <v>9.2241172003359823E-2</v>
      </c>
      <c r="G203" s="16"/>
    </row>
    <row r="204" spans="1:7" x14ac:dyDescent="0.25">
      <c r="A204" s="17"/>
      <c r="B204" s="33"/>
      <c r="C204" s="33"/>
      <c r="D204" s="18"/>
      <c r="E204" s="41"/>
      <c r="F204" s="21"/>
      <c r="G204" s="16"/>
    </row>
    <row r="205" spans="1:7" x14ac:dyDescent="0.25">
      <c r="A205" s="58" t="s">
        <v>184</v>
      </c>
      <c r="B205" s="59"/>
      <c r="C205" s="59"/>
      <c r="D205" s="60"/>
      <c r="E205" s="36">
        <f>+E199+E203</f>
        <v>14874.912899999999</v>
      </c>
      <c r="F205" s="37">
        <f>+F199+F203</f>
        <v>9.6131714080182798E-2</v>
      </c>
      <c r="G205" s="16"/>
    </row>
    <row r="206" spans="1:7" x14ac:dyDescent="0.25">
      <c r="A206" s="13"/>
      <c r="B206" s="32"/>
      <c r="C206" s="32"/>
      <c r="D206" s="14"/>
      <c r="E206" s="15"/>
      <c r="F206" s="16"/>
      <c r="G206" s="16"/>
    </row>
    <row r="207" spans="1:7" x14ac:dyDescent="0.25">
      <c r="A207" s="17" t="s">
        <v>876</v>
      </c>
      <c r="B207" s="32"/>
      <c r="C207" s="32"/>
      <c r="D207" s="14"/>
      <c r="E207" s="15"/>
      <c r="F207" s="16"/>
      <c r="G207" s="16"/>
    </row>
    <row r="208" spans="1:7" x14ac:dyDescent="0.25">
      <c r="A208" s="13" t="s">
        <v>877</v>
      </c>
      <c r="B208" s="32" t="s">
        <v>878</v>
      </c>
      <c r="C208" s="32"/>
      <c r="D208" s="14">
        <v>19999000.050000001</v>
      </c>
      <c r="E208" s="15">
        <v>2038.3</v>
      </c>
      <c r="F208" s="16">
        <v>1.3173000000000001E-2</v>
      </c>
      <c r="G208" s="16"/>
    </row>
    <row r="209" spans="1:7" x14ac:dyDescent="0.25">
      <c r="A209" s="13" t="s">
        <v>2251</v>
      </c>
      <c r="B209" s="32" t="s">
        <v>2252</v>
      </c>
      <c r="C209" s="32"/>
      <c r="D209" s="14">
        <v>19999000</v>
      </c>
      <c r="E209" s="15">
        <v>2003.3</v>
      </c>
      <c r="F209" s="16">
        <v>1.2947E-2</v>
      </c>
      <c r="G209" s="16"/>
    </row>
    <row r="210" spans="1:7" x14ac:dyDescent="0.25">
      <c r="A210" s="13"/>
      <c r="B210" s="32"/>
      <c r="C210" s="32"/>
      <c r="D210" s="14"/>
      <c r="E210" s="15"/>
      <c r="F210" s="16"/>
      <c r="G210" s="16"/>
    </row>
    <row r="211" spans="1:7" x14ac:dyDescent="0.25">
      <c r="A211" s="24" t="s">
        <v>184</v>
      </c>
      <c r="B211" s="34"/>
      <c r="C211" s="34"/>
      <c r="D211" s="25"/>
      <c r="E211" s="19">
        <v>4041.6</v>
      </c>
      <c r="F211" s="20">
        <v>2.6120000000000001E-2</v>
      </c>
      <c r="G211" s="21"/>
    </row>
    <row r="212" spans="1:7" x14ac:dyDescent="0.25">
      <c r="A212" s="13"/>
      <c r="B212" s="32"/>
      <c r="C212" s="32"/>
      <c r="D212" s="14"/>
      <c r="E212" s="15"/>
      <c r="F212" s="16"/>
      <c r="G212" s="16"/>
    </row>
    <row r="213" spans="1:7" x14ac:dyDescent="0.25">
      <c r="A213" s="17" t="s">
        <v>199</v>
      </c>
      <c r="B213" s="32"/>
      <c r="C213" s="32"/>
      <c r="D213" s="14"/>
      <c r="E213" s="15"/>
      <c r="F213" s="16"/>
      <c r="G213" s="16"/>
    </row>
    <row r="214" spans="1:7" x14ac:dyDescent="0.25">
      <c r="A214" s="13" t="s">
        <v>200</v>
      </c>
      <c r="B214" s="32"/>
      <c r="C214" s="32"/>
      <c r="D214" s="14"/>
      <c r="E214" s="15">
        <v>8682.5300000000007</v>
      </c>
      <c r="F214" s="16">
        <v>5.6112000000000002E-2</v>
      </c>
      <c r="G214" s="16">
        <v>6.2650999999999998E-2</v>
      </c>
    </row>
    <row r="215" spans="1:7" x14ac:dyDescent="0.25">
      <c r="A215" s="17" t="s">
        <v>181</v>
      </c>
      <c r="B215" s="33"/>
      <c r="C215" s="33"/>
      <c r="D215" s="18"/>
      <c r="E215" s="36">
        <v>8682.5300000000007</v>
      </c>
      <c r="F215" s="37">
        <v>5.6112000000000002E-2</v>
      </c>
      <c r="G215" s="21"/>
    </row>
    <row r="216" spans="1:7" x14ac:dyDescent="0.25">
      <c r="A216" s="13"/>
      <c r="B216" s="32"/>
      <c r="C216" s="32"/>
      <c r="D216" s="14"/>
      <c r="E216" s="15"/>
      <c r="F216" s="16"/>
      <c r="G216" s="16"/>
    </row>
    <row r="217" spans="1:7" x14ac:dyDescent="0.25">
      <c r="A217" s="24" t="s">
        <v>184</v>
      </c>
      <c r="B217" s="34"/>
      <c r="C217" s="34"/>
      <c r="D217" s="25"/>
      <c r="E217" s="19">
        <v>8682.5300000000007</v>
      </c>
      <c r="F217" s="20">
        <v>5.6112000000000002E-2</v>
      </c>
      <c r="G217" s="21"/>
    </row>
    <row r="218" spans="1:7" x14ac:dyDescent="0.25">
      <c r="A218" s="13" t="s">
        <v>201</v>
      </c>
      <c r="B218" s="32"/>
      <c r="C218" s="32"/>
      <c r="D218" s="14"/>
      <c r="E218" s="15">
        <v>2513.5115627</v>
      </c>
      <c r="F218" s="16">
        <v>1.6244000000000001E-2</v>
      </c>
      <c r="G218" s="16"/>
    </row>
    <row r="219" spans="1:7" x14ac:dyDescent="0.25">
      <c r="A219" s="13" t="s">
        <v>202</v>
      </c>
      <c r="B219" s="32"/>
      <c r="C219" s="32"/>
      <c r="D219" s="14"/>
      <c r="E219" s="15">
        <v>1603.8955372999801</v>
      </c>
      <c r="F219" s="16">
        <f>+E219/E220</f>
        <v>1.0365454120151711E-2</v>
      </c>
      <c r="G219" s="16">
        <v>6.2649999999999997E-2</v>
      </c>
    </row>
    <row r="220" spans="1:7" x14ac:dyDescent="0.25">
      <c r="A220" s="27" t="s">
        <v>203</v>
      </c>
      <c r="B220" s="35"/>
      <c r="C220" s="35"/>
      <c r="D220" s="28"/>
      <c r="E220" s="29">
        <v>154734.71</v>
      </c>
      <c r="F220" s="30">
        <v>1</v>
      </c>
      <c r="G220" s="30"/>
    </row>
    <row r="222" spans="1:7" x14ac:dyDescent="0.25">
      <c r="A222" s="1" t="s">
        <v>883</v>
      </c>
    </row>
    <row r="223" spans="1:7" x14ac:dyDescent="0.25">
      <c r="A223" s="1" t="s">
        <v>205</v>
      </c>
      <c r="E223" s="64"/>
      <c r="F223" s="64"/>
    </row>
    <row r="224" spans="1:7" x14ac:dyDescent="0.25">
      <c r="E224" s="64"/>
      <c r="F224" s="64"/>
    </row>
    <row r="225" spans="1:3" x14ac:dyDescent="0.25">
      <c r="A225" s="1" t="s">
        <v>206</v>
      </c>
    </row>
    <row r="226" spans="1:3" x14ac:dyDescent="0.25">
      <c r="A226" s="47" t="s">
        <v>207</v>
      </c>
      <c r="B226" s="3" t="s">
        <v>134</v>
      </c>
    </row>
    <row r="227" spans="1:3" x14ac:dyDescent="0.25">
      <c r="A227" t="s">
        <v>208</v>
      </c>
    </row>
    <row r="228" spans="1:3" x14ac:dyDescent="0.25">
      <c r="A228" t="s">
        <v>249</v>
      </c>
      <c r="B228" t="s">
        <v>210</v>
      </c>
      <c r="C228" t="s">
        <v>210</v>
      </c>
    </row>
    <row r="229" spans="1:3" x14ac:dyDescent="0.25">
      <c r="B229" s="48">
        <v>45688</v>
      </c>
      <c r="C229" s="48">
        <v>45716</v>
      </c>
    </row>
    <row r="230" spans="1:3" x14ac:dyDescent="0.25">
      <c r="A230" t="s">
        <v>250</v>
      </c>
      <c r="B230">
        <v>11.317399999999999</v>
      </c>
      <c r="C230">
        <v>11.379</v>
      </c>
    </row>
    <row r="231" spans="1:3" x14ac:dyDescent="0.25">
      <c r="A231" t="s">
        <v>251</v>
      </c>
      <c r="B231">
        <v>11.317399999999999</v>
      </c>
      <c r="C231">
        <v>11.379</v>
      </c>
    </row>
    <row r="232" spans="1:3" x14ac:dyDescent="0.25">
      <c r="A232" t="s">
        <v>252</v>
      </c>
      <c r="B232">
        <v>11.2601</v>
      </c>
      <c r="C232">
        <v>11.3187</v>
      </c>
    </row>
    <row r="233" spans="1:3" x14ac:dyDescent="0.25">
      <c r="A233" t="s">
        <v>253</v>
      </c>
      <c r="B233">
        <v>11.2601</v>
      </c>
      <c r="C233">
        <v>11.3187</v>
      </c>
    </row>
    <row r="235" spans="1:3" x14ac:dyDescent="0.25">
      <c r="A235" t="s">
        <v>212</v>
      </c>
      <c r="B235" s="3" t="s">
        <v>134</v>
      </c>
    </row>
    <row r="236" spans="1:3" x14ac:dyDescent="0.25">
      <c r="A236" t="s">
        <v>213</v>
      </c>
      <c r="B236" s="3" t="s">
        <v>134</v>
      </c>
    </row>
    <row r="237" spans="1:3" ht="29.1" customHeight="1" x14ac:dyDescent="0.25">
      <c r="A237" s="47" t="s">
        <v>214</v>
      </c>
      <c r="B237" s="3" t="s">
        <v>134</v>
      </c>
    </row>
    <row r="238" spans="1:3" ht="29.1" customHeight="1" x14ac:dyDescent="0.25">
      <c r="A238" s="47" t="s">
        <v>215</v>
      </c>
      <c r="B238" s="3" t="s">
        <v>134</v>
      </c>
    </row>
    <row r="239" spans="1:3" x14ac:dyDescent="0.25">
      <c r="A239" t="s">
        <v>216</v>
      </c>
      <c r="B239" s="49">
        <f>+B255</f>
        <v>2.9370748629600389</v>
      </c>
    </row>
    <row r="240" spans="1:3" x14ac:dyDescent="0.25">
      <c r="A240" t="s">
        <v>476</v>
      </c>
      <c r="B240" s="49">
        <v>6.1169000000000002</v>
      </c>
    </row>
    <row r="241" spans="1:2" ht="43.5" customHeight="1" x14ac:dyDescent="0.25">
      <c r="A241" s="47" t="s">
        <v>217</v>
      </c>
      <c r="B241" s="49">
        <f>+E154</f>
        <v>1694.4</v>
      </c>
    </row>
    <row r="242" spans="1:2" x14ac:dyDescent="0.25">
      <c r="B242" s="3"/>
    </row>
    <row r="243" spans="1:2" ht="29.1" customHeight="1" x14ac:dyDescent="0.25">
      <c r="A243" s="47" t="s">
        <v>218</v>
      </c>
      <c r="B243" s="3" t="s">
        <v>134</v>
      </c>
    </row>
    <row r="244" spans="1:2" ht="29.1" customHeight="1" x14ac:dyDescent="0.25">
      <c r="A244" s="47" t="s">
        <v>219</v>
      </c>
      <c r="B244" t="s">
        <v>134</v>
      </c>
    </row>
    <row r="245" spans="1:2" ht="29.1" customHeight="1" x14ac:dyDescent="0.25">
      <c r="A245" s="47" t="s">
        <v>220</v>
      </c>
      <c r="B245" s="3" t="s">
        <v>134</v>
      </c>
    </row>
    <row r="246" spans="1:2" ht="29.1" customHeight="1" x14ac:dyDescent="0.25">
      <c r="A246" s="47" t="s">
        <v>221</v>
      </c>
      <c r="B246" s="3" t="s">
        <v>134</v>
      </c>
    </row>
    <row r="248" spans="1:2" x14ac:dyDescent="0.25">
      <c r="A248" t="s">
        <v>222</v>
      </c>
    </row>
    <row r="249" spans="1:2" ht="43.5" customHeight="1" x14ac:dyDescent="0.25">
      <c r="A249" s="51" t="s">
        <v>223</v>
      </c>
      <c r="B249" s="55" t="s">
        <v>2253</v>
      </c>
    </row>
    <row r="250" spans="1:2" ht="29.1" customHeight="1" x14ac:dyDescent="0.25">
      <c r="A250" s="51" t="s">
        <v>225</v>
      </c>
      <c r="B250" s="55" t="s">
        <v>2254</v>
      </c>
    </row>
    <row r="251" spans="1:2" x14ac:dyDescent="0.25">
      <c r="A251" s="51"/>
      <c r="B251" s="51"/>
    </row>
    <row r="252" spans="1:2" x14ac:dyDescent="0.25">
      <c r="A252" s="51" t="s">
        <v>227</v>
      </c>
      <c r="B252" s="52">
        <v>7.2821784532500056</v>
      </c>
    </row>
    <row r="253" spans="1:2" x14ac:dyDescent="0.25">
      <c r="A253" s="51"/>
      <c r="B253" s="51"/>
    </row>
    <row r="254" spans="1:2" x14ac:dyDescent="0.25">
      <c r="A254" s="51" t="s">
        <v>228</v>
      </c>
      <c r="B254" s="53">
        <v>3.0808</v>
      </c>
    </row>
    <row r="255" spans="1:2" x14ac:dyDescent="0.25">
      <c r="A255" s="51" t="s">
        <v>229</v>
      </c>
      <c r="B255" s="53">
        <v>2.9370748629600389</v>
      </c>
    </row>
    <row r="256" spans="1:2" x14ac:dyDescent="0.25">
      <c r="A256" s="51"/>
      <c r="B256" s="51"/>
    </row>
    <row r="257" spans="1:4" x14ac:dyDescent="0.25">
      <c r="A257" s="51" t="s">
        <v>230</v>
      </c>
      <c r="B257" s="54">
        <v>45716</v>
      </c>
    </row>
    <row r="259" spans="1:4" ht="69.95" customHeight="1" x14ac:dyDescent="0.25">
      <c r="A259" s="65" t="s">
        <v>231</v>
      </c>
      <c r="B259" s="65" t="s">
        <v>232</v>
      </c>
      <c r="C259" s="65" t="s">
        <v>4</v>
      </c>
      <c r="D259" s="65" t="s">
        <v>5</v>
      </c>
    </row>
    <row r="260" spans="1:4" ht="69.95" customHeight="1" x14ac:dyDescent="0.25">
      <c r="A260" s="65" t="s">
        <v>2253</v>
      </c>
      <c r="B260" s="65"/>
      <c r="C260" s="65" t="s">
        <v>82</v>
      </c>
      <c r="D260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9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2255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2256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737</v>
      </c>
      <c r="B8" s="32" t="s">
        <v>738</v>
      </c>
      <c r="C8" s="32" t="s">
        <v>284</v>
      </c>
      <c r="D8" s="14">
        <v>345305</v>
      </c>
      <c r="E8" s="15">
        <v>766.92</v>
      </c>
      <c r="F8" s="16">
        <v>7.5399999999999995E-2</v>
      </c>
      <c r="G8" s="16"/>
    </row>
    <row r="9" spans="1:7" x14ac:dyDescent="0.25">
      <c r="A9" s="13" t="s">
        <v>792</v>
      </c>
      <c r="B9" s="32" t="s">
        <v>793</v>
      </c>
      <c r="C9" s="32" t="s">
        <v>794</v>
      </c>
      <c r="D9" s="14">
        <v>9768</v>
      </c>
      <c r="E9" s="15">
        <v>437.34</v>
      </c>
      <c r="F9" s="16">
        <v>4.2999999999999997E-2</v>
      </c>
      <c r="G9" s="16"/>
    </row>
    <row r="10" spans="1:7" x14ac:dyDescent="0.25">
      <c r="A10" s="13" t="s">
        <v>811</v>
      </c>
      <c r="B10" s="32" t="s">
        <v>812</v>
      </c>
      <c r="C10" s="32" t="s">
        <v>281</v>
      </c>
      <c r="D10" s="14">
        <v>6325</v>
      </c>
      <c r="E10" s="15">
        <v>346.63</v>
      </c>
      <c r="F10" s="16">
        <v>3.4099999999999998E-2</v>
      </c>
      <c r="G10" s="16"/>
    </row>
    <row r="11" spans="1:7" x14ac:dyDescent="0.25">
      <c r="A11" s="13" t="s">
        <v>452</v>
      </c>
      <c r="B11" s="32" t="s">
        <v>453</v>
      </c>
      <c r="C11" s="32" t="s">
        <v>300</v>
      </c>
      <c r="D11" s="14">
        <v>163452</v>
      </c>
      <c r="E11" s="15">
        <v>339.34</v>
      </c>
      <c r="F11" s="16">
        <v>3.3300000000000003E-2</v>
      </c>
      <c r="G11" s="16"/>
    </row>
    <row r="12" spans="1:7" x14ac:dyDescent="0.25">
      <c r="A12" s="13" t="s">
        <v>1559</v>
      </c>
      <c r="B12" s="32" t="s">
        <v>1560</v>
      </c>
      <c r="C12" s="32" t="s">
        <v>1561</v>
      </c>
      <c r="D12" s="14">
        <v>84425</v>
      </c>
      <c r="E12" s="15">
        <v>333.27</v>
      </c>
      <c r="F12" s="16">
        <v>3.2800000000000003E-2</v>
      </c>
      <c r="G12" s="16"/>
    </row>
    <row r="13" spans="1:7" x14ac:dyDescent="0.25">
      <c r="A13" s="13" t="s">
        <v>496</v>
      </c>
      <c r="B13" s="32" t="s">
        <v>497</v>
      </c>
      <c r="C13" s="32" t="s">
        <v>308</v>
      </c>
      <c r="D13" s="14">
        <v>9460</v>
      </c>
      <c r="E13" s="15">
        <v>292.14</v>
      </c>
      <c r="F13" s="16">
        <v>2.87E-2</v>
      </c>
      <c r="G13" s="16"/>
    </row>
    <row r="14" spans="1:7" x14ac:dyDescent="0.25">
      <c r="A14" s="13" t="s">
        <v>326</v>
      </c>
      <c r="B14" s="32" t="s">
        <v>327</v>
      </c>
      <c r="C14" s="32" t="s">
        <v>300</v>
      </c>
      <c r="D14" s="14">
        <v>20808</v>
      </c>
      <c r="E14" s="15">
        <v>291.47000000000003</v>
      </c>
      <c r="F14" s="16">
        <v>2.86E-2</v>
      </c>
      <c r="G14" s="16"/>
    </row>
    <row r="15" spans="1:7" x14ac:dyDescent="0.25">
      <c r="A15" s="13" t="s">
        <v>494</v>
      </c>
      <c r="B15" s="32" t="s">
        <v>495</v>
      </c>
      <c r="C15" s="32" t="s">
        <v>439</v>
      </c>
      <c r="D15" s="14">
        <v>66711</v>
      </c>
      <c r="E15" s="15">
        <v>290.89</v>
      </c>
      <c r="F15" s="16">
        <v>2.86E-2</v>
      </c>
      <c r="G15" s="16"/>
    </row>
    <row r="16" spans="1:7" x14ac:dyDescent="0.25">
      <c r="A16" s="13" t="s">
        <v>1570</v>
      </c>
      <c r="B16" s="32" t="s">
        <v>1571</v>
      </c>
      <c r="C16" s="32" t="s">
        <v>303</v>
      </c>
      <c r="D16" s="14">
        <v>84069</v>
      </c>
      <c r="E16" s="15">
        <v>285.16000000000003</v>
      </c>
      <c r="F16" s="16">
        <v>2.8000000000000001E-2</v>
      </c>
      <c r="G16" s="16"/>
    </row>
    <row r="17" spans="1:7" x14ac:dyDescent="0.25">
      <c r="A17" s="13" t="s">
        <v>1576</v>
      </c>
      <c r="B17" s="32" t="s">
        <v>1577</v>
      </c>
      <c r="C17" s="32" t="s">
        <v>284</v>
      </c>
      <c r="D17" s="14">
        <v>3896</v>
      </c>
      <c r="E17" s="15">
        <v>272.43</v>
      </c>
      <c r="F17" s="16">
        <v>2.6800000000000001E-2</v>
      </c>
      <c r="G17" s="16"/>
    </row>
    <row r="18" spans="1:7" x14ac:dyDescent="0.25">
      <c r="A18" s="13" t="s">
        <v>324</v>
      </c>
      <c r="B18" s="32" t="s">
        <v>325</v>
      </c>
      <c r="C18" s="32" t="s">
        <v>300</v>
      </c>
      <c r="D18" s="14">
        <v>72422</v>
      </c>
      <c r="E18" s="15">
        <v>263.83</v>
      </c>
      <c r="F18" s="16">
        <v>2.5899999999999999E-2</v>
      </c>
      <c r="G18" s="16"/>
    </row>
    <row r="19" spans="1:7" x14ac:dyDescent="0.25">
      <c r="A19" s="13" t="s">
        <v>379</v>
      </c>
      <c r="B19" s="32" t="s">
        <v>380</v>
      </c>
      <c r="C19" s="32" t="s">
        <v>316</v>
      </c>
      <c r="D19" s="14">
        <v>11683</v>
      </c>
      <c r="E19" s="15">
        <v>260.01</v>
      </c>
      <c r="F19" s="16">
        <v>2.5600000000000001E-2</v>
      </c>
      <c r="G19" s="16"/>
    </row>
    <row r="20" spans="1:7" x14ac:dyDescent="0.25">
      <c r="A20" s="13" t="s">
        <v>801</v>
      </c>
      <c r="B20" s="32" t="s">
        <v>802</v>
      </c>
      <c r="C20" s="32" t="s">
        <v>284</v>
      </c>
      <c r="D20" s="14">
        <v>7366</v>
      </c>
      <c r="E20" s="15">
        <v>250.73</v>
      </c>
      <c r="F20" s="16">
        <v>2.46E-2</v>
      </c>
      <c r="G20" s="16"/>
    </row>
    <row r="21" spans="1:7" x14ac:dyDescent="0.25">
      <c r="A21" s="13" t="s">
        <v>1583</v>
      </c>
      <c r="B21" s="32" t="s">
        <v>1584</v>
      </c>
      <c r="C21" s="32" t="s">
        <v>300</v>
      </c>
      <c r="D21" s="14">
        <v>2154</v>
      </c>
      <c r="E21" s="15">
        <v>249.31</v>
      </c>
      <c r="F21" s="16">
        <v>2.4500000000000001E-2</v>
      </c>
      <c r="G21" s="16"/>
    </row>
    <row r="22" spans="1:7" x14ac:dyDescent="0.25">
      <c r="A22" s="13" t="s">
        <v>783</v>
      </c>
      <c r="B22" s="32" t="s">
        <v>784</v>
      </c>
      <c r="C22" s="32" t="s">
        <v>300</v>
      </c>
      <c r="D22" s="14">
        <v>62131</v>
      </c>
      <c r="E22" s="15">
        <v>223.86</v>
      </c>
      <c r="F22" s="16">
        <v>2.1999999999999999E-2</v>
      </c>
      <c r="G22" s="16"/>
    </row>
    <row r="23" spans="1:7" x14ac:dyDescent="0.25">
      <c r="A23" s="13" t="s">
        <v>501</v>
      </c>
      <c r="B23" s="32" t="s">
        <v>502</v>
      </c>
      <c r="C23" s="32" t="s">
        <v>273</v>
      </c>
      <c r="D23" s="14">
        <v>4607</v>
      </c>
      <c r="E23" s="15">
        <v>214.96</v>
      </c>
      <c r="F23" s="16">
        <v>2.1100000000000001E-2</v>
      </c>
      <c r="G23" s="16"/>
    </row>
    <row r="24" spans="1:7" x14ac:dyDescent="0.25">
      <c r="A24" s="13" t="s">
        <v>1621</v>
      </c>
      <c r="B24" s="32" t="s">
        <v>1622</v>
      </c>
      <c r="C24" s="32" t="s">
        <v>267</v>
      </c>
      <c r="D24" s="14">
        <v>186577</v>
      </c>
      <c r="E24" s="15">
        <v>211.75</v>
      </c>
      <c r="F24" s="16">
        <v>2.0799999999999999E-2</v>
      </c>
      <c r="G24" s="16"/>
    </row>
    <row r="25" spans="1:7" x14ac:dyDescent="0.25">
      <c r="A25" s="13" t="s">
        <v>1623</v>
      </c>
      <c r="B25" s="32" t="s">
        <v>1624</v>
      </c>
      <c r="C25" s="32" t="s">
        <v>815</v>
      </c>
      <c r="D25" s="14">
        <v>134505</v>
      </c>
      <c r="E25" s="15">
        <v>209.88</v>
      </c>
      <c r="F25" s="16">
        <v>2.06E-2</v>
      </c>
      <c r="G25" s="16"/>
    </row>
    <row r="26" spans="1:7" x14ac:dyDescent="0.25">
      <c r="A26" s="13" t="s">
        <v>1196</v>
      </c>
      <c r="B26" s="32" t="s">
        <v>1197</v>
      </c>
      <c r="C26" s="32" t="s">
        <v>417</v>
      </c>
      <c r="D26" s="14">
        <v>7655</v>
      </c>
      <c r="E26" s="15">
        <v>203.46</v>
      </c>
      <c r="F26" s="16">
        <v>0.02</v>
      </c>
      <c r="G26" s="16"/>
    </row>
    <row r="27" spans="1:7" x14ac:dyDescent="0.25">
      <c r="A27" s="13" t="s">
        <v>446</v>
      </c>
      <c r="B27" s="32" t="s">
        <v>447</v>
      </c>
      <c r="C27" s="32" t="s">
        <v>385</v>
      </c>
      <c r="D27" s="14">
        <v>4397</v>
      </c>
      <c r="E27" s="15">
        <v>203.3</v>
      </c>
      <c r="F27" s="16">
        <v>0.02</v>
      </c>
      <c r="G27" s="16"/>
    </row>
    <row r="28" spans="1:7" x14ac:dyDescent="0.25">
      <c r="A28" s="13" t="s">
        <v>1631</v>
      </c>
      <c r="B28" s="32" t="s">
        <v>1632</v>
      </c>
      <c r="C28" s="32" t="s">
        <v>394</v>
      </c>
      <c r="D28" s="14">
        <v>31911</v>
      </c>
      <c r="E28" s="15">
        <v>202.81</v>
      </c>
      <c r="F28" s="16">
        <v>1.9900000000000001E-2</v>
      </c>
      <c r="G28" s="16"/>
    </row>
    <row r="29" spans="1:7" x14ac:dyDescent="0.25">
      <c r="A29" s="13" t="s">
        <v>408</v>
      </c>
      <c r="B29" s="32" t="s">
        <v>409</v>
      </c>
      <c r="C29" s="32" t="s">
        <v>338</v>
      </c>
      <c r="D29" s="14">
        <v>11896</v>
      </c>
      <c r="E29" s="15">
        <v>201.16</v>
      </c>
      <c r="F29" s="16">
        <v>1.9800000000000002E-2</v>
      </c>
      <c r="G29" s="16"/>
    </row>
    <row r="30" spans="1:7" x14ac:dyDescent="0.25">
      <c r="A30" s="13" t="s">
        <v>1200</v>
      </c>
      <c r="B30" s="32" t="s">
        <v>1201</v>
      </c>
      <c r="C30" s="32" t="s">
        <v>439</v>
      </c>
      <c r="D30" s="14">
        <v>14689</v>
      </c>
      <c r="E30" s="15">
        <v>188.67</v>
      </c>
      <c r="F30" s="16">
        <v>1.8499999999999999E-2</v>
      </c>
      <c r="G30" s="16"/>
    </row>
    <row r="31" spans="1:7" x14ac:dyDescent="0.25">
      <c r="A31" s="13" t="s">
        <v>1204</v>
      </c>
      <c r="B31" s="32" t="s">
        <v>1205</v>
      </c>
      <c r="C31" s="32" t="s">
        <v>500</v>
      </c>
      <c r="D31" s="14">
        <v>18744</v>
      </c>
      <c r="E31" s="15">
        <v>188.41</v>
      </c>
      <c r="F31" s="16">
        <v>1.8499999999999999E-2</v>
      </c>
      <c r="G31" s="16"/>
    </row>
    <row r="32" spans="1:7" x14ac:dyDescent="0.25">
      <c r="A32" s="13" t="s">
        <v>1641</v>
      </c>
      <c r="B32" s="32" t="s">
        <v>1642</v>
      </c>
      <c r="C32" s="32" t="s">
        <v>303</v>
      </c>
      <c r="D32" s="14">
        <v>39147</v>
      </c>
      <c r="E32" s="15">
        <v>187.49</v>
      </c>
      <c r="F32" s="16">
        <v>1.84E-2</v>
      </c>
      <c r="G32" s="16"/>
    </row>
    <row r="33" spans="1:7" x14ac:dyDescent="0.25">
      <c r="A33" s="13" t="s">
        <v>360</v>
      </c>
      <c r="B33" s="32" t="s">
        <v>361</v>
      </c>
      <c r="C33" s="32" t="s">
        <v>262</v>
      </c>
      <c r="D33" s="14">
        <v>92777</v>
      </c>
      <c r="E33" s="15">
        <v>182.84</v>
      </c>
      <c r="F33" s="16">
        <v>1.7999999999999999E-2</v>
      </c>
      <c r="G33" s="16"/>
    </row>
    <row r="34" spans="1:7" x14ac:dyDescent="0.25">
      <c r="A34" s="13" t="s">
        <v>1457</v>
      </c>
      <c r="B34" s="32" t="s">
        <v>1458</v>
      </c>
      <c r="C34" s="32" t="s">
        <v>294</v>
      </c>
      <c r="D34" s="14">
        <v>670</v>
      </c>
      <c r="E34" s="15">
        <v>182.8</v>
      </c>
      <c r="F34" s="16">
        <v>1.7999999999999999E-2</v>
      </c>
      <c r="G34" s="16"/>
    </row>
    <row r="35" spans="1:7" x14ac:dyDescent="0.25">
      <c r="A35" s="13" t="s">
        <v>424</v>
      </c>
      <c r="B35" s="32" t="s">
        <v>425</v>
      </c>
      <c r="C35" s="32" t="s">
        <v>355</v>
      </c>
      <c r="D35" s="14">
        <v>12589</v>
      </c>
      <c r="E35" s="15">
        <v>178.99</v>
      </c>
      <c r="F35" s="16">
        <v>1.7600000000000001E-2</v>
      </c>
      <c r="G35" s="16"/>
    </row>
    <row r="36" spans="1:7" x14ac:dyDescent="0.25">
      <c r="A36" s="13" t="s">
        <v>343</v>
      </c>
      <c r="B36" s="32" t="s">
        <v>344</v>
      </c>
      <c r="C36" s="32" t="s">
        <v>345</v>
      </c>
      <c r="D36" s="14">
        <v>146832</v>
      </c>
      <c r="E36" s="15">
        <v>174.13</v>
      </c>
      <c r="F36" s="16">
        <v>1.7100000000000001E-2</v>
      </c>
      <c r="G36" s="16"/>
    </row>
    <row r="37" spans="1:7" x14ac:dyDescent="0.25">
      <c r="A37" s="13" t="s">
        <v>410</v>
      </c>
      <c r="B37" s="32" t="s">
        <v>411</v>
      </c>
      <c r="C37" s="32" t="s">
        <v>412</v>
      </c>
      <c r="D37" s="14">
        <v>18896</v>
      </c>
      <c r="E37" s="15">
        <v>161.78</v>
      </c>
      <c r="F37" s="16">
        <v>1.5900000000000001E-2</v>
      </c>
      <c r="G37" s="16"/>
    </row>
    <row r="38" spans="1:7" x14ac:dyDescent="0.25">
      <c r="A38" s="13" t="s">
        <v>1659</v>
      </c>
      <c r="B38" s="32" t="s">
        <v>1660</v>
      </c>
      <c r="C38" s="32" t="s">
        <v>394</v>
      </c>
      <c r="D38" s="14">
        <v>13866</v>
      </c>
      <c r="E38" s="15">
        <v>156.81</v>
      </c>
      <c r="F38" s="16">
        <v>1.54E-2</v>
      </c>
      <c r="G38" s="16"/>
    </row>
    <row r="39" spans="1:7" x14ac:dyDescent="0.25">
      <c r="A39" s="13" t="s">
        <v>1661</v>
      </c>
      <c r="B39" s="32" t="s">
        <v>1662</v>
      </c>
      <c r="C39" s="32" t="s">
        <v>294</v>
      </c>
      <c r="D39" s="14">
        <v>33417</v>
      </c>
      <c r="E39" s="15">
        <v>155.37</v>
      </c>
      <c r="F39" s="16">
        <v>1.5299999999999999E-2</v>
      </c>
      <c r="G39" s="16"/>
    </row>
    <row r="40" spans="1:7" x14ac:dyDescent="0.25">
      <c r="A40" s="13" t="s">
        <v>1667</v>
      </c>
      <c r="B40" s="32" t="s">
        <v>1668</v>
      </c>
      <c r="C40" s="32" t="s">
        <v>262</v>
      </c>
      <c r="D40" s="14">
        <v>171500</v>
      </c>
      <c r="E40" s="15">
        <v>149.87</v>
      </c>
      <c r="F40" s="16">
        <v>1.47E-2</v>
      </c>
      <c r="G40" s="16"/>
    </row>
    <row r="41" spans="1:7" x14ac:dyDescent="0.25">
      <c r="A41" s="13" t="s">
        <v>1202</v>
      </c>
      <c r="B41" s="32" t="s">
        <v>1203</v>
      </c>
      <c r="C41" s="32" t="s">
        <v>500</v>
      </c>
      <c r="D41" s="14">
        <v>29406</v>
      </c>
      <c r="E41" s="15">
        <v>145.06</v>
      </c>
      <c r="F41" s="16">
        <v>1.43E-2</v>
      </c>
      <c r="G41" s="16"/>
    </row>
    <row r="42" spans="1:7" x14ac:dyDescent="0.25">
      <c r="A42" s="13" t="s">
        <v>348</v>
      </c>
      <c r="B42" s="32" t="s">
        <v>349</v>
      </c>
      <c r="C42" s="32" t="s">
        <v>281</v>
      </c>
      <c r="D42" s="14">
        <v>4676</v>
      </c>
      <c r="E42" s="15">
        <v>137.85</v>
      </c>
      <c r="F42" s="16">
        <v>1.35E-2</v>
      </c>
      <c r="G42" s="16"/>
    </row>
    <row r="43" spans="1:7" x14ac:dyDescent="0.25">
      <c r="A43" s="13" t="s">
        <v>456</v>
      </c>
      <c r="B43" s="32" t="s">
        <v>457</v>
      </c>
      <c r="C43" s="32" t="s">
        <v>262</v>
      </c>
      <c r="D43" s="14">
        <v>167674</v>
      </c>
      <c r="E43" s="15">
        <v>135.65</v>
      </c>
      <c r="F43" s="16">
        <v>1.3299999999999999E-2</v>
      </c>
      <c r="G43" s="16"/>
    </row>
    <row r="44" spans="1:7" x14ac:dyDescent="0.25">
      <c r="A44" s="13" t="s">
        <v>422</v>
      </c>
      <c r="B44" s="32" t="s">
        <v>423</v>
      </c>
      <c r="C44" s="32" t="s">
        <v>385</v>
      </c>
      <c r="D44" s="14">
        <v>2608</v>
      </c>
      <c r="E44" s="15">
        <v>128.72</v>
      </c>
      <c r="F44" s="16">
        <v>1.26E-2</v>
      </c>
      <c r="G44" s="16"/>
    </row>
    <row r="45" spans="1:7" x14ac:dyDescent="0.25">
      <c r="A45" s="13" t="s">
        <v>458</v>
      </c>
      <c r="B45" s="32" t="s">
        <v>459</v>
      </c>
      <c r="C45" s="32" t="s">
        <v>303</v>
      </c>
      <c r="D45" s="14">
        <v>26574</v>
      </c>
      <c r="E45" s="15">
        <v>123.33</v>
      </c>
      <c r="F45" s="16">
        <v>1.21E-2</v>
      </c>
      <c r="G45" s="16"/>
    </row>
    <row r="46" spans="1:7" x14ac:dyDescent="0.25">
      <c r="A46" s="13" t="s">
        <v>1684</v>
      </c>
      <c r="B46" s="32" t="s">
        <v>1685</v>
      </c>
      <c r="C46" s="32" t="s">
        <v>303</v>
      </c>
      <c r="D46" s="14">
        <v>15244</v>
      </c>
      <c r="E46" s="15">
        <v>118.05</v>
      </c>
      <c r="F46" s="16">
        <v>1.1599999999999999E-2</v>
      </c>
      <c r="G46" s="16"/>
    </row>
    <row r="47" spans="1:7" x14ac:dyDescent="0.25">
      <c r="A47" s="13" t="s">
        <v>1686</v>
      </c>
      <c r="B47" s="32" t="s">
        <v>1687</v>
      </c>
      <c r="C47" s="32" t="s">
        <v>303</v>
      </c>
      <c r="D47" s="14">
        <v>18001</v>
      </c>
      <c r="E47" s="15">
        <v>117.17</v>
      </c>
      <c r="F47" s="16">
        <v>1.15E-2</v>
      </c>
      <c r="G47" s="16"/>
    </row>
    <row r="48" spans="1:7" x14ac:dyDescent="0.25">
      <c r="A48" s="13" t="s">
        <v>1692</v>
      </c>
      <c r="B48" s="32" t="s">
        <v>1693</v>
      </c>
      <c r="C48" s="32" t="s">
        <v>303</v>
      </c>
      <c r="D48" s="14">
        <v>157400</v>
      </c>
      <c r="E48" s="15">
        <v>114.74</v>
      </c>
      <c r="F48" s="16">
        <v>1.1299999999999999E-2</v>
      </c>
      <c r="G48" s="16"/>
    </row>
    <row r="49" spans="1:7" x14ac:dyDescent="0.25">
      <c r="A49" s="13" t="s">
        <v>383</v>
      </c>
      <c r="B49" s="32" t="s">
        <v>384</v>
      </c>
      <c r="C49" s="32" t="s">
        <v>385</v>
      </c>
      <c r="D49" s="14">
        <v>63934</v>
      </c>
      <c r="E49" s="15">
        <v>114.55</v>
      </c>
      <c r="F49" s="16">
        <v>1.1299999999999999E-2</v>
      </c>
      <c r="G49" s="16"/>
    </row>
    <row r="50" spans="1:7" x14ac:dyDescent="0.25">
      <c r="A50" s="13" t="s">
        <v>1206</v>
      </c>
      <c r="B50" s="32" t="s">
        <v>1207</v>
      </c>
      <c r="C50" s="32" t="s">
        <v>345</v>
      </c>
      <c r="D50" s="14">
        <v>431</v>
      </c>
      <c r="E50" s="15">
        <v>114.4</v>
      </c>
      <c r="F50" s="16">
        <v>1.12E-2</v>
      </c>
      <c r="G50" s="16"/>
    </row>
    <row r="51" spans="1:7" x14ac:dyDescent="0.25">
      <c r="A51" s="13" t="s">
        <v>803</v>
      </c>
      <c r="B51" s="32" t="s">
        <v>804</v>
      </c>
      <c r="C51" s="32" t="s">
        <v>281</v>
      </c>
      <c r="D51" s="14">
        <v>12446</v>
      </c>
      <c r="E51" s="15">
        <v>109.1</v>
      </c>
      <c r="F51" s="16">
        <v>1.0699999999999999E-2</v>
      </c>
      <c r="G51" s="16"/>
    </row>
    <row r="52" spans="1:7" x14ac:dyDescent="0.25">
      <c r="A52" s="13" t="s">
        <v>1694</v>
      </c>
      <c r="B52" s="32" t="s">
        <v>1695</v>
      </c>
      <c r="C52" s="32" t="s">
        <v>262</v>
      </c>
      <c r="D52" s="14">
        <v>96105</v>
      </c>
      <c r="E52" s="15">
        <v>107.73</v>
      </c>
      <c r="F52" s="16">
        <v>1.06E-2</v>
      </c>
      <c r="G52" s="16"/>
    </row>
    <row r="53" spans="1:7" x14ac:dyDescent="0.25">
      <c r="A53" s="13" t="s">
        <v>1696</v>
      </c>
      <c r="B53" s="32" t="s">
        <v>1697</v>
      </c>
      <c r="C53" s="32" t="s">
        <v>338</v>
      </c>
      <c r="D53" s="14">
        <v>19420</v>
      </c>
      <c r="E53" s="15">
        <v>107.12</v>
      </c>
      <c r="F53" s="16">
        <v>1.0500000000000001E-2</v>
      </c>
      <c r="G53" s="16"/>
    </row>
    <row r="54" spans="1:7" x14ac:dyDescent="0.25">
      <c r="A54" s="13" t="s">
        <v>1198</v>
      </c>
      <c r="B54" s="32" t="s">
        <v>1199</v>
      </c>
      <c r="C54" s="32" t="s">
        <v>470</v>
      </c>
      <c r="D54" s="14">
        <v>15003</v>
      </c>
      <c r="E54" s="15">
        <v>100.66</v>
      </c>
      <c r="F54" s="16">
        <v>9.9000000000000008E-3</v>
      </c>
      <c r="G54" s="16"/>
    </row>
    <row r="55" spans="1:7" x14ac:dyDescent="0.25">
      <c r="A55" s="13" t="s">
        <v>1698</v>
      </c>
      <c r="B55" s="32" t="s">
        <v>1699</v>
      </c>
      <c r="C55" s="32" t="s">
        <v>300</v>
      </c>
      <c r="D55" s="14">
        <v>88893</v>
      </c>
      <c r="E55" s="15">
        <v>99.93</v>
      </c>
      <c r="F55" s="16">
        <v>9.7999999999999997E-3</v>
      </c>
      <c r="G55" s="16"/>
    </row>
    <row r="56" spans="1:7" x14ac:dyDescent="0.25">
      <c r="A56" s="13" t="s">
        <v>1705</v>
      </c>
      <c r="B56" s="32" t="s">
        <v>1706</v>
      </c>
      <c r="C56" s="32" t="s">
        <v>338</v>
      </c>
      <c r="D56" s="14">
        <v>11039</v>
      </c>
      <c r="E56" s="15">
        <v>81.739999999999995</v>
      </c>
      <c r="F56" s="16">
        <v>8.0000000000000002E-3</v>
      </c>
      <c r="G56" s="16"/>
    </row>
    <row r="57" spans="1:7" x14ac:dyDescent="0.25">
      <c r="A57" s="13" t="s">
        <v>1707</v>
      </c>
      <c r="B57" s="32" t="s">
        <v>1708</v>
      </c>
      <c r="C57" s="32" t="s">
        <v>815</v>
      </c>
      <c r="D57" s="14">
        <v>13791</v>
      </c>
      <c r="E57" s="15">
        <v>76.84</v>
      </c>
      <c r="F57" s="16">
        <v>7.6E-3</v>
      </c>
      <c r="G57" s="16"/>
    </row>
    <row r="58" spans="1:7" x14ac:dyDescent="0.25">
      <c r="A58" s="17" t="s">
        <v>181</v>
      </c>
      <c r="B58" s="33"/>
      <c r="C58" s="33"/>
      <c r="D58" s="18"/>
      <c r="E58" s="36">
        <v>10190.450000000001</v>
      </c>
      <c r="F58" s="37">
        <v>1.0013000000000001</v>
      </c>
      <c r="G58" s="21"/>
    </row>
    <row r="59" spans="1:7" x14ac:dyDescent="0.25">
      <c r="A59" s="17" t="s">
        <v>473</v>
      </c>
      <c r="B59" s="32"/>
      <c r="C59" s="32"/>
      <c r="D59" s="14"/>
      <c r="E59" s="15"/>
      <c r="F59" s="16"/>
      <c r="G59" s="16"/>
    </row>
    <row r="60" spans="1:7" x14ac:dyDescent="0.25">
      <c r="A60" s="17" t="s">
        <v>181</v>
      </c>
      <c r="B60" s="32"/>
      <c r="C60" s="32"/>
      <c r="D60" s="14"/>
      <c r="E60" s="38" t="s">
        <v>134</v>
      </c>
      <c r="F60" s="39" t="s">
        <v>134</v>
      </c>
      <c r="G60" s="16"/>
    </row>
    <row r="61" spans="1:7" x14ac:dyDescent="0.25">
      <c r="A61" s="24" t="s">
        <v>184</v>
      </c>
      <c r="B61" s="34"/>
      <c r="C61" s="34"/>
      <c r="D61" s="25"/>
      <c r="E61" s="29">
        <v>10190.450000000001</v>
      </c>
      <c r="F61" s="30">
        <v>1.0013000000000001</v>
      </c>
      <c r="G61" s="21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199</v>
      </c>
      <c r="B64" s="32"/>
      <c r="C64" s="32"/>
      <c r="D64" s="14"/>
      <c r="E64" s="15"/>
      <c r="F64" s="16"/>
      <c r="G64" s="16"/>
    </row>
    <row r="65" spans="1:7" x14ac:dyDescent="0.25">
      <c r="A65" s="13" t="s">
        <v>200</v>
      </c>
      <c r="B65" s="32"/>
      <c r="C65" s="32"/>
      <c r="D65" s="14"/>
      <c r="E65" s="15">
        <v>63.97</v>
      </c>
      <c r="F65" s="16">
        <v>6.3E-3</v>
      </c>
      <c r="G65" s="16">
        <v>6.2650999999999998E-2</v>
      </c>
    </row>
    <row r="66" spans="1:7" x14ac:dyDescent="0.25">
      <c r="A66" s="17" t="s">
        <v>181</v>
      </c>
      <c r="B66" s="33"/>
      <c r="C66" s="33"/>
      <c r="D66" s="18"/>
      <c r="E66" s="36">
        <v>63.97</v>
      </c>
      <c r="F66" s="37">
        <v>6.3E-3</v>
      </c>
      <c r="G66" s="21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24" t="s">
        <v>184</v>
      </c>
      <c r="B68" s="34"/>
      <c r="C68" s="34"/>
      <c r="D68" s="25"/>
      <c r="E68" s="19">
        <v>63.97</v>
      </c>
      <c r="F68" s="20">
        <v>6.3E-3</v>
      </c>
      <c r="G68" s="21"/>
    </row>
    <row r="69" spans="1:7" x14ac:dyDescent="0.25">
      <c r="A69" s="13" t="s">
        <v>201</v>
      </c>
      <c r="B69" s="32"/>
      <c r="C69" s="32"/>
      <c r="D69" s="14"/>
      <c r="E69" s="15">
        <v>1.09797E-2</v>
      </c>
      <c r="F69" s="16">
        <v>9.9999999999999995E-7</v>
      </c>
      <c r="G69" s="16"/>
    </row>
    <row r="70" spans="1:7" x14ac:dyDescent="0.25">
      <c r="A70" s="13" t="s">
        <v>202</v>
      </c>
      <c r="B70" s="32"/>
      <c r="C70" s="32"/>
      <c r="D70" s="14"/>
      <c r="E70" s="40">
        <v>-78.810979700000004</v>
      </c>
      <c r="F70" s="26">
        <v>-7.6010000000000001E-3</v>
      </c>
      <c r="G70" s="16">
        <v>6.2649999999999997E-2</v>
      </c>
    </row>
    <row r="71" spans="1:7" x14ac:dyDescent="0.25">
      <c r="A71" s="27" t="s">
        <v>203</v>
      </c>
      <c r="B71" s="35"/>
      <c r="C71" s="35"/>
      <c r="D71" s="28"/>
      <c r="E71" s="29">
        <v>10175.620000000001</v>
      </c>
      <c r="F71" s="30">
        <v>1</v>
      </c>
      <c r="G71" s="30"/>
    </row>
    <row r="76" spans="1:7" x14ac:dyDescent="0.25">
      <c r="A76" s="1" t="s">
        <v>206</v>
      </c>
    </row>
    <row r="77" spans="1:7" x14ac:dyDescent="0.25">
      <c r="A77" s="47" t="s">
        <v>207</v>
      </c>
      <c r="B77" s="3" t="s">
        <v>134</v>
      </c>
    </row>
    <row r="78" spans="1:7" x14ac:dyDescent="0.25">
      <c r="A78" t="s">
        <v>208</v>
      </c>
    </row>
    <row r="79" spans="1:7" x14ac:dyDescent="0.25">
      <c r="A79" t="s">
        <v>249</v>
      </c>
      <c r="B79" t="s">
        <v>210</v>
      </c>
      <c r="C79" t="s">
        <v>210</v>
      </c>
    </row>
    <row r="80" spans="1:7" x14ac:dyDescent="0.25">
      <c r="B80" s="48">
        <v>45688</v>
      </c>
      <c r="C80" s="48">
        <v>45716</v>
      </c>
    </row>
    <row r="81" spans="1:3" x14ac:dyDescent="0.25">
      <c r="A81" t="s">
        <v>250</v>
      </c>
      <c r="B81">
        <v>14.590199999999999</v>
      </c>
      <c r="C81">
        <v>13.2005</v>
      </c>
    </row>
    <row r="82" spans="1:3" x14ac:dyDescent="0.25">
      <c r="A82" t="s">
        <v>251</v>
      </c>
      <c r="B82">
        <v>14.5898</v>
      </c>
      <c r="C82">
        <v>13.200100000000001</v>
      </c>
    </row>
    <row r="83" spans="1:3" x14ac:dyDescent="0.25">
      <c r="A83" t="s">
        <v>252</v>
      </c>
      <c r="B83">
        <v>14.3561</v>
      </c>
      <c r="C83">
        <v>12.9817</v>
      </c>
    </row>
    <row r="84" spans="1:3" x14ac:dyDescent="0.25">
      <c r="A84" t="s">
        <v>253</v>
      </c>
      <c r="B84">
        <v>14.356</v>
      </c>
      <c r="C84">
        <v>12.9816</v>
      </c>
    </row>
    <row r="86" spans="1:3" x14ac:dyDescent="0.25">
      <c r="A86" t="s">
        <v>212</v>
      </c>
      <c r="B86" s="3" t="s">
        <v>134</v>
      </c>
    </row>
    <row r="87" spans="1:3" x14ac:dyDescent="0.25">
      <c r="A87" t="s">
        <v>213</v>
      </c>
      <c r="B87" s="3" t="s">
        <v>134</v>
      </c>
    </row>
    <row r="88" spans="1:3" ht="29.1" customHeight="1" x14ac:dyDescent="0.25">
      <c r="A88" s="47" t="s">
        <v>214</v>
      </c>
      <c r="B88" s="3" t="s">
        <v>134</v>
      </c>
    </row>
    <row r="89" spans="1:3" ht="29.1" customHeight="1" x14ac:dyDescent="0.25">
      <c r="A89" s="47" t="s">
        <v>215</v>
      </c>
      <c r="B89" s="3" t="s">
        <v>134</v>
      </c>
    </row>
    <row r="90" spans="1:3" x14ac:dyDescent="0.25">
      <c r="A90" t="s">
        <v>476</v>
      </c>
      <c r="B90" s="49">
        <v>0.63729999999999998</v>
      </c>
    </row>
    <row r="91" spans="1:3" ht="43.5" customHeight="1" x14ac:dyDescent="0.25">
      <c r="A91" s="47" t="s">
        <v>217</v>
      </c>
      <c r="B91" s="3" t="s">
        <v>134</v>
      </c>
    </row>
    <row r="92" spans="1:3" x14ac:dyDescent="0.25">
      <c r="B92" s="3"/>
    </row>
    <row r="93" spans="1:3" ht="29.1" customHeight="1" x14ac:dyDescent="0.25">
      <c r="A93" s="47" t="s">
        <v>218</v>
      </c>
      <c r="B93" s="3" t="s">
        <v>134</v>
      </c>
    </row>
    <row r="94" spans="1:3" ht="29.1" customHeight="1" x14ac:dyDescent="0.25">
      <c r="A94" s="47" t="s">
        <v>219</v>
      </c>
      <c r="B94" t="s">
        <v>134</v>
      </c>
    </row>
    <row r="95" spans="1:3" ht="29.1" customHeight="1" x14ac:dyDescent="0.25">
      <c r="A95" s="47" t="s">
        <v>220</v>
      </c>
      <c r="B95" s="3" t="s">
        <v>134</v>
      </c>
    </row>
    <row r="96" spans="1:3" ht="29.1" customHeight="1" x14ac:dyDescent="0.25">
      <c r="A96" s="47" t="s">
        <v>221</v>
      </c>
      <c r="B96" s="3" t="s">
        <v>134</v>
      </c>
    </row>
    <row r="98" spans="1:4" ht="69.95" customHeight="1" x14ac:dyDescent="0.25">
      <c r="A98" s="65" t="s">
        <v>231</v>
      </c>
      <c r="B98" s="65" t="s">
        <v>232</v>
      </c>
      <c r="C98" s="65" t="s">
        <v>4</v>
      </c>
      <c r="D98" s="65" t="s">
        <v>5</v>
      </c>
    </row>
    <row r="99" spans="1:4" ht="69.95" customHeight="1" x14ac:dyDescent="0.25">
      <c r="A99" s="65" t="s">
        <v>2257</v>
      </c>
      <c r="B99" s="65"/>
      <c r="C99" s="65" t="s">
        <v>2258</v>
      </c>
      <c r="D9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29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2259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2260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328</v>
      </c>
      <c r="B8" s="32" t="s">
        <v>329</v>
      </c>
      <c r="C8" s="32" t="s">
        <v>297</v>
      </c>
      <c r="D8" s="14">
        <v>3065</v>
      </c>
      <c r="E8" s="15">
        <v>152.99</v>
      </c>
      <c r="F8" s="16">
        <v>1.66E-2</v>
      </c>
      <c r="G8" s="16"/>
    </row>
    <row r="9" spans="1:7" x14ac:dyDescent="0.25">
      <c r="A9" s="13" t="s">
        <v>1418</v>
      </c>
      <c r="B9" s="32" t="s">
        <v>1419</v>
      </c>
      <c r="C9" s="32" t="s">
        <v>355</v>
      </c>
      <c r="D9" s="14">
        <v>7799</v>
      </c>
      <c r="E9" s="15">
        <v>149.56</v>
      </c>
      <c r="F9" s="16">
        <v>1.6199999999999999E-2</v>
      </c>
      <c r="G9" s="16"/>
    </row>
    <row r="10" spans="1:7" x14ac:dyDescent="0.25">
      <c r="A10" s="13" t="s">
        <v>1312</v>
      </c>
      <c r="B10" s="32" t="s">
        <v>1313</v>
      </c>
      <c r="C10" s="32" t="s">
        <v>281</v>
      </c>
      <c r="D10" s="14">
        <v>23649</v>
      </c>
      <c r="E10" s="15">
        <v>124.68</v>
      </c>
      <c r="F10" s="16">
        <v>1.35E-2</v>
      </c>
      <c r="G10" s="16"/>
    </row>
    <row r="11" spans="1:7" x14ac:dyDescent="0.25">
      <c r="A11" s="13" t="s">
        <v>2261</v>
      </c>
      <c r="B11" s="32" t="s">
        <v>2262</v>
      </c>
      <c r="C11" s="32" t="s">
        <v>355</v>
      </c>
      <c r="D11" s="14">
        <v>38705</v>
      </c>
      <c r="E11" s="15">
        <v>124.3</v>
      </c>
      <c r="F11" s="16">
        <v>1.35E-2</v>
      </c>
      <c r="G11" s="16"/>
    </row>
    <row r="12" spans="1:7" x14ac:dyDescent="0.25">
      <c r="A12" s="13" t="s">
        <v>514</v>
      </c>
      <c r="B12" s="32" t="s">
        <v>515</v>
      </c>
      <c r="C12" s="32" t="s">
        <v>297</v>
      </c>
      <c r="D12" s="14">
        <v>10700</v>
      </c>
      <c r="E12" s="15">
        <v>118.55</v>
      </c>
      <c r="F12" s="16">
        <v>1.29E-2</v>
      </c>
      <c r="G12" s="16"/>
    </row>
    <row r="13" spans="1:7" x14ac:dyDescent="0.25">
      <c r="A13" s="13" t="s">
        <v>516</v>
      </c>
      <c r="B13" s="32" t="s">
        <v>517</v>
      </c>
      <c r="C13" s="32" t="s">
        <v>297</v>
      </c>
      <c r="D13" s="14">
        <v>11689</v>
      </c>
      <c r="E13" s="15">
        <v>116.69</v>
      </c>
      <c r="F13" s="16">
        <v>1.2699999999999999E-2</v>
      </c>
      <c r="G13" s="16"/>
    </row>
    <row r="14" spans="1:7" x14ac:dyDescent="0.25">
      <c r="A14" s="13" t="s">
        <v>1314</v>
      </c>
      <c r="B14" s="32" t="s">
        <v>1315</v>
      </c>
      <c r="C14" s="32" t="s">
        <v>281</v>
      </c>
      <c r="D14" s="14">
        <v>9052</v>
      </c>
      <c r="E14" s="15">
        <v>115.77</v>
      </c>
      <c r="F14" s="16">
        <v>1.26E-2</v>
      </c>
      <c r="G14" s="16"/>
    </row>
    <row r="15" spans="1:7" x14ac:dyDescent="0.25">
      <c r="A15" s="13" t="s">
        <v>437</v>
      </c>
      <c r="B15" s="32" t="s">
        <v>438</v>
      </c>
      <c r="C15" s="32" t="s">
        <v>439</v>
      </c>
      <c r="D15" s="14">
        <v>4697</v>
      </c>
      <c r="E15" s="15">
        <v>97.37</v>
      </c>
      <c r="F15" s="16">
        <v>1.06E-2</v>
      </c>
      <c r="G15" s="16"/>
    </row>
    <row r="16" spans="1:7" x14ac:dyDescent="0.25">
      <c r="A16" s="13" t="s">
        <v>836</v>
      </c>
      <c r="B16" s="32" t="s">
        <v>837</v>
      </c>
      <c r="C16" s="32" t="s">
        <v>300</v>
      </c>
      <c r="D16" s="14">
        <v>5903</v>
      </c>
      <c r="E16" s="15">
        <v>96.92</v>
      </c>
      <c r="F16" s="16">
        <v>1.0500000000000001E-2</v>
      </c>
      <c r="G16" s="16"/>
    </row>
    <row r="17" spans="1:7" x14ac:dyDescent="0.25">
      <c r="A17" s="13" t="s">
        <v>832</v>
      </c>
      <c r="B17" s="32" t="s">
        <v>833</v>
      </c>
      <c r="C17" s="32" t="s">
        <v>321</v>
      </c>
      <c r="D17" s="14">
        <v>53863</v>
      </c>
      <c r="E17" s="15">
        <v>95.66</v>
      </c>
      <c r="F17" s="16">
        <v>1.04E-2</v>
      </c>
      <c r="G17" s="16"/>
    </row>
    <row r="18" spans="1:7" x14ac:dyDescent="0.25">
      <c r="A18" s="13" t="s">
        <v>322</v>
      </c>
      <c r="B18" s="32" t="s">
        <v>323</v>
      </c>
      <c r="C18" s="32" t="s">
        <v>262</v>
      </c>
      <c r="D18" s="14">
        <v>47220</v>
      </c>
      <c r="E18" s="15">
        <v>94.96</v>
      </c>
      <c r="F18" s="16">
        <v>1.03E-2</v>
      </c>
      <c r="G18" s="16"/>
    </row>
    <row r="19" spans="1:7" x14ac:dyDescent="0.25">
      <c r="A19" s="13" t="s">
        <v>512</v>
      </c>
      <c r="B19" s="32" t="s">
        <v>513</v>
      </c>
      <c r="C19" s="32" t="s">
        <v>281</v>
      </c>
      <c r="D19" s="14">
        <v>7630</v>
      </c>
      <c r="E19" s="15">
        <v>92.68</v>
      </c>
      <c r="F19" s="16">
        <v>1.01E-2</v>
      </c>
      <c r="G19" s="16"/>
    </row>
    <row r="20" spans="1:7" x14ac:dyDescent="0.25">
      <c r="A20" s="13" t="s">
        <v>522</v>
      </c>
      <c r="B20" s="32" t="s">
        <v>523</v>
      </c>
      <c r="C20" s="32" t="s">
        <v>297</v>
      </c>
      <c r="D20" s="14">
        <v>2876</v>
      </c>
      <c r="E20" s="15">
        <v>90.4</v>
      </c>
      <c r="F20" s="16">
        <v>9.7999999999999997E-3</v>
      </c>
      <c r="G20" s="16"/>
    </row>
    <row r="21" spans="1:7" x14ac:dyDescent="0.25">
      <c r="A21" s="13" t="s">
        <v>2263</v>
      </c>
      <c r="B21" s="32" t="s">
        <v>2264</v>
      </c>
      <c r="C21" s="32" t="s">
        <v>300</v>
      </c>
      <c r="D21" s="14">
        <v>11195</v>
      </c>
      <c r="E21" s="15">
        <v>85.25</v>
      </c>
      <c r="F21" s="16">
        <v>9.1999999999999998E-3</v>
      </c>
      <c r="G21" s="16"/>
    </row>
    <row r="22" spans="1:7" x14ac:dyDescent="0.25">
      <c r="A22" s="13" t="s">
        <v>2265</v>
      </c>
      <c r="B22" s="32" t="s">
        <v>2266</v>
      </c>
      <c r="C22" s="32" t="s">
        <v>385</v>
      </c>
      <c r="D22" s="14">
        <v>6153</v>
      </c>
      <c r="E22" s="15">
        <v>82.35</v>
      </c>
      <c r="F22" s="16">
        <v>8.8999999999999999E-3</v>
      </c>
      <c r="G22" s="16"/>
    </row>
    <row r="23" spans="1:7" x14ac:dyDescent="0.25">
      <c r="A23" s="13" t="s">
        <v>2267</v>
      </c>
      <c r="B23" s="32" t="s">
        <v>2268</v>
      </c>
      <c r="C23" s="32" t="s">
        <v>552</v>
      </c>
      <c r="D23" s="14">
        <v>35715</v>
      </c>
      <c r="E23" s="15">
        <v>80.12</v>
      </c>
      <c r="F23" s="16">
        <v>8.6999999999999994E-3</v>
      </c>
      <c r="G23" s="16"/>
    </row>
    <row r="24" spans="1:7" x14ac:dyDescent="0.25">
      <c r="A24" s="13" t="s">
        <v>1443</v>
      </c>
      <c r="B24" s="32" t="s">
        <v>1444</v>
      </c>
      <c r="C24" s="32" t="s">
        <v>417</v>
      </c>
      <c r="D24" s="14">
        <v>2098</v>
      </c>
      <c r="E24" s="15">
        <v>78.930000000000007</v>
      </c>
      <c r="F24" s="16">
        <v>8.6E-3</v>
      </c>
      <c r="G24" s="16"/>
    </row>
    <row r="25" spans="1:7" x14ac:dyDescent="0.25">
      <c r="A25" s="13" t="s">
        <v>392</v>
      </c>
      <c r="B25" s="32" t="s">
        <v>393</v>
      </c>
      <c r="C25" s="32" t="s">
        <v>394</v>
      </c>
      <c r="D25" s="14">
        <v>8298</v>
      </c>
      <c r="E25" s="15">
        <v>78.59</v>
      </c>
      <c r="F25" s="16">
        <v>8.5000000000000006E-3</v>
      </c>
      <c r="G25" s="16"/>
    </row>
    <row r="26" spans="1:7" x14ac:dyDescent="0.25">
      <c r="A26" s="13" t="s">
        <v>1439</v>
      </c>
      <c r="B26" s="32" t="s">
        <v>1440</v>
      </c>
      <c r="C26" s="32" t="s">
        <v>332</v>
      </c>
      <c r="D26" s="14">
        <v>14745</v>
      </c>
      <c r="E26" s="15">
        <v>76.83</v>
      </c>
      <c r="F26" s="16">
        <v>8.3000000000000001E-3</v>
      </c>
      <c r="G26" s="16"/>
    </row>
    <row r="27" spans="1:7" x14ac:dyDescent="0.25">
      <c r="A27" s="13" t="s">
        <v>2269</v>
      </c>
      <c r="B27" s="32" t="s">
        <v>2270</v>
      </c>
      <c r="C27" s="32" t="s">
        <v>297</v>
      </c>
      <c r="D27" s="14">
        <v>3483</v>
      </c>
      <c r="E27" s="15">
        <v>75.55</v>
      </c>
      <c r="F27" s="16">
        <v>8.2000000000000007E-3</v>
      </c>
      <c r="G27" s="16"/>
    </row>
    <row r="28" spans="1:7" x14ac:dyDescent="0.25">
      <c r="A28" s="13" t="s">
        <v>532</v>
      </c>
      <c r="B28" s="32" t="s">
        <v>533</v>
      </c>
      <c r="C28" s="32" t="s">
        <v>345</v>
      </c>
      <c r="D28" s="14">
        <v>7358</v>
      </c>
      <c r="E28" s="15">
        <v>72.05</v>
      </c>
      <c r="F28" s="16">
        <v>7.7999999999999996E-3</v>
      </c>
      <c r="G28" s="16"/>
    </row>
    <row r="29" spans="1:7" x14ac:dyDescent="0.25">
      <c r="A29" s="13" t="s">
        <v>2271</v>
      </c>
      <c r="B29" s="32" t="s">
        <v>2272</v>
      </c>
      <c r="C29" s="32" t="s">
        <v>297</v>
      </c>
      <c r="D29" s="14">
        <v>45516</v>
      </c>
      <c r="E29" s="15">
        <v>70.97</v>
      </c>
      <c r="F29" s="16">
        <v>7.7000000000000002E-3</v>
      </c>
      <c r="G29" s="16"/>
    </row>
    <row r="30" spans="1:7" x14ac:dyDescent="0.25">
      <c r="A30" s="13" t="s">
        <v>397</v>
      </c>
      <c r="B30" s="32" t="s">
        <v>398</v>
      </c>
      <c r="C30" s="32" t="s">
        <v>281</v>
      </c>
      <c r="D30" s="14">
        <v>4298</v>
      </c>
      <c r="E30" s="15">
        <v>70.67</v>
      </c>
      <c r="F30" s="16">
        <v>7.7000000000000002E-3</v>
      </c>
      <c r="G30" s="16"/>
    </row>
    <row r="31" spans="1:7" x14ac:dyDescent="0.25">
      <c r="A31" s="13" t="s">
        <v>1320</v>
      </c>
      <c r="B31" s="32" t="s">
        <v>1321</v>
      </c>
      <c r="C31" s="32" t="s">
        <v>281</v>
      </c>
      <c r="D31" s="14">
        <v>37011</v>
      </c>
      <c r="E31" s="15">
        <v>70.28</v>
      </c>
      <c r="F31" s="16">
        <v>7.6E-3</v>
      </c>
      <c r="G31" s="16"/>
    </row>
    <row r="32" spans="1:7" x14ac:dyDescent="0.25">
      <c r="A32" s="13" t="s">
        <v>368</v>
      </c>
      <c r="B32" s="32" t="s">
        <v>369</v>
      </c>
      <c r="C32" s="32" t="s">
        <v>370</v>
      </c>
      <c r="D32" s="14">
        <v>1629</v>
      </c>
      <c r="E32" s="15">
        <v>67.510000000000005</v>
      </c>
      <c r="F32" s="16">
        <v>7.3000000000000001E-3</v>
      </c>
      <c r="G32" s="16"/>
    </row>
    <row r="33" spans="1:7" x14ac:dyDescent="0.25">
      <c r="A33" s="13" t="s">
        <v>2273</v>
      </c>
      <c r="B33" s="32" t="s">
        <v>2274</v>
      </c>
      <c r="C33" s="32" t="s">
        <v>300</v>
      </c>
      <c r="D33" s="14">
        <v>32973</v>
      </c>
      <c r="E33" s="15">
        <v>66.260000000000005</v>
      </c>
      <c r="F33" s="16">
        <v>7.1999999999999998E-3</v>
      </c>
      <c r="G33" s="16"/>
    </row>
    <row r="34" spans="1:7" x14ac:dyDescent="0.25">
      <c r="A34" s="13" t="s">
        <v>1445</v>
      </c>
      <c r="B34" s="32" t="s">
        <v>1446</v>
      </c>
      <c r="C34" s="32" t="s">
        <v>552</v>
      </c>
      <c r="D34" s="14">
        <v>18972</v>
      </c>
      <c r="E34" s="15">
        <v>65.64</v>
      </c>
      <c r="F34" s="16">
        <v>7.1000000000000004E-3</v>
      </c>
      <c r="G34" s="16"/>
    </row>
    <row r="35" spans="1:7" x14ac:dyDescent="0.25">
      <c r="A35" s="13" t="s">
        <v>896</v>
      </c>
      <c r="B35" s="32" t="s">
        <v>897</v>
      </c>
      <c r="C35" s="32" t="s">
        <v>462</v>
      </c>
      <c r="D35" s="14">
        <v>5079</v>
      </c>
      <c r="E35" s="15">
        <v>64.36</v>
      </c>
      <c r="F35" s="16">
        <v>7.0000000000000001E-3</v>
      </c>
      <c r="G35" s="16"/>
    </row>
    <row r="36" spans="1:7" x14ac:dyDescent="0.25">
      <c r="A36" s="13" t="s">
        <v>747</v>
      </c>
      <c r="B36" s="32" t="s">
        <v>748</v>
      </c>
      <c r="C36" s="32" t="s">
        <v>355</v>
      </c>
      <c r="D36" s="14">
        <v>1139</v>
      </c>
      <c r="E36" s="15">
        <v>64.11</v>
      </c>
      <c r="F36" s="16">
        <v>7.0000000000000001E-3</v>
      </c>
      <c r="G36" s="16"/>
    </row>
    <row r="37" spans="1:7" x14ac:dyDescent="0.25">
      <c r="A37" s="13" t="s">
        <v>1441</v>
      </c>
      <c r="B37" s="32" t="s">
        <v>1442</v>
      </c>
      <c r="C37" s="32" t="s">
        <v>262</v>
      </c>
      <c r="D37" s="14">
        <v>43314</v>
      </c>
      <c r="E37" s="15">
        <v>64.02</v>
      </c>
      <c r="F37" s="16">
        <v>6.8999999999999999E-3</v>
      </c>
      <c r="G37" s="16"/>
    </row>
    <row r="38" spans="1:7" x14ac:dyDescent="0.25">
      <c r="A38" s="13" t="s">
        <v>2275</v>
      </c>
      <c r="B38" s="32" t="s">
        <v>2276</v>
      </c>
      <c r="C38" s="32" t="s">
        <v>294</v>
      </c>
      <c r="D38" s="14">
        <v>7624</v>
      </c>
      <c r="E38" s="15">
        <v>63.2</v>
      </c>
      <c r="F38" s="16">
        <v>6.8999999999999999E-3</v>
      </c>
      <c r="G38" s="16"/>
    </row>
    <row r="39" spans="1:7" x14ac:dyDescent="0.25">
      <c r="A39" s="13" t="s">
        <v>2144</v>
      </c>
      <c r="B39" s="32" t="s">
        <v>2145</v>
      </c>
      <c r="C39" s="32" t="s">
        <v>300</v>
      </c>
      <c r="D39" s="14">
        <v>7174</v>
      </c>
      <c r="E39" s="15">
        <v>62.59</v>
      </c>
      <c r="F39" s="16">
        <v>6.7999999999999996E-3</v>
      </c>
      <c r="G39" s="16"/>
    </row>
    <row r="40" spans="1:7" x14ac:dyDescent="0.25">
      <c r="A40" s="13" t="s">
        <v>2277</v>
      </c>
      <c r="B40" s="32" t="s">
        <v>2278</v>
      </c>
      <c r="C40" s="32" t="s">
        <v>300</v>
      </c>
      <c r="D40" s="14">
        <v>8141</v>
      </c>
      <c r="E40" s="15">
        <v>62.14</v>
      </c>
      <c r="F40" s="16">
        <v>6.7000000000000002E-3</v>
      </c>
      <c r="G40" s="16"/>
    </row>
    <row r="41" spans="1:7" x14ac:dyDescent="0.25">
      <c r="A41" s="13" t="s">
        <v>534</v>
      </c>
      <c r="B41" s="32" t="s">
        <v>535</v>
      </c>
      <c r="C41" s="32" t="s">
        <v>267</v>
      </c>
      <c r="D41" s="14">
        <v>29065</v>
      </c>
      <c r="E41" s="15">
        <v>61.8</v>
      </c>
      <c r="F41" s="16">
        <v>6.7000000000000002E-3</v>
      </c>
      <c r="G41" s="16"/>
    </row>
    <row r="42" spans="1:7" x14ac:dyDescent="0.25">
      <c r="A42" s="13" t="s">
        <v>1265</v>
      </c>
      <c r="B42" s="32" t="s">
        <v>1266</v>
      </c>
      <c r="C42" s="32" t="s">
        <v>297</v>
      </c>
      <c r="D42" s="14">
        <v>6928</v>
      </c>
      <c r="E42" s="15">
        <v>60.32</v>
      </c>
      <c r="F42" s="16">
        <v>6.4999999999999997E-3</v>
      </c>
      <c r="G42" s="16"/>
    </row>
    <row r="43" spans="1:7" x14ac:dyDescent="0.25">
      <c r="A43" s="13" t="s">
        <v>2279</v>
      </c>
      <c r="B43" s="32" t="s">
        <v>2280</v>
      </c>
      <c r="C43" s="32" t="s">
        <v>276</v>
      </c>
      <c r="D43" s="14">
        <v>6826</v>
      </c>
      <c r="E43" s="15">
        <v>60.01</v>
      </c>
      <c r="F43" s="16">
        <v>6.4999999999999997E-3</v>
      </c>
      <c r="G43" s="16"/>
    </row>
    <row r="44" spans="1:7" x14ac:dyDescent="0.25">
      <c r="A44" s="13" t="s">
        <v>2281</v>
      </c>
      <c r="B44" s="32" t="s">
        <v>2282</v>
      </c>
      <c r="C44" s="32" t="s">
        <v>385</v>
      </c>
      <c r="D44" s="14">
        <v>39907</v>
      </c>
      <c r="E44" s="15">
        <v>59.94</v>
      </c>
      <c r="F44" s="16">
        <v>6.4999999999999997E-3</v>
      </c>
      <c r="G44" s="16"/>
    </row>
    <row r="45" spans="1:7" x14ac:dyDescent="0.25">
      <c r="A45" s="13" t="s">
        <v>2283</v>
      </c>
      <c r="B45" s="32" t="s">
        <v>2284</v>
      </c>
      <c r="C45" s="32" t="s">
        <v>332</v>
      </c>
      <c r="D45" s="14">
        <v>4079</v>
      </c>
      <c r="E45" s="15">
        <v>58.92</v>
      </c>
      <c r="F45" s="16">
        <v>6.4000000000000003E-3</v>
      </c>
      <c r="G45" s="16"/>
    </row>
    <row r="46" spans="1:7" x14ac:dyDescent="0.25">
      <c r="A46" s="13" t="s">
        <v>530</v>
      </c>
      <c r="B46" s="32" t="s">
        <v>531</v>
      </c>
      <c r="C46" s="32" t="s">
        <v>385</v>
      </c>
      <c r="D46" s="14">
        <v>1015</v>
      </c>
      <c r="E46" s="15">
        <v>58.84</v>
      </c>
      <c r="F46" s="16">
        <v>6.4000000000000003E-3</v>
      </c>
      <c r="G46" s="16"/>
    </row>
    <row r="47" spans="1:7" x14ac:dyDescent="0.25">
      <c r="A47" s="13" t="s">
        <v>2285</v>
      </c>
      <c r="B47" s="32" t="s">
        <v>2286</v>
      </c>
      <c r="C47" s="32" t="s">
        <v>2287</v>
      </c>
      <c r="D47" s="14">
        <v>3144</v>
      </c>
      <c r="E47" s="15">
        <v>58.58</v>
      </c>
      <c r="F47" s="16">
        <v>6.4000000000000003E-3</v>
      </c>
      <c r="G47" s="16"/>
    </row>
    <row r="48" spans="1:7" x14ac:dyDescent="0.25">
      <c r="A48" s="13" t="s">
        <v>2288</v>
      </c>
      <c r="B48" s="32" t="s">
        <v>2289</v>
      </c>
      <c r="C48" s="32" t="s">
        <v>417</v>
      </c>
      <c r="D48" s="14">
        <v>14290</v>
      </c>
      <c r="E48" s="15">
        <v>58.34</v>
      </c>
      <c r="F48" s="16">
        <v>6.3E-3</v>
      </c>
      <c r="G48" s="16"/>
    </row>
    <row r="49" spans="1:7" x14ac:dyDescent="0.25">
      <c r="A49" s="13" t="s">
        <v>2290</v>
      </c>
      <c r="B49" s="32" t="s">
        <v>2291</v>
      </c>
      <c r="C49" s="32" t="s">
        <v>300</v>
      </c>
      <c r="D49" s="14">
        <v>3439</v>
      </c>
      <c r="E49" s="15">
        <v>57.97</v>
      </c>
      <c r="F49" s="16">
        <v>6.3E-3</v>
      </c>
      <c r="G49" s="16"/>
    </row>
    <row r="50" spans="1:7" x14ac:dyDescent="0.25">
      <c r="A50" s="13" t="s">
        <v>2292</v>
      </c>
      <c r="B50" s="32" t="s">
        <v>2293</v>
      </c>
      <c r="C50" s="32" t="s">
        <v>403</v>
      </c>
      <c r="D50" s="14">
        <v>7848</v>
      </c>
      <c r="E50" s="15">
        <v>57.83</v>
      </c>
      <c r="F50" s="16">
        <v>6.3E-3</v>
      </c>
      <c r="G50" s="16"/>
    </row>
    <row r="51" spans="1:7" x14ac:dyDescent="0.25">
      <c r="A51" s="13" t="s">
        <v>2294</v>
      </c>
      <c r="B51" s="32" t="s">
        <v>2295</v>
      </c>
      <c r="C51" s="32" t="s">
        <v>815</v>
      </c>
      <c r="D51" s="14">
        <v>7551</v>
      </c>
      <c r="E51" s="15">
        <v>57.4</v>
      </c>
      <c r="F51" s="16">
        <v>6.1999999999999998E-3</v>
      </c>
      <c r="G51" s="16"/>
    </row>
    <row r="52" spans="1:7" x14ac:dyDescent="0.25">
      <c r="A52" s="13" t="s">
        <v>2296</v>
      </c>
      <c r="B52" s="32" t="s">
        <v>2297</v>
      </c>
      <c r="C52" s="32" t="s">
        <v>262</v>
      </c>
      <c r="D52" s="14">
        <v>35765</v>
      </c>
      <c r="E52" s="15">
        <v>56.63</v>
      </c>
      <c r="F52" s="16">
        <v>6.1000000000000004E-3</v>
      </c>
      <c r="G52" s="16"/>
    </row>
    <row r="53" spans="1:7" x14ac:dyDescent="0.25">
      <c r="A53" s="13" t="s">
        <v>2298</v>
      </c>
      <c r="B53" s="32" t="s">
        <v>2299</v>
      </c>
      <c r="C53" s="32" t="s">
        <v>403</v>
      </c>
      <c r="D53" s="14">
        <v>12972</v>
      </c>
      <c r="E53" s="15">
        <v>55.53</v>
      </c>
      <c r="F53" s="16">
        <v>6.0000000000000001E-3</v>
      </c>
      <c r="G53" s="16"/>
    </row>
    <row r="54" spans="1:7" x14ac:dyDescent="0.25">
      <c r="A54" s="13" t="s">
        <v>2300</v>
      </c>
      <c r="B54" s="32" t="s">
        <v>2301</v>
      </c>
      <c r="C54" s="32" t="s">
        <v>276</v>
      </c>
      <c r="D54" s="14">
        <v>7798</v>
      </c>
      <c r="E54" s="15">
        <v>53.53</v>
      </c>
      <c r="F54" s="16">
        <v>5.7999999999999996E-3</v>
      </c>
      <c r="G54" s="16"/>
    </row>
    <row r="55" spans="1:7" x14ac:dyDescent="0.25">
      <c r="A55" s="13" t="s">
        <v>2302</v>
      </c>
      <c r="B55" s="32" t="s">
        <v>2303</v>
      </c>
      <c r="C55" s="32" t="s">
        <v>332</v>
      </c>
      <c r="D55" s="14">
        <v>13175</v>
      </c>
      <c r="E55" s="15">
        <v>53.09</v>
      </c>
      <c r="F55" s="16">
        <v>5.7999999999999996E-3</v>
      </c>
      <c r="G55" s="16"/>
    </row>
    <row r="56" spans="1:7" x14ac:dyDescent="0.25">
      <c r="A56" s="13" t="s">
        <v>2304</v>
      </c>
      <c r="B56" s="32" t="s">
        <v>2305</v>
      </c>
      <c r="C56" s="32" t="s">
        <v>462</v>
      </c>
      <c r="D56" s="14">
        <v>3790</v>
      </c>
      <c r="E56" s="15">
        <v>53.07</v>
      </c>
      <c r="F56" s="16">
        <v>5.7999999999999996E-3</v>
      </c>
      <c r="G56" s="16"/>
    </row>
    <row r="57" spans="1:7" x14ac:dyDescent="0.25">
      <c r="A57" s="13" t="s">
        <v>528</v>
      </c>
      <c r="B57" s="32" t="s">
        <v>529</v>
      </c>
      <c r="C57" s="32" t="s">
        <v>297</v>
      </c>
      <c r="D57" s="14">
        <v>8858</v>
      </c>
      <c r="E57" s="15">
        <v>52.13</v>
      </c>
      <c r="F57" s="16">
        <v>5.7000000000000002E-3</v>
      </c>
      <c r="G57" s="16"/>
    </row>
    <row r="58" spans="1:7" x14ac:dyDescent="0.25">
      <c r="A58" s="13" t="s">
        <v>1432</v>
      </c>
      <c r="B58" s="32" t="s">
        <v>1433</v>
      </c>
      <c r="C58" s="32" t="s">
        <v>332</v>
      </c>
      <c r="D58" s="14">
        <v>2247</v>
      </c>
      <c r="E58" s="15">
        <v>51.92</v>
      </c>
      <c r="F58" s="16">
        <v>5.5999999999999999E-3</v>
      </c>
      <c r="G58" s="16"/>
    </row>
    <row r="59" spans="1:7" x14ac:dyDescent="0.25">
      <c r="A59" s="13" t="s">
        <v>2306</v>
      </c>
      <c r="B59" s="32" t="s">
        <v>2307</v>
      </c>
      <c r="C59" s="32" t="s">
        <v>1702</v>
      </c>
      <c r="D59" s="14">
        <v>55511</v>
      </c>
      <c r="E59" s="15">
        <v>51.68</v>
      </c>
      <c r="F59" s="16">
        <v>5.5999999999999999E-3</v>
      </c>
      <c r="G59" s="16"/>
    </row>
    <row r="60" spans="1:7" x14ac:dyDescent="0.25">
      <c r="A60" s="13" t="s">
        <v>2308</v>
      </c>
      <c r="B60" s="32" t="s">
        <v>2309</v>
      </c>
      <c r="C60" s="32" t="s">
        <v>300</v>
      </c>
      <c r="D60" s="14">
        <v>46695</v>
      </c>
      <c r="E60" s="15">
        <v>51.55</v>
      </c>
      <c r="F60" s="16">
        <v>5.5999999999999999E-3</v>
      </c>
      <c r="G60" s="16"/>
    </row>
    <row r="61" spans="1:7" x14ac:dyDescent="0.25">
      <c r="A61" s="13" t="s">
        <v>2310</v>
      </c>
      <c r="B61" s="32" t="s">
        <v>2311</v>
      </c>
      <c r="C61" s="32" t="s">
        <v>417</v>
      </c>
      <c r="D61" s="14">
        <v>957</v>
      </c>
      <c r="E61" s="15">
        <v>50.81</v>
      </c>
      <c r="F61" s="16">
        <v>5.4999999999999997E-3</v>
      </c>
      <c r="G61" s="16"/>
    </row>
    <row r="62" spans="1:7" x14ac:dyDescent="0.25">
      <c r="A62" s="13" t="s">
        <v>339</v>
      </c>
      <c r="B62" s="32" t="s">
        <v>340</v>
      </c>
      <c r="C62" s="32" t="s">
        <v>273</v>
      </c>
      <c r="D62" s="14">
        <v>6877</v>
      </c>
      <c r="E62" s="15">
        <v>50.78</v>
      </c>
      <c r="F62" s="16">
        <v>5.4999999999999997E-3</v>
      </c>
      <c r="G62" s="16"/>
    </row>
    <row r="63" spans="1:7" x14ac:dyDescent="0.25">
      <c r="A63" s="13" t="s">
        <v>2312</v>
      </c>
      <c r="B63" s="32" t="s">
        <v>2313</v>
      </c>
      <c r="C63" s="32" t="s">
        <v>303</v>
      </c>
      <c r="D63" s="14">
        <v>37885</v>
      </c>
      <c r="E63" s="15">
        <v>49.55</v>
      </c>
      <c r="F63" s="16">
        <v>5.4000000000000003E-3</v>
      </c>
      <c r="G63" s="16"/>
    </row>
    <row r="64" spans="1:7" x14ac:dyDescent="0.25">
      <c r="A64" s="13" t="s">
        <v>2314</v>
      </c>
      <c r="B64" s="32" t="s">
        <v>2315</v>
      </c>
      <c r="C64" s="32" t="s">
        <v>436</v>
      </c>
      <c r="D64" s="14">
        <v>9174</v>
      </c>
      <c r="E64" s="15">
        <v>48.96</v>
      </c>
      <c r="F64" s="16">
        <v>5.3E-3</v>
      </c>
      <c r="G64" s="16"/>
    </row>
    <row r="65" spans="1:7" x14ac:dyDescent="0.25">
      <c r="A65" s="13" t="s">
        <v>2316</v>
      </c>
      <c r="B65" s="32" t="s">
        <v>2317</v>
      </c>
      <c r="C65" s="32" t="s">
        <v>794</v>
      </c>
      <c r="D65" s="14">
        <v>5957</v>
      </c>
      <c r="E65" s="15">
        <v>48.29</v>
      </c>
      <c r="F65" s="16">
        <v>5.1999999999999998E-3</v>
      </c>
      <c r="G65" s="16"/>
    </row>
    <row r="66" spans="1:7" x14ac:dyDescent="0.25">
      <c r="A66" s="13" t="s">
        <v>2318</v>
      </c>
      <c r="B66" s="32" t="s">
        <v>2319</v>
      </c>
      <c r="C66" s="32" t="s">
        <v>815</v>
      </c>
      <c r="D66" s="14">
        <v>17295</v>
      </c>
      <c r="E66" s="15">
        <v>47.09</v>
      </c>
      <c r="F66" s="16">
        <v>5.1000000000000004E-3</v>
      </c>
      <c r="G66" s="16"/>
    </row>
    <row r="67" spans="1:7" x14ac:dyDescent="0.25">
      <c r="A67" s="13" t="s">
        <v>2320</v>
      </c>
      <c r="B67" s="32" t="s">
        <v>2321</v>
      </c>
      <c r="C67" s="32" t="s">
        <v>355</v>
      </c>
      <c r="D67" s="14">
        <v>3837</v>
      </c>
      <c r="E67" s="15">
        <v>46.85</v>
      </c>
      <c r="F67" s="16">
        <v>5.1000000000000004E-3</v>
      </c>
      <c r="G67" s="16"/>
    </row>
    <row r="68" spans="1:7" x14ac:dyDescent="0.25">
      <c r="A68" s="13" t="s">
        <v>536</v>
      </c>
      <c r="B68" s="32" t="s">
        <v>537</v>
      </c>
      <c r="C68" s="32" t="s">
        <v>538</v>
      </c>
      <c r="D68" s="14">
        <v>2285</v>
      </c>
      <c r="E68" s="15">
        <v>46.51</v>
      </c>
      <c r="F68" s="16">
        <v>5.0000000000000001E-3</v>
      </c>
      <c r="G68" s="16"/>
    </row>
    <row r="69" spans="1:7" x14ac:dyDescent="0.25">
      <c r="A69" s="13" t="s">
        <v>2322</v>
      </c>
      <c r="B69" s="32" t="s">
        <v>2323</v>
      </c>
      <c r="C69" s="32" t="s">
        <v>417</v>
      </c>
      <c r="D69" s="14">
        <v>12245</v>
      </c>
      <c r="E69" s="15">
        <v>46.04</v>
      </c>
      <c r="F69" s="16">
        <v>5.0000000000000001E-3</v>
      </c>
      <c r="G69" s="16"/>
    </row>
    <row r="70" spans="1:7" x14ac:dyDescent="0.25">
      <c r="A70" s="13" t="s">
        <v>2324</v>
      </c>
      <c r="B70" s="32" t="s">
        <v>2325</v>
      </c>
      <c r="C70" s="32" t="s">
        <v>276</v>
      </c>
      <c r="D70" s="14">
        <v>62191</v>
      </c>
      <c r="E70" s="15">
        <v>45.31</v>
      </c>
      <c r="F70" s="16">
        <v>4.8999999999999998E-3</v>
      </c>
      <c r="G70" s="16"/>
    </row>
    <row r="71" spans="1:7" x14ac:dyDescent="0.25">
      <c r="A71" s="13" t="s">
        <v>2326</v>
      </c>
      <c r="B71" s="32" t="s">
        <v>2327</v>
      </c>
      <c r="C71" s="32" t="s">
        <v>470</v>
      </c>
      <c r="D71" s="14">
        <v>14155</v>
      </c>
      <c r="E71" s="15">
        <v>43.92</v>
      </c>
      <c r="F71" s="16">
        <v>4.7999999999999996E-3</v>
      </c>
      <c r="G71" s="16"/>
    </row>
    <row r="72" spans="1:7" x14ac:dyDescent="0.25">
      <c r="A72" s="13" t="s">
        <v>2328</v>
      </c>
      <c r="B72" s="32" t="s">
        <v>2329</v>
      </c>
      <c r="C72" s="32" t="s">
        <v>270</v>
      </c>
      <c r="D72" s="14">
        <v>55097</v>
      </c>
      <c r="E72" s="15">
        <v>43.63</v>
      </c>
      <c r="F72" s="16">
        <v>4.7000000000000002E-3</v>
      </c>
      <c r="G72" s="16"/>
    </row>
    <row r="73" spans="1:7" x14ac:dyDescent="0.25">
      <c r="A73" s="13" t="s">
        <v>2330</v>
      </c>
      <c r="B73" s="32" t="s">
        <v>2331</v>
      </c>
      <c r="C73" s="32" t="s">
        <v>276</v>
      </c>
      <c r="D73" s="14">
        <v>24530</v>
      </c>
      <c r="E73" s="15">
        <v>42.93</v>
      </c>
      <c r="F73" s="16">
        <v>4.7000000000000002E-3</v>
      </c>
      <c r="G73" s="16"/>
    </row>
    <row r="74" spans="1:7" x14ac:dyDescent="0.25">
      <c r="A74" s="13" t="s">
        <v>767</v>
      </c>
      <c r="B74" s="32" t="s">
        <v>768</v>
      </c>
      <c r="C74" s="32" t="s">
        <v>355</v>
      </c>
      <c r="D74" s="14">
        <v>5002</v>
      </c>
      <c r="E74" s="15">
        <v>42.63</v>
      </c>
      <c r="F74" s="16">
        <v>4.5999999999999999E-3</v>
      </c>
      <c r="G74" s="16"/>
    </row>
    <row r="75" spans="1:7" x14ac:dyDescent="0.25">
      <c r="A75" s="13" t="s">
        <v>541</v>
      </c>
      <c r="B75" s="32" t="s">
        <v>542</v>
      </c>
      <c r="C75" s="32" t="s">
        <v>543</v>
      </c>
      <c r="D75" s="14">
        <v>818</v>
      </c>
      <c r="E75" s="15">
        <v>42.45</v>
      </c>
      <c r="F75" s="16">
        <v>4.5999999999999999E-3</v>
      </c>
      <c r="G75" s="16"/>
    </row>
    <row r="76" spans="1:7" x14ac:dyDescent="0.25">
      <c r="A76" s="13" t="s">
        <v>2332</v>
      </c>
      <c r="B76" s="32" t="s">
        <v>2333</v>
      </c>
      <c r="C76" s="32" t="s">
        <v>297</v>
      </c>
      <c r="D76" s="14">
        <v>1061</v>
      </c>
      <c r="E76" s="15">
        <v>42.45</v>
      </c>
      <c r="F76" s="16">
        <v>4.5999999999999999E-3</v>
      </c>
      <c r="G76" s="16"/>
    </row>
    <row r="77" spans="1:7" x14ac:dyDescent="0.25">
      <c r="A77" s="13" t="s">
        <v>822</v>
      </c>
      <c r="B77" s="32" t="s">
        <v>823</v>
      </c>
      <c r="C77" s="32" t="s">
        <v>815</v>
      </c>
      <c r="D77" s="14">
        <v>3421</v>
      </c>
      <c r="E77" s="15">
        <v>42.33</v>
      </c>
      <c r="F77" s="16">
        <v>4.5999999999999999E-3</v>
      </c>
      <c r="G77" s="16"/>
    </row>
    <row r="78" spans="1:7" x14ac:dyDescent="0.25">
      <c r="A78" s="13" t="s">
        <v>2334</v>
      </c>
      <c r="B78" s="32" t="s">
        <v>2335</v>
      </c>
      <c r="C78" s="32" t="s">
        <v>273</v>
      </c>
      <c r="D78" s="14">
        <v>11696</v>
      </c>
      <c r="E78" s="15">
        <v>42.22</v>
      </c>
      <c r="F78" s="16">
        <v>4.5999999999999999E-3</v>
      </c>
      <c r="G78" s="16"/>
    </row>
    <row r="79" spans="1:7" x14ac:dyDescent="0.25">
      <c r="A79" s="13" t="s">
        <v>2336</v>
      </c>
      <c r="B79" s="32" t="s">
        <v>2337</v>
      </c>
      <c r="C79" s="32" t="s">
        <v>300</v>
      </c>
      <c r="D79" s="14">
        <v>13907</v>
      </c>
      <c r="E79" s="15">
        <v>41.99</v>
      </c>
      <c r="F79" s="16">
        <v>4.5999999999999999E-3</v>
      </c>
      <c r="G79" s="16"/>
    </row>
    <row r="80" spans="1:7" x14ac:dyDescent="0.25">
      <c r="A80" s="13" t="s">
        <v>749</v>
      </c>
      <c r="B80" s="32" t="s">
        <v>750</v>
      </c>
      <c r="C80" s="32" t="s">
        <v>273</v>
      </c>
      <c r="D80" s="14">
        <v>9834</v>
      </c>
      <c r="E80" s="15">
        <v>41.7</v>
      </c>
      <c r="F80" s="16">
        <v>4.4999999999999997E-3</v>
      </c>
      <c r="G80" s="16"/>
    </row>
    <row r="81" spans="1:7" x14ac:dyDescent="0.25">
      <c r="A81" s="13" t="s">
        <v>546</v>
      </c>
      <c r="B81" s="32" t="s">
        <v>547</v>
      </c>
      <c r="C81" s="32" t="s">
        <v>281</v>
      </c>
      <c r="D81" s="14">
        <v>5376</v>
      </c>
      <c r="E81" s="15">
        <v>41.43</v>
      </c>
      <c r="F81" s="16">
        <v>4.4999999999999997E-3</v>
      </c>
      <c r="G81" s="16"/>
    </row>
    <row r="82" spans="1:7" x14ac:dyDescent="0.25">
      <c r="A82" s="13" t="s">
        <v>2338</v>
      </c>
      <c r="B82" s="32" t="s">
        <v>2339</v>
      </c>
      <c r="C82" s="32" t="s">
        <v>281</v>
      </c>
      <c r="D82" s="14">
        <v>4559</v>
      </c>
      <c r="E82" s="15">
        <v>41.15</v>
      </c>
      <c r="F82" s="16">
        <v>4.4999999999999997E-3</v>
      </c>
      <c r="G82" s="16"/>
    </row>
    <row r="83" spans="1:7" x14ac:dyDescent="0.25">
      <c r="A83" s="13" t="s">
        <v>2340</v>
      </c>
      <c r="B83" s="32" t="s">
        <v>2341</v>
      </c>
      <c r="C83" s="32" t="s">
        <v>470</v>
      </c>
      <c r="D83" s="14">
        <v>12840</v>
      </c>
      <c r="E83" s="15">
        <v>40.99</v>
      </c>
      <c r="F83" s="16">
        <v>4.4000000000000003E-3</v>
      </c>
      <c r="G83" s="16"/>
    </row>
    <row r="84" spans="1:7" x14ac:dyDescent="0.25">
      <c r="A84" s="13" t="s">
        <v>373</v>
      </c>
      <c r="B84" s="32" t="s">
        <v>374</v>
      </c>
      <c r="C84" s="32" t="s">
        <v>370</v>
      </c>
      <c r="D84" s="14">
        <v>5119</v>
      </c>
      <c r="E84" s="15">
        <v>40.880000000000003</v>
      </c>
      <c r="F84" s="16">
        <v>4.4000000000000003E-3</v>
      </c>
      <c r="G84" s="16"/>
    </row>
    <row r="85" spans="1:7" x14ac:dyDescent="0.25">
      <c r="A85" s="13" t="s">
        <v>2342</v>
      </c>
      <c r="B85" s="32" t="s">
        <v>2343</v>
      </c>
      <c r="C85" s="32" t="s">
        <v>345</v>
      </c>
      <c r="D85" s="14">
        <v>6612</v>
      </c>
      <c r="E85" s="15">
        <v>40.71</v>
      </c>
      <c r="F85" s="16">
        <v>4.4000000000000003E-3</v>
      </c>
      <c r="G85" s="16"/>
    </row>
    <row r="86" spans="1:7" x14ac:dyDescent="0.25">
      <c r="A86" s="13" t="s">
        <v>2344</v>
      </c>
      <c r="B86" s="32" t="s">
        <v>2345</v>
      </c>
      <c r="C86" s="32" t="s">
        <v>436</v>
      </c>
      <c r="D86" s="14">
        <v>6090</v>
      </c>
      <c r="E86" s="15">
        <v>40.44</v>
      </c>
      <c r="F86" s="16">
        <v>4.4000000000000003E-3</v>
      </c>
      <c r="G86" s="16"/>
    </row>
    <row r="87" spans="1:7" x14ac:dyDescent="0.25">
      <c r="A87" s="13" t="s">
        <v>809</v>
      </c>
      <c r="B87" s="32" t="s">
        <v>810</v>
      </c>
      <c r="C87" s="32" t="s">
        <v>281</v>
      </c>
      <c r="D87" s="14">
        <v>8702</v>
      </c>
      <c r="E87" s="15">
        <v>40.19</v>
      </c>
      <c r="F87" s="16">
        <v>4.4000000000000003E-3</v>
      </c>
      <c r="G87" s="16"/>
    </row>
    <row r="88" spans="1:7" x14ac:dyDescent="0.25">
      <c r="A88" s="13" t="s">
        <v>2346</v>
      </c>
      <c r="B88" s="32" t="s">
        <v>2347</v>
      </c>
      <c r="C88" s="32" t="s">
        <v>345</v>
      </c>
      <c r="D88" s="14">
        <v>6172</v>
      </c>
      <c r="E88" s="15">
        <v>39.99</v>
      </c>
      <c r="F88" s="16">
        <v>4.3E-3</v>
      </c>
      <c r="G88" s="16"/>
    </row>
    <row r="89" spans="1:7" x14ac:dyDescent="0.25">
      <c r="A89" s="13" t="s">
        <v>548</v>
      </c>
      <c r="B89" s="32" t="s">
        <v>549</v>
      </c>
      <c r="C89" s="32" t="s">
        <v>297</v>
      </c>
      <c r="D89" s="14">
        <v>4976</v>
      </c>
      <c r="E89" s="15">
        <v>39.9</v>
      </c>
      <c r="F89" s="16">
        <v>4.3E-3</v>
      </c>
      <c r="G89" s="16"/>
    </row>
    <row r="90" spans="1:7" x14ac:dyDescent="0.25">
      <c r="A90" s="13" t="s">
        <v>2348</v>
      </c>
      <c r="B90" s="32" t="s">
        <v>2349</v>
      </c>
      <c r="C90" s="32" t="s">
        <v>321</v>
      </c>
      <c r="D90" s="14">
        <v>19713</v>
      </c>
      <c r="E90" s="15">
        <v>39.880000000000003</v>
      </c>
      <c r="F90" s="16">
        <v>4.3E-3</v>
      </c>
      <c r="G90" s="16"/>
    </row>
    <row r="91" spans="1:7" x14ac:dyDescent="0.25">
      <c r="A91" s="13" t="s">
        <v>2350</v>
      </c>
      <c r="B91" s="32" t="s">
        <v>2351</v>
      </c>
      <c r="C91" s="32" t="s">
        <v>470</v>
      </c>
      <c r="D91" s="14">
        <v>24134</v>
      </c>
      <c r="E91" s="15">
        <v>39.83</v>
      </c>
      <c r="F91" s="16">
        <v>4.3E-3</v>
      </c>
      <c r="G91" s="16"/>
    </row>
    <row r="92" spans="1:7" x14ac:dyDescent="0.25">
      <c r="A92" s="13" t="s">
        <v>2352</v>
      </c>
      <c r="B92" s="32" t="s">
        <v>2353</v>
      </c>
      <c r="C92" s="32" t="s">
        <v>297</v>
      </c>
      <c r="D92" s="14">
        <v>724</v>
      </c>
      <c r="E92" s="15">
        <v>39.1</v>
      </c>
      <c r="F92" s="16">
        <v>4.1999999999999997E-3</v>
      </c>
      <c r="G92" s="16"/>
    </row>
    <row r="93" spans="1:7" x14ac:dyDescent="0.25">
      <c r="A93" s="13" t="s">
        <v>2354</v>
      </c>
      <c r="B93" s="32" t="s">
        <v>2355</v>
      </c>
      <c r="C93" s="32" t="s">
        <v>262</v>
      </c>
      <c r="D93" s="14">
        <v>68359</v>
      </c>
      <c r="E93" s="15">
        <v>38.880000000000003</v>
      </c>
      <c r="F93" s="16">
        <v>4.1999999999999997E-3</v>
      </c>
      <c r="G93" s="16"/>
    </row>
    <row r="94" spans="1:7" x14ac:dyDescent="0.25">
      <c r="A94" s="13" t="s">
        <v>2356</v>
      </c>
      <c r="B94" s="32" t="s">
        <v>2357</v>
      </c>
      <c r="C94" s="32" t="s">
        <v>1702</v>
      </c>
      <c r="D94" s="14">
        <v>4286</v>
      </c>
      <c r="E94" s="15">
        <v>38.74</v>
      </c>
      <c r="F94" s="16">
        <v>4.1999999999999997E-3</v>
      </c>
      <c r="G94" s="16"/>
    </row>
    <row r="95" spans="1:7" x14ac:dyDescent="0.25">
      <c r="A95" s="13" t="s">
        <v>2358</v>
      </c>
      <c r="B95" s="32" t="s">
        <v>2359</v>
      </c>
      <c r="C95" s="32" t="s">
        <v>417</v>
      </c>
      <c r="D95" s="14">
        <v>4049</v>
      </c>
      <c r="E95" s="15">
        <v>38.590000000000003</v>
      </c>
      <c r="F95" s="16">
        <v>4.1999999999999997E-3</v>
      </c>
      <c r="G95" s="16"/>
    </row>
    <row r="96" spans="1:7" x14ac:dyDescent="0.25">
      <c r="A96" s="13" t="s">
        <v>544</v>
      </c>
      <c r="B96" s="32" t="s">
        <v>545</v>
      </c>
      <c r="C96" s="32" t="s">
        <v>500</v>
      </c>
      <c r="D96" s="14">
        <v>489</v>
      </c>
      <c r="E96" s="15">
        <v>38.56</v>
      </c>
      <c r="F96" s="16">
        <v>4.1999999999999997E-3</v>
      </c>
      <c r="G96" s="16"/>
    </row>
    <row r="97" spans="1:7" x14ac:dyDescent="0.25">
      <c r="A97" s="13" t="s">
        <v>1475</v>
      </c>
      <c r="B97" s="32" t="s">
        <v>1476</v>
      </c>
      <c r="C97" s="32" t="s">
        <v>403</v>
      </c>
      <c r="D97" s="14">
        <v>1559</v>
      </c>
      <c r="E97" s="15">
        <v>38.33</v>
      </c>
      <c r="F97" s="16">
        <v>4.1999999999999997E-3</v>
      </c>
      <c r="G97" s="16"/>
    </row>
    <row r="98" spans="1:7" x14ac:dyDescent="0.25">
      <c r="A98" s="13" t="s">
        <v>2360</v>
      </c>
      <c r="B98" s="32" t="s">
        <v>2361</v>
      </c>
      <c r="C98" s="32" t="s">
        <v>303</v>
      </c>
      <c r="D98" s="14">
        <v>286460</v>
      </c>
      <c r="E98" s="15">
        <v>38.270000000000003</v>
      </c>
      <c r="F98" s="16">
        <v>4.1999999999999997E-3</v>
      </c>
      <c r="G98" s="16"/>
    </row>
    <row r="99" spans="1:7" x14ac:dyDescent="0.25">
      <c r="A99" s="13" t="s">
        <v>2362</v>
      </c>
      <c r="B99" s="32" t="s">
        <v>2363</v>
      </c>
      <c r="C99" s="32" t="s">
        <v>417</v>
      </c>
      <c r="D99" s="14">
        <v>10559</v>
      </c>
      <c r="E99" s="15">
        <v>37.799999999999997</v>
      </c>
      <c r="F99" s="16">
        <v>4.1000000000000003E-3</v>
      </c>
      <c r="G99" s="16"/>
    </row>
    <row r="100" spans="1:7" x14ac:dyDescent="0.25">
      <c r="A100" s="13" t="s">
        <v>1223</v>
      </c>
      <c r="B100" s="32" t="s">
        <v>1224</v>
      </c>
      <c r="C100" s="32" t="s">
        <v>338</v>
      </c>
      <c r="D100" s="14">
        <v>12339</v>
      </c>
      <c r="E100" s="15">
        <v>37.619999999999997</v>
      </c>
      <c r="F100" s="16">
        <v>4.1000000000000003E-3</v>
      </c>
      <c r="G100" s="16"/>
    </row>
    <row r="101" spans="1:7" x14ac:dyDescent="0.25">
      <c r="A101" s="13" t="s">
        <v>2364</v>
      </c>
      <c r="B101" s="32" t="s">
        <v>2365</v>
      </c>
      <c r="C101" s="32" t="s">
        <v>394</v>
      </c>
      <c r="D101" s="14">
        <v>8117</v>
      </c>
      <c r="E101" s="15">
        <v>37.6</v>
      </c>
      <c r="F101" s="16">
        <v>4.1000000000000003E-3</v>
      </c>
      <c r="G101" s="16"/>
    </row>
    <row r="102" spans="1:7" x14ac:dyDescent="0.25">
      <c r="A102" s="13" t="s">
        <v>2366</v>
      </c>
      <c r="B102" s="32" t="s">
        <v>2367</v>
      </c>
      <c r="C102" s="32" t="s">
        <v>403</v>
      </c>
      <c r="D102" s="14">
        <v>4548</v>
      </c>
      <c r="E102" s="15">
        <v>37.15</v>
      </c>
      <c r="F102" s="16">
        <v>4.0000000000000001E-3</v>
      </c>
      <c r="G102" s="16"/>
    </row>
    <row r="103" spans="1:7" x14ac:dyDescent="0.25">
      <c r="A103" s="13" t="s">
        <v>2368</v>
      </c>
      <c r="B103" s="32" t="s">
        <v>2369</v>
      </c>
      <c r="C103" s="32" t="s">
        <v>332</v>
      </c>
      <c r="D103" s="14">
        <v>2995</v>
      </c>
      <c r="E103" s="15">
        <v>37.130000000000003</v>
      </c>
      <c r="F103" s="16">
        <v>4.0000000000000001E-3</v>
      </c>
      <c r="G103" s="16"/>
    </row>
    <row r="104" spans="1:7" x14ac:dyDescent="0.25">
      <c r="A104" s="13" t="s">
        <v>2370</v>
      </c>
      <c r="B104" s="32" t="s">
        <v>2371</v>
      </c>
      <c r="C104" s="32" t="s">
        <v>281</v>
      </c>
      <c r="D104" s="14">
        <v>912</v>
      </c>
      <c r="E104" s="15">
        <v>36.94</v>
      </c>
      <c r="F104" s="16">
        <v>4.0000000000000001E-3</v>
      </c>
      <c r="G104" s="16"/>
    </row>
    <row r="105" spans="1:7" x14ac:dyDescent="0.25">
      <c r="A105" s="13" t="s">
        <v>2372</v>
      </c>
      <c r="B105" s="32" t="s">
        <v>2373</v>
      </c>
      <c r="C105" s="32" t="s">
        <v>300</v>
      </c>
      <c r="D105" s="14">
        <v>12012</v>
      </c>
      <c r="E105" s="15">
        <v>36.94</v>
      </c>
      <c r="F105" s="16">
        <v>4.0000000000000001E-3</v>
      </c>
      <c r="G105" s="16"/>
    </row>
    <row r="106" spans="1:7" x14ac:dyDescent="0.25">
      <c r="A106" s="13" t="s">
        <v>2374</v>
      </c>
      <c r="B106" s="32" t="s">
        <v>2375</v>
      </c>
      <c r="C106" s="32" t="s">
        <v>281</v>
      </c>
      <c r="D106" s="14">
        <v>3118</v>
      </c>
      <c r="E106" s="15">
        <v>36.880000000000003</v>
      </c>
      <c r="F106" s="16">
        <v>4.0000000000000001E-3</v>
      </c>
      <c r="G106" s="16"/>
    </row>
    <row r="107" spans="1:7" x14ac:dyDescent="0.25">
      <c r="A107" s="13" t="s">
        <v>550</v>
      </c>
      <c r="B107" s="32" t="s">
        <v>551</v>
      </c>
      <c r="C107" s="32" t="s">
        <v>552</v>
      </c>
      <c r="D107" s="14">
        <v>1284</v>
      </c>
      <c r="E107" s="15">
        <v>36.39</v>
      </c>
      <c r="F107" s="16">
        <v>3.8999999999999998E-3</v>
      </c>
      <c r="G107" s="16"/>
    </row>
    <row r="108" spans="1:7" x14ac:dyDescent="0.25">
      <c r="A108" s="13" t="s">
        <v>553</v>
      </c>
      <c r="B108" s="32" t="s">
        <v>554</v>
      </c>
      <c r="C108" s="32" t="s">
        <v>370</v>
      </c>
      <c r="D108" s="14">
        <v>7405</v>
      </c>
      <c r="E108" s="15">
        <v>36.17</v>
      </c>
      <c r="F108" s="16">
        <v>3.8999999999999998E-3</v>
      </c>
      <c r="G108" s="16"/>
    </row>
    <row r="109" spans="1:7" x14ac:dyDescent="0.25">
      <c r="A109" s="13" t="s">
        <v>2376</v>
      </c>
      <c r="B109" s="32" t="s">
        <v>2377</v>
      </c>
      <c r="C109" s="32" t="s">
        <v>273</v>
      </c>
      <c r="D109" s="14">
        <v>5425</v>
      </c>
      <c r="E109" s="15">
        <v>36.11</v>
      </c>
      <c r="F109" s="16">
        <v>3.8999999999999998E-3</v>
      </c>
      <c r="G109" s="16"/>
    </row>
    <row r="110" spans="1:7" x14ac:dyDescent="0.25">
      <c r="A110" s="13" t="s">
        <v>2378</v>
      </c>
      <c r="B110" s="32" t="s">
        <v>2379</v>
      </c>
      <c r="C110" s="32" t="s">
        <v>470</v>
      </c>
      <c r="D110" s="14">
        <v>29612</v>
      </c>
      <c r="E110" s="15">
        <v>36.04</v>
      </c>
      <c r="F110" s="16">
        <v>3.8999999999999998E-3</v>
      </c>
      <c r="G110" s="16"/>
    </row>
    <row r="111" spans="1:7" x14ac:dyDescent="0.25">
      <c r="A111" s="13" t="s">
        <v>2380</v>
      </c>
      <c r="B111" s="32" t="s">
        <v>2381</v>
      </c>
      <c r="C111" s="32" t="s">
        <v>284</v>
      </c>
      <c r="D111" s="14">
        <v>1831</v>
      </c>
      <c r="E111" s="15">
        <v>35.979999999999997</v>
      </c>
      <c r="F111" s="16">
        <v>3.8999999999999998E-3</v>
      </c>
      <c r="G111" s="16"/>
    </row>
    <row r="112" spans="1:7" x14ac:dyDescent="0.25">
      <c r="A112" s="13" t="s">
        <v>2382</v>
      </c>
      <c r="B112" s="32" t="s">
        <v>2383</v>
      </c>
      <c r="C112" s="32" t="s">
        <v>262</v>
      </c>
      <c r="D112" s="14">
        <v>110143</v>
      </c>
      <c r="E112" s="15">
        <v>35.39</v>
      </c>
      <c r="F112" s="16">
        <v>3.8E-3</v>
      </c>
      <c r="G112" s="16"/>
    </row>
    <row r="113" spans="1:7" x14ac:dyDescent="0.25">
      <c r="A113" s="13" t="s">
        <v>557</v>
      </c>
      <c r="B113" s="32" t="s">
        <v>558</v>
      </c>
      <c r="C113" s="32" t="s">
        <v>273</v>
      </c>
      <c r="D113" s="14">
        <v>3754</v>
      </c>
      <c r="E113" s="15">
        <v>35.15</v>
      </c>
      <c r="F113" s="16">
        <v>3.8E-3</v>
      </c>
      <c r="G113" s="16"/>
    </row>
    <row r="114" spans="1:7" x14ac:dyDescent="0.25">
      <c r="A114" s="13" t="s">
        <v>1497</v>
      </c>
      <c r="B114" s="32" t="s">
        <v>1498</v>
      </c>
      <c r="C114" s="32" t="s">
        <v>355</v>
      </c>
      <c r="D114" s="14">
        <v>3744</v>
      </c>
      <c r="E114" s="15">
        <v>34.75</v>
      </c>
      <c r="F114" s="16">
        <v>3.8E-3</v>
      </c>
      <c r="G114" s="16"/>
    </row>
    <row r="115" spans="1:7" x14ac:dyDescent="0.25">
      <c r="A115" s="13" t="s">
        <v>2384</v>
      </c>
      <c r="B115" s="32" t="s">
        <v>2385</v>
      </c>
      <c r="C115" s="32" t="s">
        <v>403</v>
      </c>
      <c r="D115" s="14">
        <v>13913</v>
      </c>
      <c r="E115" s="15">
        <v>34.29</v>
      </c>
      <c r="F115" s="16">
        <v>3.7000000000000002E-3</v>
      </c>
      <c r="G115" s="16"/>
    </row>
    <row r="116" spans="1:7" x14ac:dyDescent="0.25">
      <c r="A116" s="13" t="s">
        <v>2386</v>
      </c>
      <c r="B116" s="32" t="s">
        <v>2387</v>
      </c>
      <c r="C116" s="32" t="s">
        <v>1671</v>
      </c>
      <c r="D116" s="14">
        <v>8381</v>
      </c>
      <c r="E116" s="15">
        <v>34.19</v>
      </c>
      <c r="F116" s="16">
        <v>3.7000000000000002E-3</v>
      </c>
      <c r="G116" s="16"/>
    </row>
    <row r="117" spans="1:7" x14ac:dyDescent="0.25">
      <c r="A117" s="13" t="s">
        <v>2388</v>
      </c>
      <c r="B117" s="32" t="s">
        <v>2389</v>
      </c>
      <c r="C117" s="32" t="s">
        <v>355</v>
      </c>
      <c r="D117" s="14">
        <v>10993</v>
      </c>
      <c r="E117" s="15">
        <v>34.020000000000003</v>
      </c>
      <c r="F117" s="16">
        <v>3.7000000000000002E-3</v>
      </c>
      <c r="G117" s="16"/>
    </row>
    <row r="118" spans="1:7" x14ac:dyDescent="0.25">
      <c r="A118" s="13" t="s">
        <v>1473</v>
      </c>
      <c r="B118" s="32" t="s">
        <v>1474</v>
      </c>
      <c r="C118" s="32" t="s">
        <v>436</v>
      </c>
      <c r="D118" s="14">
        <v>7386</v>
      </c>
      <c r="E118" s="15">
        <v>34.020000000000003</v>
      </c>
      <c r="F118" s="16">
        <v>3.7000000000000002E-3</v>
      </c>
      <c r="G118" s="16"/>
    </row>
    <row r="119" spans="1:7" x14ac:dyDescent="0.25">
      <c r="A119" s="13" t="s">
        <v>406</v>
      </c>
      <c r="B119" s="32" t="s">
        <v>407</v>
      </c>
      <c r="C119" s="32" t="s">
        <v>370</v>
      </c>
      <c r="D119" s="14">
        <v>4814</v>
      </c>
      <c r="E119" s="15">
        <v>33.549999999999997</v>
      </c>
      <c r="F119" s="16">
        <v>3.5999999999999999E-3</v>
      </c>
      <c r="G119" s="16"/>
    </row>
    <row r="120" spans="1:7" x14ac:dyDescent="0.25">
      <c r="A120" s="13" t="s">
        <v>2390</v>
      </c>
      <c r="B120" s="32" t="s">
        <v>2391</v>
      </c>
      <c r="C120" s="32" t="s">
        <v>273</v>
      </c>
      <c r="D120" s="14">
        <v>4874</v>
      </c>
      <c r="E120" s="15">
        <v>33.450000000000003</v>
      </c>
      <c r="F120" s="16">
        <v>3.5999999999999999E-3</v>
      </c>
      <c r="G120" s="16"/>
    </row>
    <row r="121" spans="1:7" x14ac:dyDescent="0.25">
      <c r="A121" s="13" t="s">
        <v>904</v>
      </c>
      <c r="B121" s="32" t="s">
        <v>905</v>
      </c>
      <c r="C121" s="32" t="s">
        <v>906</v>
      </c>
      <c r="D121" s="14">
        <v>4686</v>
      </c>
      <c r="E121" s="15">
        <v>33.299999999999997</v>
      </c>
      <c r="F121" s="16">
        <v>3.5999999999999999E-3</v>
      </c>
      <c r="G121" s="16"/>
    </row>
    <row r="122" spans="1:7" x14ac:dyDescent="0.25">
      <c r="A122" s="13" t="s">
        <v>844</v>
      </c>
      <c r="B122" s="32" t="s">
        <v>845</v>
      </c>
      <c r="C122" s="32" t="s">
        <v>345</v>
      </c>
      <c r="D122" s="14">
        <v>737</v>
      </c>
      <c r="E122" s="15">
        <v>33.18</v>
      </c>
      <c r="F122" s="16">
        <v>3.5999999999999999E-3</v>
      </c>
      <c r="G122" s="16"/>
    </row>
    <row r="123" spans="1:7" x14ac:dyDescent="0.25">
      <c r="A123" s="13" t="s">
        <v>555</v>
      </c>
      <c r="B123" s="32" t="s">
        <v>556</v>
      </c>
      <c r="C123" s="32" t="s">
        <v>385</v>
      </c>
      <c r="D123" s="14">
        <v>6765</v>
      </c>
      <c r="E123" s="15">
        <v>32.880000000000003</v>
      </c>
      <c r="F123" s="16">
        <v>3.5999999999999999E-3</v>
      </c>
      <c r="G123" s="16"/>
    </row>
    <row r="124" spans="1:7" x14ac:dyDescent="0.25">
      <c r="A124" s="13" t="s">
        <v>2392</v>
      </c>
      <c r="B124" s="32" t="s">
        <v>2393</v>
      </c>
      <c r="C124" s="32" t="s">
        <v>394</v>
      </c>
      <c r="D124" s="14">
        <v>2681</v>
      </c>
      <c r="E124" s="15">
        <v>32.19</v>
      </c>
      <c r="F124" s="16">
        <v>3.5000000000000001E-3</v>
      </c>
      <c r="G124" s="16"/>
    </row>
    <row r="125" spans="1:7" x14ac:dyDescent="0.25">
      <c r="A125" s="13" t="s">
        <v>2394</v>
      </c>
      <c r="B125" s="32" t="s">
        <v>2395</v>
      </c>
      <c r="C125" s="32" t="s">
        <v>345</v>
      </c>
      <c r="D125" s="14">
        <v>1266</v>
      </c>
      <c r="E125" s="15">
        <v>32.06</v>
      </c>
      <c r="F125" s="16">
        <v>3.5000000000000001E-3</v>
      </c>
      <c r="G125" s="16"/>
    </row>
    <row r="126" spans="1:7" x14ac:dyDescent="0.25">
      <c r="A126" s="13" t="s">
        <v>2396</v>
      </c>
      <c r="B126" s="32" t="s">
        <v>2397</v>
      </c>
      <c r="C126" s="32" t="s">
        <v>403</v>
      </c>
      <c r="D126" s="14">
        <v>311</v>
      </c>
      <c r="E126" s="15">
        <v>31.74</v>
      </c>
      <c r="F126" s="16">
        <v>3.3999999999999998E-3</v>
      </c>
      <c r="G126" s="16"/>
    </row>
    <row r="127" spans="1:7" x14ac:dyDescent="0.25">
      <c r="A127" s="13" t="s">
        <v>1428</v>
      </c>
      <c r="B127" s="32" t="s">
        <v>1429</v>
      </c>
      <c r="C127" s="32" t="s">
        <v>470</v>
      </c>
      <c r="D127" s="14">
        <v>4272</v>
      </c>
      <c r="E127" s="15">
        <v>31.49</v>
      </c>
      <c r="F127" s="16">
        <v>3.3999999999999998E-3</v>
      </c>
      <c r="G127" s="16"/>
    </row>
    <row r="128" spans="1:7" x14ac:dyDescent="0.25">
      <c r="A128" s="13" t="s">
        <v>1479</v>
      </c>
      <c r="B128" s="32" t="s">
        <v>1480</v>
      </c>
      <c r="C128" s="32" t="s">
        <v>284</v>
      </c>
      <c r="D128" s="14">
        <v>3664</v>
      </c>
      <c r="E128" s="15">
        <v>30.89</v>
      </c>
      <c r="F128" s="16">
        <v>3.3999999999999998E-3</v>
      </c>
      <c r="G128" s="16"/>
    </row>
    <row r="129" spans="1:7" x14ac:dyDescent="0.25">
      <c r="A129" s="13" t="s">
        <v>2398</v>
      </c>
      <c r="B129" s="32" t="s">
        <v>2399</v>
      </c>
      <c r="C129" s="32" t="s">
        <v>403</v>
      </c>
      <c r="D129" s="14">
        <v>10414</v>
      </c>
      <c r="E129" s="15">
        <v>30.8</v>
      </c>
      <c r="F129" s="16">
        <v>3.3E-3</v>
      </c>
      <c r="G129" s="16"/>
    </row>
    <row r="130" spans="1:7" x14ac:dyDescent="0.25">
      <c r="A130" s="13" t="s">
        <v>2400</v>
      </c>
      <c r="B130" s="32" t="s">
        <v>2401</v>
      </c>
      <c r="C130" s="32" t="s">
        <v>482</v>
      </c>
      <c r="D130" s="14">
        <v>6894</v>
      </c>
      <c r="E130" s="15">
        <v>30.63</v>
      </c>
      <c r="F130" s="16">
        <v>3.3E-3</v>
      </c>
      <c r="G130" s="16"/>
    </row>
    <row r="131" spans="1:7" x14ac:dyDescent="0.25">
      <c r="A131" s="13" t="s">
        <v>2402</v>
      </c>
      <c r="B131" s="32" t="s">
        <v>2403</v>
      </c>
      <c r="C131" s="32" t="s">
        <v>403</v>
      </c>
      <c r="D131" s="14">
        <v>4206</v>
      </c>
      <c r="E131" s="15">
        <v>29.92</v>
      </c>
      <c r="F131" s="16">
        <v>3.2000000000000002E-3</v>
      </c>
      <c r="G131" s="16"/>
    </row>
    <row r="132" spans="1:7" x14ac:dyDescent="0.25">
      <c r="A132" s="13" t="s">
        <v>366</v>
      </c>
      <c r="B132" s="32" t="s">
        <v>367</v>
      </c>
      <c r="C132" s="32" t="s">
        <v>281</v>
      </c>
      <c r="D132" s="14">
        <v>1985</v>
      </c>
      <c r="E132" s="15">
        <v>29.7</v>
      </c>
      <c r="F132" s="16">
        <v>3.2000000000000002E-3</v>
      </c>
      <c r="G132" s="16"/>
    </row>
    <row r="133" spans="1:7" x14ac:dyDescent="0.25">
      <c r="A133" s="13" t="s">
        <v>377</v>
      </c>
      <c r="B133" s="32" t="s">
        <v>378</v>
      </c>
      <c r="C133" s="32" t="s">
        <v>300</v>
      </c>
      <c r="D133" s="14">
        <v>3198</v>
      </c>
      <c r="E133" s="15">
        <v>29.39</v>
      </c>
      <c r="F133" s="16">
        <v>3.2000000000000002E-3</v>
      </c>
      <c r="G133" s="16"/>
    </row>
    <row r="134" spans="1:7" x14ac:dyDescent="0.25">
      <c r="A134" s="13" t="s">
        <v>559</v>
      </c>
      <c r="B134" s="32" t="s">
        <v>560</v>
      </c>
      <c r="C134" s="32" t="s">
        <v>417</v>
      </c>
      <c r="D134" s="14">
        <v>685</v>
      </c>
      <c r="E134" s="15">
        <v>29.36</v>
      </c>
      <c r="F134" s="16">
        <v>3.2000000000000002E-3</v>
      </c>
      <c r="G134" s="16"/>
    </row>
    <row r="135" spans="1:7" x14ac:dyDescent="0.25">
      <c r="A135" s="13" t="s">
        <v>2404</v>
      </c>
      <c r="B135" s="32" t="s">
        <v>2405</v>
      </c>
      <c r="C135" s="32" t="s">
        <v>276</v>
      </c>
      <c r="D135" s="14">
        <v>3012</v>
      </c>
      <c r="E135" s="15">
        <v>29.34</v>
      </c>
      <c r="F135" s="16">
        <v>3.2000000000000002E-3</v>
      </c>
      <c r="G135" s="16"/>
    </row>
    <row r="136" spans="1:7" x14ac:dyDescent="0.25">
      <c r="A136" s="13" t="s">
        <v>753</v>
      </c>
      <c r="B136" s="32" t="s">
        <v>754</v>
      </c>
      <c r="C136" s="32" t="s">
        <v>300</v>
      </c>
      <c r="D136" s="14">
        <v>5078</v>
      </c>
      <c r="E136" s="15">
        <v>29.33</v>
      </c>
      <c r="F136" s="16">
        <v>3.2000000000000002E-3</v>
      </c>
      <c r="G136" s="16"/>
    </row>
    <row r="137" spans="1:7" x14ac:dyDescent="0.25">
      <c r="A137" s="13" t="s">
        <v>2406</v>
      </c>
      <c r="B137" s="32" t="s">
        <v>2407</v>
      </c>
      <c r="C137" s="32" t="s">
        <v>345</v>
      </c>
      <c r="D137" s="14">
        <v>6768</v>
      </c>
      <c r="E137" s="15">
        <v>29.31</v>
      </c>
      <c r="F137" s="16">
        <v>3.2000000000000002E-3</v>
      </c>
      <c r="G137" s="16"/>
    </row>
    <row r="138" spans="1:7" x14ac:dyDescent="0.25">
      <c r="A138" s="13" t="s">
        <v>2408</v>
      </c>
      <c r="B138" s="32" t="s">
        <v>2409</v>
      </c>
      <c r="C138" s="32" t="s">
        <v>403</v>
      </c>
      <c r="D138" s="14">
        <v>17058</v>
      </c>
      <c r="E138" s="15">
        <v>29.13</v>
      </c>
      <c r="F138" s="16">
        <v>3.2000000000000002E-3</v>
      </c>
      <c r="G138" s="16"/>
    </row>
    <row r="139" spans="1:7" x14ac:dyDescent="0.25">
      <c r="A139" s="13" t="s">
        <v>375</v>
      </c>
      <c r="B139" s="32" t="s">
        <v>376</v>
      </c>
      <c r="C139" s="32" t="s">
        <v>300</v>
      </c>
      <c r="D139" s="14">
        <v>2848</v>
      </c>
      <c r="E139" s="15">
        <v>29.01</v>
      </c>
      <c r="F139" s="16">
        <v>3.0999999999999999E-3</v>
      </c>
      <c r="G139" s="16"/>
    </row>
    <row r="140" spans="1:7" x14ac:dyDescent="0.25">
      <c r="A140" s="13" t="s">
        <v>2410</v>
      </c>
      <c r="B140" s="32" t="s">
        <v>2411</v>
      </c>
      <c r="C140" s="32" t="s">
        <v>403</v>
      </c>
      <c r="D140" s="14">
        <v>4995</v>
      </c>
      <c r="E140" s="15">
        <v>28.78</v>
      </c>
      <c r="F140" s="16">
        <v>3.0999999999999999E-3</v>
      </c>
      <c r="G140" s="16"/>
    </row>
    <row r="141" spans="1:7" x14ac:dyDescent="0.25">
      <c r="A141" s="13" t="s">
        <v>2412</v>
      </c>
      <c r="B141" s="32" t="s">
        <v>2413</v>
      </c>
      <c r="C141" s="32" t="s">
        <v>345</v>
      </c>
      <c r="D141" s="14">
        <v>7652</v>
      </c>
      <c r="E141" s="15">
        <v>28.78</v>
      </c>
      <c r="F141" s="16">
        <v>3.0999999999999999E-3</v>
      </c>
      <c r="G141" s="16"/>
    </row>
    <row r="142" spans="1:7" x14ac:dyDescent="0.25">
      <c r="A142" s="13" t="s">
        <v>2414</v>
      </c>
      <c r="B142" s="32" t="s">
        <v>2415</v>
      </c>
      <c r="C142" s="32" t="s">
        <v>573</v>
      </c>
      <c r="D142" s="14">
        <v>1149</v>
      </c>
      <c r="E142" s="15">
        <v>28.2</v>
      </c>
      <c r="F142" s="16">
        <v>3.0999999999999999E-3</v>
      </c>
      <c r="G142" s="16"/>
    </row>
    <row r="143" spans="1:7" x14ac:dyDescent="0.25">
      <c r="A143" s="13" t="s">
        <v>1453</v>
      </c>
      <c r="B143" s="32" t="s">
        <v>1454</v>
      </c>
      <c r="C143" s="32" t="s">
        <v>470</v>
      </c>
      <c r="D143" s="14">
        <v>4078</v>
      </c>
      <c r="E143" s="15">
        <v>27.85</v>
      </c>
      <c r="F143" s="16">
        <v>3.0000000000000001E-3</v>
      </c>
      <c r="G143" s="16"/>
    </row>
    <row r="144" spans="1:7" x14ac:dyDescent="0.25">
      <c r="A144" s="13" t="s">
        <v>2416</v>
      </c>
      <c r="B144" s="32" t="s">
        <v>2417</v>
      </c>
      <c r="C144" s="32" t="s">
        <v>276</v>
      </c>
      <c r="D144" s="14">
        <v>19583</v>
      </c>
      <c r="E144" s="15">
        <v>27.74</v>
      </c>
      <c r="F144" s="16">
        <v>3.0000000000000001E-3</v>
      </c>
      <c r="G144" s="16"/>
    </row>
    <row r="145" spans="1:7" x14ac:dyDescent="0.25">
      <c r="A145" s="13" t="s">
        <v>415</v>
      </c>
      <c r="B145" s="32" t="s">
        <v>416</v>
      </c>
      <c r="C145" s="32" t="s">
        <v>417</v>
      </c>
      <c r="D145" s="14">
        <v>4460</v>
      </c>
      <c r="E145" s="15">
        <v>27.48</v>
      </c>
      <c r="F145" s="16">
        <v>3.0000000000000001E-3</v>
      </c>
      <c r="G145" s="16"/>
    </row>
    <row r="146" spans="1:7" x14ac:dyDescent="0.25">
      <c r="A146" s="13" t="s">
        <v>2418</v>
      </c>
      <c r="B146" s="32" t="s">
        <v>2419</v>
      </c>
      <c r="C146" s="32" t="s">
        <v>355</v>
      </c>
      <c r="D146" s="14">
        <v>12112</v>
      </c>
      <c r="E146" s="15">
        <v>27.45</v>
      </c>
      <c r="F146" s="16">
        <v>3.0000000000000001E-3</v>
      </c>
      <c r="G146" s="16"/>
    </row>
    <row r="147" spans="1:7" x14ac:dyDescent="0.25">
      <c r="A147" s="13" t="s">
        <v>2420</v>
      </c>
      <c r="B147" s="32" t="s">
        <v>2421</v>
      </c>
      <c r="C147" s="32" t="s">
        <v>281</v>
      </c>
      <c r="D147" s="14">
        <v>547</v>
      </c>
      <c r="E147" s="15">
        <v>27.41</v>
      </c>
      <c r="F147" s="16">
        <v>3.0000000000000001E-3</v>
      </c>
      <c r="G147" s="16"/>
    </row>
    <row r="148" spans="1:7" x14ac:dyDescent="0.25">
      <c r="A148" s="13" t="s">
        <v>2422</v>
      </c>
      <c r="B148" s="32" t="s">
        <v>2423</v>
      </c>
      <c r="C148" s="32" t="s">
        <v>297</v>
      </c>
      <c r="D148" s="14">
        <v>4350</v>
      </c>
      <c r="E148" s="15">
        <v>26.77</v>
      </c>
      <c r="F148" s="16">
        <v>2.8999999999999998E-3</v>
      </c>
      <c r="G148" s="16"/>
    </row>
    <row r="149" spans="1:7" x14ac:dyDescent="0.25">
      <c r="A149" s="13" t="s">
        <v>2424</v>
      </c>
      <c r="B149" s="32" t="s">
        <v>2425</v>
      </c>
      <c r="C149" s="32" t="s">
        <v>1227</v>
      </c>
      <c r="D149" s="14">
        <v>8178</v>
      </c>
      <c r="E149" s="15">
        <v>26.37</v>
      </c>
      <c r="F149" s="16">
        <v>2.8999999999999998E-3</v>
      </c>
      <c r="G149" s="16"/>
    </row>
    <row r="150" spans="1:7" x14ac:dyDescent="0.25">
      <c r="A150" s="13" t="s">
        <v>759</v>
      </c>
      <c r="B150" s="32" t="s">
        <v>760</v>
      </c>
      <c r="C150" s="32" t="s">
        <v>355</v>
      </c>
      <c r="D150" s="14">
        <v>3655</v>
      </c>
      <c r="E150" s="15">
        <v>26.37</v>
      </c>
      <c r="F150" s="16">
        <v>2.8999999999999998E-3</v>
      </c>
      <c r="G150" s="16"/>
    </row>
    <row r="151" spans="1:7" x14ac:dyDescent="0.25">
      <c r="A151" s="13" t="s">
        <v>2426</v>
      </c>
      <c r="B151" s="32" t="s">
        <v>2427</v>
      </c>
      <c r="C151" s="32" t="s">
        <v>316</v>
      </c>
      <c r="D151" s="14">
        <v>2457</v>
      </c>
      <c r="E151" s="15">
        <v>26.33</v>
      </c>
      <c r="F151" s="16">
        <v>2.8999999999999998E-3</v>
      </c>
      <c r="G151" s="16"/>
    </row>
    <row r="152" spans="1:7" x14ac:dyDescent="0.25">
      <c r="A152" s="13" t="s">
        <v>1455</v>
      </c>
      <c r="B152" s="32" t="s">
        <v>1456</v>
      </c>
      <c r="C152" s="32" t="s">
        <v>332</v>
      </c>
      <c r="D152" s="14">
        <v>2848</v>
      </c>
      <c r="E152" s="15">
        <v>26.08</v>
      </c>
      <c r="F152" s="16">
        <v>2.8E-3</v>
      </c>
      <c r="G152" s="16"/>
    </row>
    <row r="153" spans="1:7" x14ac:dyDescent="0.25">
      <c r="A153" s="13" t="s">
        <v>2428</v>
      </c>
      <c r="B153" s="32" t="s">
        <v>2429</v>
      </c>
      <c r="C153" s="32" t="s">
        <v>394</v>
      </c>
      <c r="D153" s="14">
        <v>2008</v>
      </c>
      <c r="E153" s="15">
        <v>25.97</v>
      </c>
      <c r="F153" s="16">
        <v>2.8E-3</v>
      </c>
      <c r="G153" s="16"/>
    </row>
    <row r="154" spans="1:7" x14ac:dyDescent="0.25">
      <c r="A154" s="13" t="s">
        <v>571</v>
      </c>
      <c r="B154" s="32" t="s">
        <v>572</v>
      </c>
      <c r="C154" s="32" t="s">
        <v>573</v>
      </c>
      <c r="D154" s="14">
        <v>2473</v>
      </c>
      <c r="E154" s="15">
        <v>25.97</v>
      </c>
      <c r="F154" s="16">
        <v>2.8E-3</v>
      </c>
      <c r="G154" s="16"/>
    </row>
    <row r="155" spans="1:7" x14ac:dyDescent="0.25">
      <c r="A155" s="13" t="s">
        <v>909</v>
      </c>
      <c r="B155" s="32" t="s">
        <v>910</v>
      </c>
      <c r="C155" s="32" t="s">
        <v>308</v>
      </c>
      <c r="D155" s="14">
        <v>1777</v>
      </c>
      <c r="E155" s="15">
        <v>25.55</v>
      </c>
      <c r="F155" s="16">
        <v>2.8E-3</v>
      </c>
      <c r="G155" s="16"/>
    </row>
    <row r="156" spans="1:7" x14ac:dyDescent="0.25">
      <c r="A156" s="13" t="s">
        <v>2430</v>
      </c>
      <c r="B156" s="32" t="s">
        <v>2431</v>
      </c>
      <c r="C156" s="32" t="s">
        <v>262</v>
      </c>
      <c r="D156" s="14">
        <v>26782</v>
      </c>
      <c r="E156" s="15">
        <v>25.39</v>
      </c>
      <c r="F156" s="16">
        <v>2.8E-3</v>
      </c>
      <c r="G156" s="16"/>
    </row>
    <row r="157" spans="1:7" x14ac:dyDescent="0.25">
      <c r="A157" s="13" t="s">
        <v>1467</v>
      </c>
      <c r="B157" s="32" t="s">
        <v>1468</v>
      </c>
      <c r="C157" s="32" t="s">
        <v>294</v>
      </c>
      <c r="D157" s="14">
        <v>3731</v>
      </c>
      <c r="E157" s="15">
        <v>25.06</v>
      </c>
      <c r="F157" s="16">
        <v>2.7000000000000001E-3</v>
      </c>
      <c r="G157" s="16"/>
    </row>
    <row r="158" spans="1:7" x14ac:dyDescent="0.25">
      <c r="A158" s="13" t="s">
        <v>840</v>
      </c>
      <c r="B158" s="32" t="s">
        <v>841</v>
      </c>
      <c r="C158" s="32" t="s">
        <v>482</v>
      </c>
      <c r="D158" s="14">
        <v>4305</v>
      </c>
      <c r="E158" s="15">
        <v>24.98</v>
      </c>
      <c r="F158" s="16">
        <v>2.7000000000000001E-3</v>
      </c>
      <c r="G158" s="16"/>
    </row>
    <row r="159" spans="1:7" x14ac:dyDescent="0.25">
      <c r="A159" s="13" t="s">
        <v>440</v>
      </c>
      <c r="B159" s="32" t="s">
        <v>441</v>
      </c>
      <c r="C159" s="32" t="s">
        <v>281</v>
      </c>
      <c r="D159" s="14">
        <v>3359</v>
      </c>
      <c r="E159" s="15">
        <v>24.98</v>
      </c>
      <c r="F159" s="16">
        <v>2.7000000000000001E-3</v>
      </c>
      <c r="G159" s="16"/>
    </row>
    <row r="160" spans="1:7" x14ac:dyDescent="0.25">
      <c r="A160" s="13" t="s">
        <v>2432</v>
      </c>
      <c r="B160" s="32" t="s">
        <v>2433</v>
      </c>
      <c r="C160" s="32" t="s">
        <v>281</v>
      </c>
      <c r="D160" s="14">
        <v>370</v>
      </c>
      <c r="E160" s="15">
        <v>24.79</v>
      </c>
      <c r="F160" s="16">
        <v>2.7000000000000001E-3</v>
      </c>
      <c r="G160" s="16"/>
    </row>
    <row r="161" spans="1:7" x14ac:dyDescent="0.25">
      <c r="A161" s="13" t="s">
        <v>2434</v>
      </c>
      <c r="B161" s="32" t="s">
        <v>2435</v>
      </c>
      <c r="C161" s="32" t="s">
        <v>332</v>
      </c>
      <c r="D161" s="14">
        <v>1561</v>
      </c>
      <c r="E161" s="15">
        <v>24.73</v>
      </c>
      <c r="F161" s="16">
        <v>2.7000000000000001E-3</v>
      </c>
      <c r="G161" s="16"/>
    </row>
    <row r="162" spans="1:7" x14ac:dyDescent="0.25">
      <c r="A162" s="13" t="s">
        <v>2436</v>
      </c>
      <c r="B162" s="32" t="s">
        <v>2437</v>
      </c>
      <c r="C162" s="32" t="s">
        <v>276</v>
      </c>
      <c r="D162" s="14">
        <v>16460</v>
      </c>
      <c r="E162" s="15">
        <v>24.72</v>
      </c>
      <c r="F162" s="16">
        <v>2.7000000000000001E-3</v>
      </c>
      <c r="G162" s="16"/>
    </row>
    <row r="163" spans="1:7" x14ac:dyDescent="0.25">
      <c r="A163" s="13" t="s">
        <v>569</v>
      </c>
      <c r="B163" s="32" t="s">
        <v>570</v>
      </c>
      <c r="C163" s="32" t="s">
        <v>470</v>
      </c>
      <c r="D163" s="14">
        <v>7270</v>
      </c>
      <c r="E163" s="15">
        <v>24.65</v>
      </c>
      <c r="F163" s="16">
        <v>2.7000000000000001E-3</v>
      </c>
      <c r="G163" s="16"/>
    </row>
    <row r="164" spans="1:7" x14ac:dyDescent="0.25">
      <c r="A164" s="13" t="s">
        <v>2438</v>
      </c>
      <c r="B164" s="32" t="s">
        <v>2439</v>
      </c>
      <c r="C164" s="32" t="s">
        <v>394</v>
      </c>
      <c r="D164" s="14">
        <v>2354</v>
      </c>
      <c r="E164" s="15">
        <v>24.6</v>
      </c>
      <c r="F164" s="16">
        <v>2.7000000000000001E-3</v>
      </c>
      <c r="G164" s="16"/>
    </row>
    <row r="165" spans="1:7" x14ac:dyDescent="0.25">
      <c r="A165" s="13" t="s">
        <v>2440</v>
      </c>
      <c r="B165" s="32" t="s">
        <v>2441</v>
      </c>
      <c r="C165" s="32" t="s">
        <v>412</v>
      </c>
      <c r="D165" s="14">
        <v>69201</v>
      </c>
      <c r="E165" s="15">
        <v>24.5</v>
      </c>
      <c r="F165" s="16">
        <v>2.7000000000000001E-3</v>
      </c>
      <c r="G165" s="16"/>
    </row>
    <row r="166" spans="1:7" x14ac:dyDescent="0.25">
      <c r="A166" s="13" t="s">
        <v>565</v>
      </c>
      <c r="B166" s="32" t="s">
        <v>566</v>
      </c>
      <c r="C166" s="32" t="s">
        <v>403</v>
      </c>
      <c r="D166" s="14">
        <v>1521</v>
      </c>
      <c r="E166" s="15">
        <v>24.28</v>
      </c>
      <c r="F166" s="16">
        <v>2.5999999999999999E-3</v>
      </c>
      <c r="G166" s="16"/>
    </row>
    <row r="167" spans="1:7" x14ac:dyDescent="0.25">
      <c r="A167" s="13" t="s">
        <v>311</v>
      </c>
      <c r="B167" s="32" t="s">
        <v>312</v>
      </c>
      <c r="C167" s="32" t="s">
        <v>313</v>
      </c>
      <c r="D167" s="14">
        <v>3770</v>
      </c>
      <c r="E167" s="15">
        <v>23.91</v>
      </c>
      <c r="F167" s="16">
        <v>2.5999999999999999E-3</v>
      </c>
      <c r="G167" s="16"/>
    </row>
    <row r="168" spans="1:7" x14ac:dyDescent="0.25">
      <c r="A168" s="13" t="s">
        <v>2442</v>
      </c>
      <c r="B168" s="32" t="s">
        <v>2443</v>
      </c>
      <c r="C168" s="32" t="s">
        <v>300</v>
      </c>
      <c r="D168" s="14">
        <v>14957</v>
      </c>
      <c r="E168" s="15">
        <v>23.89</v>
      </c>
      <c r="F168" s="16">
        <v>2.5999999999999999E-3</v>
      </c>
      <c r="G168" s="16"/>
    </row>
    <row r="169" spans="1:7" x14ac:dyDescent="0.25">
      <c r="A169" s="13" t="s">
        <v>2444</v>
      </c>
      <c r="B169" s="32" t="s">
        <v>2445</v>
      </c>
      <c r="C169" s="32" t="s">
        <v>370</v>
      </c>
      <c r="D169" s="14">
        <v>8154</v>
      </c>
      <c r="E169" s="15">
        <v>23.66</v>
      </c>
      <c r="F169" s="16">
        <v>2.5999999999999999E-3</v>
      </c>
      <c r="G169" s="16"/>
    </row>
    <row r="170" spans="1:7" x14ac:dyDescent="0.25">
      <c r="A170" s="13" t="s">
        <v>2446</v>
      </c>
      <c r="B170" s="32" t="s">
        <v>2447</v>
      </c>
      <c r="C170" s="32" t="s">
        <v>417</v>
      </c>
      <c r="D170" s="14">
        <v>5018</v>
      </c>
      <c r="E170" s="15">
        <v>23.53</v>
      </c>
      <c r="F170" s="16">
        <v>2.5999999999999999E-3</v>
      </c>
      <c r="G170" s="16"/>
    </row>
    <row r="171" spans="1:7" x14ac:dyDescent="0.25">
      <c r="A171" s="13" t="s">
        <v>2448</v>
      </c>
      <c r="B171" s="32" t="s">
        <v>2449</v>
      </c>
      <c r="C171" s="32" t="s">
        <v>417</v>
      </c>
      <c r="D171" s="14">
        <v>1537</v>
      </c>
      <c r="E171" s="15">
        <v>23.44</v>
      </c>
      <c r="F171" s="16">
        <v>2.5000000000000001E-3</v>
      </c>
      <c r="G171" s="16"/>
    </row>
    <row r="172" spans="1:7" x14ac:dyDescent="0.25">
      <c r="A172" s="13" t="s">
        <v>2450</v>
      </c>
      <c r="B172" s="32" t="s">
        <v>2451</v>
      </c>
      <c r="C172" s="32" t="s">
        <v>511</v>
      </c>
      <c r="D172" s="14">
        <v>6167</v>
      </c>
      <c r="E172" s="15">
        <v>23.42</v>
      </c>
      <c r="F172" s="16">
        <v>2.5000000000000001E-3</v>
      </c>
      <c r="G172" s="16"/>
    </row>
    <row r="173" spans="1:7" x14ac:dyDescent="0.25">
      <c r="A173" s="13" t="s">
        <v>567</v>
      </c>
      <c r="B173" s="32" t="s">
        <v>568</v>
      </c>
      <c r="C173" s="32" t="s">
        <v>297</v>
      </c>
      <c r="D173" s="14">
        <v>2471</v>
      </c>
      <c r="E173" s="15">
        <v>23.25</v>
      </c>
      <c r="F173" s="16">
        <v>2.5000000000000001E-3</v>
      </c>
      <c r="G173" s="16"/>
    </row>
    <row r="174" spans="1:7" x14ac:dyDescent="0.25">
      <c r="A174" s="13" t="s">
        <v>818</v>
      </c>
      <c r="B174" s="32" t="s">
        <v>819</v>
      </c>
      <c r="C174" s="32" t="s">
        <v>345</v>
      </c>
      <c r="D174" s="14">
        <v>4819</v>
      </c>
      <c r="E174" s="15">
        <v>23.15</v>
      </c>
      <c r="F174" s="16">
        <v>2.5000000000000001E-3</v>
      </c>
      <c r="G174" s="16"/>
    </row>
    <row r="175" spans="1:7" x14ac:dyDescent="0.25">
      <c r="A175" s="13" t="s">
        <v>2452</v>
      </c>
      <c r="B175" s="32" t="s">
        <v>2453</v>
      </c>
      <c r="C175" s="32" t="s">
        <v>552</v>
      </c>
      <c r="D175" s="14">
        <v>3861</v>
      </c>
      <c r="E175" s="15">
        <v>23.06</v>
      </c>
      <c r="F175" s="16">
        <v>2.5000000000000001E-3</v>
      </c>
      <c r="G175" s="16"/>
    </row>
    <row r="176" spans="1:7" x14ac:dyDescent="0.25">
      <c r="A176" s="13" t="s">
        <v>2454</v>
      </c>
      <c r="B176" s="32" t="s">
        <v>2455</v>
      </c>
      <c r="C176" s="32" t="s">
        <v>403</v>
      </c>
      <c r="D176" s="14">
        <v>14690</v>
      </c>
      <c r="E176" s="15">
        <v>22.88</v>
      </c>
      <c r="F176" s="16">
        <v>2.5000000000000001E-3</v>
      </c>
      <c r="G176" s="16"/>
    </row>
    <row r="177" spans="1:7" x14ac:dyDescent="0.25">
      <c r="A177" s="13" t="s">
        <v>1219</v>
      </c>
      <c r="B177" s="32" t="s">
        <v>1220</v>
      </c>
      <c r="C177" s="32" t="s">
        <v>300</v>
      </c>
      <c r="D177" s="14">
        <v>5940</v>
      </c>
      <c r="E177" s="15">
        <v>22.61</v>
      </c>
      <c r="F177" s="16">
        <v>2.5000000000000001E-3</v>
      </c>
      <c r="G177" s="16"/>
    </row>
    <row r="178" spans="1:7" x14ac:dyDescent="0.25">
      <c r="A178" s="13" t="s">
        <v>2456</v>
      </c>
      <c r="B178" s="32" t="s">
        <v>2457</v>
      </c>
      <c r="C178" s="32" t="s">
        <v>436</v>
      </c>
      <c r="D178" s="14">
        <v>13406</v>
      </c>
      <c r="E178" s="15">
        <v>22.46</v>
      </c>
      <c r="F178" s="16">
        <v>2.3999999999999998E-3</v>
      </c>
      <c r="G178" s="16"/>
    </row>
    <row r="179" spans="1:7" x14ac:dyDescent="0.25">
      <c r="A179" s="13" t="s">
        <v>2458</v>
      </c>
      <c r="B179" s="32" t="s">
        <v>2459</v>
      </c>
      <c r="C179" s="32" t="s">
        <v>300</v>
      </c>
      <c r="D179" s="14">
        <v>24177</v>
      </c>
      <c r="E179" s="15">
        <v>22.31</v>
      </c>
      <c r="F179" s="16">
        <v>2.3999999999999998E-3</v>
      </c>
      <c r="G179" s="16"/>
    </row>
    <row r="180" spans="1:7" x14ac:dyDescent="0.25">
      <c r="A180" s="13" t="s">
        <v>2460</v>
      </c>
      <c r="B180" s="32" t="s">
        <v>2461</v>
      </c>
      <c r="C180" s="32" t="s">
        <v>273</v>
      </c>
      <c r="D180" s="14">
        <v>997</v>
      </c>
      <c r="E180" s="15">
        <v>22.19</v>
      </c>
      <c r="F180" s="16">
        <v>2.3999999999999998E-3</v>
      </c>
      <c r="G180" s="16"/>
    </row>
    <row r="181" spans="1:7" x14ac:dyDescent="0.25">
      <c r="A181" s="13" t="s">
        <v>561</v>
      </c>
      <c r="B181" s="32" t="s">
        <v>562</v>
      </c>
      <c r="C181" s="32" t="s">
        <v>281</v>
      </c>
      <c r="D181" s="14">
        <v>1213</v>
      </c>
      <c r="E181" s="15">
        <v>22.11</v>
      </c>
      <c r="F181" s="16">
        <v>2.3999999999999998E-3</v>
      </c>
      <c r="G181" s="16"/>
    </row>
    <row r="182" spans="1:7" x14ac:dyDescent="0.25">
      <c r="A182" s="13" t="s">
        <v>574</v>
      </c>
      <c r="B182" s="32" t="s">
        <v>575</v>
      </c>
      <c r="C182" s="32" t="s">
        <v>308</v>
      </c>
      <c r="D182" s="14">
        <v>1759</v>
      </c>
      <c r="E182" s="15">
        <v>22.09</v>
      </c>
      <c r="F182" s="16">
        <v>2.3999999999999998E-3</v>
      </c>
      <c r="G182" s="16"/>
    </row>
    <row r="183" spans="1:7" x14ac:dyDescent="0.25">
      <c r="A183" s="13" t="s">
        <v>1225</v>
      </c>
      <c r="B183" s="32" t="s">
        <v>1226</v>
      </c>
      <c r="C183" s="32" t="s">
        <v>1227</v>
      </c>
      <c r="D183" s="14">
        <v>915</v>
      </c>
      <c r="E183" s="15">
        <v>22.02</v>
      </c>
      <c r="F183" s="16">
        <v>2.3999999999999998E-3</v>
      </c>
      <c r="G183" s="16"/>
    </row>
    <row r="184" spans="1:7" x14ac:dyDescent="0.25">
      <c r="A184" s="13" t="s">
        <v>2462</v>
      </c>
      <c r="B184" s="32" t="s">
        <v>2463</v>
      </c>
      <c r="C184" s="32" t="s">
        <v>370</v>
      </c>
      <c r="D184" s="14">
        <v>5299</v>
      </c>
      <c r="E184" s="15">
        <v>21.95</v>
      </c>
      <c r="F184" s="16">
        <v>2.3999999999999998E-3</v>
      </c>
      <c r="G184" s="16"/>
    </row>
    <row r="185" spans="1:7" x14ac:dyDescent="0.25">
      <c r="A185" s="13" t="s">
        <v>563</v>
      </c>
      <c r="B185" s="32" t="s">
        <v>564</v>
      </c>
      <c r="C185" s="32" t="s">
        <v>385</v>
      </c>
      <c r="D185" s="14">
        <v>3513</v>
      </c>
      <c r="E185" s="15">
        <v>21.5</v>
      </c>
      <c r="F185" s="16">
        <v>2.3E-3</v>
      </c>
      <c r="G185" s="16"/>
    </row>
    <row r="186" spans="1:7" x14ac:dyDescent="0.25">
      <c r="A186" s="13" t="s">
        <v>2464</v>
      </c>
      <c r="B186" s="32" t="s">
        <v>2465</v>
      </c>
      <c r="C186" s="32" t="s">
        <v>345</v>
      </c>
      <c r="D186" s="14">
        <v>8094</v>
      </c>
      <c r="E186" s="15">
        <v>21.44</v>
      </c>
      <c r="F186" s="16">
        <v>2.3E-3</v>
      </c>
      <c r="G186" s="16"/>
    </row>
    <row r="187" spans="1:7" x14ac:dyDescent="0.25">
      <c r="A187" s="13" t="s">
        <v>2466</v>
      </c>
      <c r="B187" s="32" t="s">
        <v>2467</v>
      </c>
      <c r="C187" s="32" t="s">
        <v>794</v>
      </c>
      <c r="D187" s="14">
        <v>355</v>
      </c>
      <c r="E187" s="15">
        <v>21.29</v>
      </c>
      <c r="F187" s="16">
        <v>2.3E-3</v>
      </c>
      <c r="G187" s="16"/>
    </row>
    <row r="188" spans="1:7" x14ac:dyDescent="0.25">
      <c r="A188" s="13" t="s">
        <v>2468</v>
      </c>
      <c r="B188" s="32" t="s">
        <v>2469</v>
      </c>
      <c r="C188" s="32" t="s">
        <v>1240</v>
      </c>
      <c r="D188" s="14">
        <v>16296</v>
      </c>
      <c r="E188" s="15">
        <v>20.36</v>
      </c>
      <c r="F188" s="16">
        <v>2.2000000000000001E-3</v>
      </c>
      <c r="G188" s="16"/>
    </row>
    <row r="189" spans="1:7" x14ac:dyDescent="0.25">
      <c r="A189" s="13" t="s">
        <v>2470</v>
      </c>
      <c r="B189" s="32" t="s">
        <v>2471</v>
      </c>
      <c r="C189" s="32" t="s">
        <v>1702</v>
      </c>
      <c r="D189" s="14">
        <v>4556</v>
      </c>
      <c r="E189" s="15">
        <v>20.22</v>
      </c>
      <c r="F189" s="16">
        <v>2.2000000000000001E-3</v>
      </c>
      <c r="G189" s="16"/>
    </row>
    <row r="190" spans="1:7" x14ac:dyDescent="0.25">
      <c r="A190" s="13" t="s">
        <v>2472</v>
      </c>
      <c r="B190" s="32" t="s">
        <v>2473</v>
      </c>
      <c r="C190" s="32" t="s">
        <v>511</v>
      </c>
      <c r="D190" s="14">
        <v>18722</v>
      </c>
      <c r="E190" s="15">
        <v>20.02</v>
      </c>
      <c r="F190" s="16">
        <v>2.2000000000000001E-3</v>
      </c>
      <c r="G190" s="16"/>
    </row>
    <row r="191" spans="1:7" x14ac:dyDescent="0.25">
      <c r="A191" s="13" t="s">
        <v>2474</v>
      </c>
      <c r="B191" s="32" t="s">
        <v>2475</v>
      </c>
      <c r="C191" s="32" t="s">
        <v>276</v>
      </c>
      <c r="D191" s="14">
        <v>7627</v>
      </c>
      <c r="E191" s="15">
        <v>19.48</v>
      </c>
      <c r="F191" s="16">
        <v>2.0999999999999999E-3</v>
      </c>
      <c r="G191" s="16"/>
    </row>
    <row r="192" spans="1:7" x14ac:dyDescent="0.25">
      <c r="A192" s="13" t="s">
        <v>2476</v>
      </c>
      <c r="B192" s="32" t="s">
        <v>2477</v>
      </c>
      <c r="C192" s="32" t="s">
        <v>403</v>
      </c>
      <c r="D192" s="14">
        <v>3149</v>
      </c>
      <c r="E192" s="15">
        <v>19.43</v>
      </c>
      <c r="F192" s="16">
        <v>2.0999999999999999E-3</v>
      </c>
      <c r="G192" s="16"/>
    </row>
    <row r="193" spans="1:7" x14ac:dyDescent="0.25">
      <c r="A193" s="13" t="s">
        <v>2478</v>
      </c>
      <c r="B193" s="32" t="s">
        <v>2479</v>
      </c>
      <c r="C193" s="32" t="s">
        <v>294</v>
      </c>
      <c r="D193" s="14">
        <v>7574</v>
      </c>
      <c r="E193" s="15">
        <v>19.190000000000001</v>
      </c>
      <c r="F193" s="16">
        <v>2.0999999999999999E-3</v>
      </c>
      <c r="G193" s="16"/>
    </row>
    <row r="194" spans="1:7" x14ac:dyDescent="0.25">
      <c r="A194" s="13" t="s">
        <v>1487</v>
      </c>
      <c r="B194" s="32" t="s">
        <v>1488</v>
      </c>
      <c r="C194" s="32" t="s">
        <v>276</v>
      </c>
      <c r="D194" s="14">
        <v>8670</v>
      </c>
      <c r="E194" s="15">
        <v>19.11</v>
      </c>
      <c r="F194" s="16">
        <v>2.0999999999999999E-3</v>
      </c>
      <c r="G194" s="16"/>
    </row>
    <row r="195" spans="1:7" x14ac:dyDescent="0.25">
      <c r="A195" s="13" t="s">
        <v>2480</v>
      </c>
      <c r="B195" s="32" t="s">
        <v>2481</v>
      </c>
      <c r="C195" s="32" t="s">
        <v>273</v>
      </c>
      <c r="D195" s="14">
        <v>4341</v>
      </c>
      <c r="E195" s="15">
        <v>18.940000000000001</v>
      </c>
      <c r="F195" s="16">
        <v>2.0999999999999999E-3</v>
      </c>
      <c r="G195" s="16"/>
    </row>
    <row r="196" spans="1:7" x14ac:dyDescent="0.25">
      <c r="A196" s="13" t="s">
        <v>2482</v>
      </c>
      <c r="B196" s="32" t="s">
        <v>2483</v>
      </c>
      <c r="C196" s="32" t="s">
        <v>294</v>
      </c>
      <c r="D196" s="14">
        <v>6019</v>
      </c>
      <c r="E196" s="15">
        <v>18.87</v>
      </c>
      <c r="F196" s="16">
        <v>2E-3</v>
      </c>
      <c r="G196" s="16"/>
    </row>
    <row r="197" spans="1:7" x14ac:dyDescent="0.25">
      <c r="A197" s="13" t="s">
        <v>2484</v>
      </c>
      <c r="B197" s="32" t="s">
        <v>2485</v>
      </c>
      <c r="C197" s="32" t="s">
        <v>511</v>
      </c>
      <c r="D197" s="14">
        <v>72718</v>
      </c>
      <c r="E197" s="15">
        <v>18.75</v>
      </c>
      <c r="F197" s="16">
        <v>2E-3</v>
      </c>
      <c r="G197" s="16"/>
    </row>
    <row r="198" spans="1:7" x14ac:dyDescent="0.25">
      <c r="A198" s="13" t="s">
        <v>1491</v>
      </c>
      <c r="B198" s="32" t="s">
        <v>1492</v>
      </c>
      <c r="C198" s="32" t="s">
        <v>355</v>
      </c>
      <c r="D198" s="14">
        <v>347</v>
      </c>
      <c r="E198" s="15">
        <v>18.36</v>
      </c>
      <c r="F198" s="16">
        <v>2E-3</v>
      </c>
      <c r="G198" s="16"/>
    </row>
    <row r="199" spans="1:7" x14ac:dyDescent="0.25">
      <c r="A199" s="13" t="s">
        <v>2486</v>
      </c>
      <c r="B199" s="32" t="s">
        <v>2487</v>
      </c>
      <c r="C199" s="32" t="s">
        <v>403</v>
      </c>
      <c r="D199" s="14">
        <v>5065</v>
      </c>
      <c r="E199" s="15">
        <v>18.149999999999999</v>
      </c>
      <c r="F199" s="16">
        <v>2E-3</v>
      </c>
      <c r="G199" s="16"/>
    </row>
    <row r="200" spans="1:7" x14ac:dyDescent="0.25">
      <c r="A200" s="13" t="s">
        <v>2488</v>
      </c>
      <c r="B200" s="32" t="s">
        <v>2489</v>
      </c>
      <c r="C200" s="32" t="s">
        <v>270</v>
      </c>
      <c r="D200" s="14">
        <v>30191</v>
      </c>
      <c r="E200" s="15">
        <v>17.97</v>
      </c>
      <c r="F200" s="16">
        <v>1.9E-3</v>
      </c>
      <c r="G200" s="16"/>
    </row>
    <row r="201" spans="1:7" x14ac:dyDescent="0.25">
      <c r="A201" s="13" t="s">
        <v>2490</v>
      </c>
      <c r="B201" s="32" t="s">
        <v>2491</v>
      </c>
      <c r="C201" s="32" t="s">
        <v>482</v>
      </c>
      <c r="D201" s="14">
        <v>5138</v>
      </c>
      <c r="E201" s="15">
        <v>17.920000000000002</v>
      </c>
      <c r="F201" s="16">
        <v>1.9E-3</v>
      </c>
      <c r="G201" s="16"/>
    </row>
    <row r="202" spans="1:7" x14ac:dyDescent="0.25">
      <c r="A202" s="13" t="s">
        <v>2492</v>
      </c>
      <c r="B202" s="32" t="s">
        <v>2493</v>
      </c>
      <c r="C202" s="32" t="s">
        <v>300</v>
      </c>
      <c r="D202" s="14">
        <v>20266</v>
      </c>
      <c r="E202" s="15">
        <v>17.89</v>
      </c>
      <c r="F202" s="16">
        <v>1.9E-3</v>
      </c>
      <c r="G202" s="16"/>
    </row>
    <row r="203" spans="1:7" x14ac:dyDescent="0.25">
      <c r="A203" s="13" t="s">
        <v>2494</v>
      </c>
      <c r="B203" s="32" t="s">
        <v>2495</v>
      </c>
      <c r="C203" s="32" t="s">
        <v>500</v>
      </c>
      <c r="D203" s="14">
        <v>8254</v>
      </c>
      <c r="E203" s="15">
        <v>17.78</v>
      </c>
      <c r="F203" s="16">
        <v>1.9E-3</v>
      </c>
      <c r="G203" s="16"/>
    </row>
    <row r="204" spans="1:7" x14ac:dyDescent="0.25">
      <c r="A204" s="13" t="s">
        <v>2496</v>
      </c>
      <c r="B204" s="32" t="s">
        <v>2497</v>
      </c>
      <c r="C204" s="32" t="s">
        <v>276</v>
      </c>
      <c r="D204" s="14">
        <v>6782</v>
      </c>
      <c r="E204" s="15">
        <v>17.559999999999999</v>
      </c>
      <c r="F204" s="16">
        <v>1.9E-3</v>
      </c>
      <c r="G204" s="16"/>
    </row>
    <row r="205" spans="1:7" x14ac:dyDescent="0.25">
      <c r="A205" s="13" t="s">
        <v>2498</v>
      </c>
      <c r="B205" s="32" t="s">
        <v>2499</v>
      </c>
      <c r="C205" s="32" t="s">
        <v>417</v>
      </c>
      <c r="D205" s="14">
        <v>3452</v>
      </c>
      <c r="E205" s="15">
        <v>17.37</v>
      </c>
      <c r="F205" s="16">
        <v>1.9E-3</v>
      </c>
      <c r="G205" s="16"/>
    </row>
    <row r="206" spans="1:7" x14ac:dyDescent="0.25">
      <c r="A206" s="13" t="s">
        <v>2500</v>
      </c>
      <c r="B206" s="32" t="s">
        <v>2501</v>
      </c>
      <c r="C206" s="32" t="s">
        <v>417</v>
      </c>
      <c r="D206" s="14">
        <v>4286</v>
      </c>
      <c r="E206" s="15">
        <v>17.34</v>
      </c>
      <c r="F206" s="16">
        <v>1.9E-3</v>
      </c>
      <c r="G206" s="16"/>
    </row>
    <row r="207" spans="1:7" x14ac:dyDescent="0.25">
      <c r="A207" s="13" t="s">
        <v>2502</v>
      </c>
      <c r="B207" s="32" t="s">
        <v>2503</v>
      </c>
      <c r="C207" s="32" t="s">
        <v>313</v>
      </c>
      <c r="D207" s="14">
        <v>1041</v>
      </c>
      <c r="E207" s="15">
        <v>17.260000000000002</v>
      </c>
      <c r="F207" s="16">
        <v>1.9E-3</v>
      </c>
      <c r="G207" s="16"/>
    </row>
    <row r="208" spans="1:7" x14ac:dyDescent="0.25">
      <c r="A208" s="13" t="s">
        <v>2504</v>
      </c>
      <c r="B208" s="32" t="s">
        <v>2505</v>
      </c>
      <c r="C208" s="32" t="s">
        <v>403</v>
      </c>
      <c r="D208" s="14">
        <v>1930</v>
      </c>
      <c r="E208" s="15">
        <v>17.18</v>
      </c>
      <c r="F208" s="16">
        <v>1.9E-3</v>
      </c>
      <c r="G208" s="16"/>
    </row>
    <row r="209" spans="1:7" x14ac:dyDescent="0.25">
      <c r="A209" s="13" t="s">
        <v>2506</v>
      </c>
      <c r="B209" s="32" t="s">
        <v>2507</v>
      </c>
      <c r="C209" s="32" t="s">
        <v>313</v>
      </c>
      <c r="D209" s="14">
        <v>2408</v>
      </c>
      <c r="E209" s="15">
        <v>16.68</v>
      </c>
      <c r="F209" s="16">
        <v>1.8E-3</v>
      </c>
      <c r="G209" s="16"/>
    </row>
    <row r="210" spans="1:7" x14ac:dyDescent="0.25">
      <c r="A210" s="13" t="s">
        <v>2508</v>
      </c>
      <c r="B210" s="32" t="s">
        <v>2509</v>
      </c>
      <c r="C210" s="32" t="s">
        <v>294</v>
      </c>
      <c r="D210" s="14">
        <v>1705</v>
      </c>
      <c r="E210" s="15">
        <v>16.579999999999998</v>
      </c>
      <c r="F210" s="16">
        <v>1.8E-3</v>
      </c>
      <c r="G210" s="16"/>
    </row>
    <row r="211" spans="1:7" x14ac:dyDescent="0.25">
      <c r="A211" s="13" t="s">
        <v>2510</v>
      </c>
      <c r="B211" s="32" t="s">
        <v>2511</v>
      </c>
      <c r="C211" s="32" t="s">
        <v>276</v>
      </c>
      <c r="D211" s="14">
        <v>8046</v>
      </c>
      <c r="E211" s="15">
        <v>16.46</v>
      </c>
      <c r="F211" s="16">
        <v>1.8E-3</v>
      </c>
      <c r="G211" s="16"/>
    </row>
    <row r="212" spans="1:7" x14ac:dyDescent="0.25">
      <c r="A212" s="13" t="s">
        <v>2512</v>
      </c>
      <c r="B212" s="32" t="s">
        <v>2513</v>
      </c>
      <c r="C212" s="32" t="s">
        <v>394</v>
      </c>
      <c r="D212" s="14">
        <v>13319</v>
      </c>
      <c r="E212" s="15">
        <v>16.440000000000001</v>
      </c>
      <c r="F212" s="16">
        <v>1.8E-3</v>
      </c>
      <c r="G212" s="16"/>
    </row>
    <row r="213" spans="1:7" x14ac:dyDescent="0.25">
      <c r="A213" s="13" t="s">
        <v>2514</v>
      </c>
      <c r="B213" s="32" t="s">
        <v>2515</v>
      </c>
      <c r="C213" s="32" t="s">
        <v>273</v>
      </c>
      <c r="D213" s="14">
        <v>4275</v>
      </c>
      <c r="E213" s="15">
        <v>16.38</v>
      </c>
      <c r="F213" s="16">
        <v>1.8E-3</v>
      </c>
      <c r="G213" s="16"/>
    </row>
    <row r="214" spans="1:7" x14ac:dyDescent="0.25">
      <c r="A214" s="13" t="s">
        <v>2516</v>
      </c>
      <c r="B214" s="32" t="s">
        <v>2517</v>
      </c>
      <c r="C214" s="32" t="s">
        <v>313</v>
      </c>
      <c r="D214" s="14">
        <v>2286</v>
      </c>
      <c r="E214" s="15">
        <v>16.350000000000001</v>
      </c>
      <c r="F214" s="16">
        <v>1.8E-3</v>
      </c>
      <c r="G214" s="16"/>
    </row>
    <row r="215" spans="1:7" x14ac:dyDescent="0.25">
      <c r="A215" s="13" t="s">
        <v>2518</v>
      </c>
      <c r="B215" s="32" t="s">
        <v>2519</v>
      </c>
      <c r="C215" s="32" t="s">
        <v>1702</v>
      </c>
      <c r="D215" s="14">
        <v>39229</v>
      </c>
      <c r="E215" s="15">
        <v>16.21</v>
      </c>
      <c r="F215" s="16">
        <v>1.8E-3</v>
      </c>
      <c r="G215" s="16"/>
    </row>
    <row r="216" spans="1:7" x14ac:dyDescent="0.25">
      <c r="A216" s="13" t="s">
        <v>2520</v>
      </c>
      <c r="B216" s="32" t="s">
        <v>2521</v>
      </c>
      <c r="C216" s="32" t="s">
        <v>417</v>
      </c>
      <c r="D216" s="14">
        <v>461</v>
      </c>
      <c r="E216" s="15">
        <v>16.149999999999999</v>
      </c>
      <c r="F216" s="16">
        <v>1.8E-3</v>
      </c>
      <c r="G216" s="16"/>
    </row>
    <row r="217" spans="1:7" x14ac:dyDescent="0.25">
      <c r="A217" s="13" t="s">
        <v>1449</v>
      </c>
      <c r="B217" s="32" t="s">
        <v>1450</v>
      </c>
      <c r="C217" s="32" t="s">
        <v>417</v>
      </c>
      <c r="D217" s="14">
        <v>1351</v>
      </c>
      <c r="E217" s="15">
        <v>16.12</v>
      </c>
      <c r="F217" s="16">
        <v>1.6999999999999999E-3</v>
      </c>
      <c r="G217" s="16"/>
    </row>
    <row r="218" spans="1:7" x14ac:dyDescent="0.25">
      <c r="A218" s="13" t="s">
        <v>2522</v>
      </c>
      <c r="B218" s="32" t="s">
        <v>2523</v>
      </c>
      <c r="C218" s="32" t="s">
        <v>300</v>
      </c>
      <c r="D218" s="14">
        <v>38787</v>
      </c>
      <c r="E218" s="15">
        <v>15.94</v>
      </c>
      <c r="F218" s="16">
        <v>1.6999999999999999E-3</v>
      </c>
      <c r="G218" s="16"/>
    </row>
    <row r="219" spans="1:7" x14ac:dyDescent="0.25">
      <c r="A219" s="13" t="s">
        <v>2524</v>
      </c>
      <c r="B219" s="32" t="s">
        <v>2525</v>
      </c>
      <c r="C219" s="32" t="s">
        <v>262</v>
      </c>
      <c r="D219" s="14">
        <v>36169</v>
      </c>
      <c r="E219" s="15">
        <v>15.91</v>
      </c>
      <c r="F219" s="16">
        <v>1.6999999999999999E-3</v>
      </c>
      <c r="G219" s="16"/>
    </row>
    <row r="220" spans="1:7" x14ac:dyDescent="0.25">
      <c r="A220" s="13" t="s">
        <v>2526</v>
      </c>
      <c r="B220" s="32" t="s">
        <v>2527</v>
      </c>
      <c r="C220" s="32" t="s">
        <v>403</v>
      </c>
      <c r="D220" s="14">
        <v>4008</v>
      </c>
      <c r="E220" s="15">
        <v>15.69</v>
      </c>
      <c r="F220" s="16">
        <v>1.6999999999999999E-3</v>
      </c>
      <c r="G220" s="16"/>
    </row>
    <row r="221" spans="1:7" x14ac:dyDescent="0.25">
      <c r="A221" s="13" t="s">
        <v>2528</v>
      </c>
      <c r="B221" s="32" t="s">
        <v>2529</v>
      </c>
      <c r="C221" s="32" t="s">
        <v>403</v>
      </c>
      <c r="D221" s="14">
        <v>2514</v>
      </c>
      <c r="E221" s="15">
        <v>15.41</v>
      </c>
      <c r="F221" s="16">
        <v>1.6999999999999999E-3</v>
      </c>
      <c r="G221" s="16"/>
    </row>
    <row r="222" spans="1:7" x14ac:dyDescent="0.25">
      <c r="A222" s="13" t="s">
        <v>2530</v>
      </c>
      <c r="B222" s="32" t="s">
        <v>2531</v>
      </c>
      <c r="C222" s="32" t="s">
        <v>370</v>
      </c>
      <c r="D222" s="14">
        <v>3621</v>
      </c>
      <c r="E222" s="15">
        <v>14.99</v>
      </c>
      <c r="F222" s="16">
        <v>1.6000000000000001E-3</v>
      </c>
      <c r="G222" s="16"/>
    </row>
    <row r="223" spans="1:7" x14ac:dyDescent="0.25">
      <c r="A223" s="13" t="s">
        <v>2532</v>
      </c>
      <c r="B223" s="32" t="s">
        <v>2533</v>
      </c>
      <c r="C223" s="32" t="s">
        <v>794</v>
      </c>
      <c r="D223" s="14">
        <v>10157</v>
      </c>
      <c r="E223" s="15">
        <v>14.82</v>
      </c>
      <c r="F223" s="16">
        <v>1.6000000000000001E-3</v>
      </c>
      <c r="G223" s="16"/>
    </row>
    <row r="224" spans="1:7" x14ac:dyDescent="0.25">
      <c r="A224" s="13" t="s">
        <v>2534</v>
      </c>
      <c r="B224" s="32" t="s">
        <v>2535</v>
      </c>
      <c r="C224" s="32" t="s">
        <v>276</v>
      </c>
      <c r="D224" s="14">
        <v>1473</v>
      </c>
      <c r="E224" s="15">
        <v>14.81</v>
      </c>
      <c r="F224" s="16">
        <v>1.6000000000000001E-3</v>
      </c>
      <c r="G224" s="16"/>
    </row>
    <row r="225" spans="1:7" x14ac:dyDescent="0.25">
      <c r="A225" s="13" t="s">
        <v>2536</v>
      </c>
      <c r="B225" s="32" t="s">
        <v>2537</v>
      </c>
      <c r="C225" s="32" t="s">
        <v>270</v>
      </c>
      <c r="D225" s="14">
        <v>5249</v>
      </c>
      <c r="E225" s="15">
        <v>14.76</v>
      </c>
      <c r="F225" s="16">
        <v>1.6000000000000001E-3</v>
      </c>
      <c r="G225" s="16"/>
    </row>
    <row r="226" spans="1:7" x14ac:dyDescent="0.25">
      <c r="A226" s="13" t="s">
        <v>1236</v>
      </c>
      <c r="B226" s="32" t="s">
        <v>1237</v>
      </c>
      <c r="C226" s="32" t="s">
        <v>332</v>
      </c>
      <c r="D226" s="14">
        <v>2815</v>
      </c>
      <c r="E226" s="15">
        <v>14.47</v>
      </c>
      <c r="F226" s="16">
        <v>1.6000000000000001E-3</v>
      </c>
      <c r="G226" s="16"/>
    </row>
    <row r="227" spans="1:7" x14ac:dyDescent="0.25">
      <c r="A227" s="13" t="s">
        <v>2538</v>
      </c>
      <c r="B227" s="32" t="s">
        <v>2539</v>
      </c>
      <c r="C227" s="32" t="s">
        <v>355</v>
      </c>
      <c r="D227" s="14">
        <v>2598</v>
      </c>
      <c r="E227" s="15">
        <v>14.39</v>
      </c>
      <c r="F227" s="16">
        <v>1.6000000000000001E-3</v>
      </c>
      <c r="G227" s="16"/>
    </row>
    <row r="228" spans="1:7" x14ac:dyDescent="0.25">
      <c r="A228" s="13" t="s">
        <v>2540</v>
      </c>
      <c r="B228" s="32" t="s">
        <v>2541</v>
      </c>
      <c r="C228" s="32" t="s">
        <v>394</v>
      </c>
      <c r="D228" s="14">
        <v>4528</v>
      </c>
      <c r="E228" s="15">
        <v>14.35</v>
      </c>
      <c r="F228" s="16">
        <v>1.6000000000000001E-3</v>
      </c>
      <c r="G228" s="16"/>
    </row>
    <row r="229" spans="1:7" x14ac:dyDescent="0.25">
      <c r="A229" s="13" t="s">
        <v>1485</v>
      </c>
      <c r="B229" s="32" t="s">
        <v>1486</v>
      </c>
      <c r="C229" s="32" t="s">
        <v>403</v>
      </c>
      <c r="D229" s="14">
        <v>3644</v>
      </c>
      <c r="E229" s="15">
        <v>14.27</v>
      </c>
      <c r="F229" s="16">
        <v>1.5E-3</v>
      </c>
      <c r="G229" s="16"/>
    </row>
    <row r="230" spans="1:7" x14ac:dyDescent="0.25">
      <c r="A230" s="13" t="s">
        <v>2542</v>
      </c>
      <c r="B230" s="32" t="s">
        <v>2543</v>
      </c>
      <c r="C230" s="32" t="s">
        <v>906</v>
      </c>
      <c r="D230" s="14">
        <v>5787</v>
      </c>
      <c r="E230" s="15">
        <v>14.24</v>
      </c>
      <c r="F230" s="16">
        <v>1.5E-3</v>
      </c>
      <c r="G230" s="16"/>
    </row>
    <row r="231" spans="1:7" x14ac:dyDescent="0.25">
      <c r="A231" s="13" t="s">
        <v>2544</v>
      </c>
      <c r="B231" s="32" t="s">
        <v>2545</v>
      </c>
      <c r="C231" s="32" t="s">
        <v>273</v>
      </c>
      <c r="D231" s="14">
        <v>849</v>
      </c>
      <c r="E231" s="15">
        <v>14.13</v>
      </c>
      <c r="F231" s="16">
        <v>1.5E-3</v>
      </c>
      <c r="G231" s="16"/>
    </row>
    <row r="232" spans="1:7" x14ac:dyDescent="0.25">
      <c r="A232" s="13" t="s">
        <v>460</v>
      </c>
      <c r="B232" s="32" t="s">
        <v>461</v>
      </c>
      <c r="C232" s="32" t="s">
        <v>462</v>
      </c>
      <c r="D232" s="14">
        <v>971</v>
      </c>
      <c r="E232" s="15">
        <v>14.12</v>
      </c>
      <c r="F232" s="16">
        <v>1.5E-3</v>
      </c>
      <c r="G232" s="16"/>
    </row>
    <row r="233" spans="1:7" x14ac:dyDescent="0.25">
      <c r="A233" s="13" t="s">
        <v>2546</v>
      </c>
      <c r="B233" s="32" t="s">
        <v>2547</v>
      </c>
      <c r="C233" s="32" t="s">
        <v>417</v>
      </c>
      <c r="D233" s="14">
        <v>834</v>
      </c>
      <c r="E233" s="15">
        <v>13.27</v>
      </c>
      <c r="F233" s="16">
        <v>1.4E-3</v>
      </c>
      <c r="G233" s="16"/>
    </row>
    <row r="234" spans="1:7" x14ac:dyDescent="0.25">
      <c r="A234" s="13" t="s">
        <v>2548</v>
      </c>
      <c r="B234" s="32" t="s">
        <v>2549</v>
      </c>
      <c r="C234" s="32" t="s">
        <v>482</v>
      </c>
      <c r="D234" s="14">
        <v>47860</v>
      </c>
      <c r="E234" s="15">
        <v>13.17</v>
      </c>
      <c r="F234" s="16">
        <v>1.4E-3</v>
      </c>
      <c r="G234" s="16"/>
    </row>
    <row r="235" spans="1:7" x14ac:dyDescent="0.25">
      <c r="A235" s="13" t="s">
        <v>2550</v>
      </c>
      <c r="B235" s="32" t="s">
        <v>2551</v>
      </c>
      <c r="C235" s="32" t="s">
        <v>267</v>
      </c>
      <c r="D235" s="14">
        <v>2895</v>
      </c>
      <c r="E235" s="15">
        <v>13.07</v>
      </c>
      <c r="F235" s="16">
        <v>1.4E-3</v>
      </c>
      <c r="G235" s="16"/>
    </row>
    <row r="236" spans="1:7" x14ac:dyDescent="0.25">
      <c r="A236" s="13" t="s">
        <v>2552</v>
      </c>
      <c r="B236" s="32" t="s">
        <v>2553</v>
      </c>
      <c r="C236" s="32" t="s">
        <v>403</v>
      </c>
      <c r="D236" s="14">
        <v>1347</v>
      </c>
      <c r="E236" s="15">
        <v>12.92</v>
      </c>
      <c r="F236" s="16">
        <v>1.4E-3</v>
      </c>
      <c r="G236" s="16"/>
    </row>
    <row r="237" spans="1:7" x14ac:dyDescent="0.25">
      <c r="A237" s="13" t="s">
        <v>2554</v>
      </c>
      <c r="B237" s="32" t="s">
        <v>2555</v>
      </c>
      <c r="C237" s="32" t="s">
        <v>355</v>
      </c>
      <c r="D237" s="14">
        <v>8083</v>
      </c>
      <c r="E237" s="15">
        <v>12.87</v>
      </c>
      <c r="F237" s="16">
        <v>1.4E-3</v>
      </c>
      <c r="G237" s="16"/>
    </row>
    <row r="238" spans="1:7" x14ac:dyDescent="0.25">
      <c r="A238" s="13" t="s">
        <v>2556</v>
      </c>
      <c r="B238" s="32" t="s">
        <v>2557</v>
      </c>
      <c r="C238" s="32" t="s">
        <v>355</v>
      </c>
      <c r="D238" s="14">
        <v>4808</v>
      </c>
      <c r="E238" s="15">
        <v>12.53</v>
      </c>
      <c r="F238" s="16">
        <v>1.4E-3</v>
      </c>
      <c r="G238" s="16"/>
    </row>
    <row r="239" spans="1:7" x14ac:dyDescent="0.25">
      <c r="A239" s="13" t="s">
        <v>2558</v>
      </c>
      <c r="B239" s="32" t="s">
        <v>2559</v>
      </c>
      <c r="C239" s="32" t="s">
        <v>345</v>
      </c>
      <c r="D239" s="14">
        <v>2422</v>
      </c>
      <c r="E239" s="15">
        <v>12.51</v>
      </c>
      <c r="F239" s="16">
        <v>1.4E-3</v>
      </c>
      <c r="G239" s="16"/>
    </row>
    <row r="240" spans="1:7" x14ac:dyDescent="0.25">
      <c r="A240" s="13" t="s">
        <v>2560</v>
      </c>
      <c r="B240" s="32" t="s">
        <v>2561</v>
      </c>
      <c r="C240" s="32" t="s">
        <v>470</v>
      </c>
      <c r="D240" s="14">
        <v>105912</v>
      </c>
      <c r="E240" s="15">
        <v>12.41</v>
      </c>
      <c r="F240" s="16">
        <v>1.2999999999999999E-3</v>
      </c>
      <c r="G240" s="16"/>
    </row>
    <row r="241" spans="1:7" x14ac:dyDescent="0.25">
      <c r="A241" s="13" t="s">
        <v>483</v>
      </c>
      <c r="B241" s="32" t="s">
        <v>484</v>
      </c>
      <c r="C241" s="32" t="s">
        <v>470</v>
      </c>
      <c r="D241" s="14">
        <v>1033</v>
      </c>
      <c r="E241" s="15">
        <v>12.4</v>
      </c>
      <c r="F241" s="16">
        <v>1.2999999999999999E-3</v>
      </c>
      <c r="G241" s="16"/>
    </row>
    <row r="242" spans="1:7" x14ac:dyDescent="0.25">
      <c r="A242" s="13" t="s">
        <v>2562</v>
      </c>
      <c r="B242" s="32" t="s">
        <v>2563</v>
      </c>
      <c r="C242" s="32" t="s">
        <v>355</v>
      </c>
      <c r="D242" s="14">
        <v>4002</v>
      </c>
      <c r="E242" s="15">
        <v>12.11</v>
      </c>
      <c r="F242" s="16">
        <v>1.2999999999999999E-3</v>
      </c>
      <c r="G242" s="16"/>
    </row>
    <row r="243" spans="1:7" x14ac:dyDescent="0.25">
      <c r="A243" s="13" t="s">
        <v>2564</v>
      </c>
      <c r="B243" s="32" t="s">
        <v>2565</v>
      </c>
      <c r="C243" s="32" t="s">
        <v>262</v>
      </c>
      <c r="D243" s="14">
        <v>33191</v>
      </c>
      <c r="E243" s="15">
        <v>12.07</v>
      </c>
      <c r="F243" s="16">
        <v>1.2999999999999999E-3</v>
      </c>
      <c r="G243" s="16"/>
    </row>
    <row r="244" spans="1:7" x14ac:dyDescent="0.25">
      <c r="A244" s="13" t="s">
        <v>2566</v>
      </c>
      <c r="B244" s="32" t="s">
        <v>2567</v>
      </c>
      <c r="C244" s="32" t="s">
        <v>1540</v>
      </c>
      <c r="D244" s="14">
        <v>4970</v>
      </c>
      <c r="E244" s="15">
        <v>12</v>
      </c>
      <c r="F244" s="16">
        <v>1.2999999999999999E-3</v>
      </c>
      <c r="G244" s="16"/>
    </row>
    <row r="245" spans="1:7" x14ac:dyDescent="0.25">
      <c r="A245" s="13" t="s">
        <v>2568</v>
      </c>
      <c r="B245" s="32" t="s">
        <v>2569</v>
      </c>
      <c r="C245" s="32" t="s">
        <v>794</v>
      </c>
      <c r="D245" s="14">
        <v>8408</v>
      </c>
      <c r="E245" s="15">
        <v>11.58</v>
      </c>
      <c r="F245" s="16">
        <v>1.2999999999999999E-3</v>
      </c>
      <c r="G245" s="16"/>
    </row>
    <row r="246" spans="1:7" x14ac:dyDescent="0.25">
      <c r="A246" s="13" t="s">
        <v>2570</v>
      </c>
      <c r="B246" s="32" t="s">
        <v>2571</v>
      </c>
      <c r="C246" s="32" t="s">
        <v>511</v>
      </c>
      <c r="D246" s="14">
        <v>74569</v>
      </c>
      <c r="E246" s="15">
        <v>11.45</v>
      </c>
      <c r="F246" s="16">
        <v>1.1999999999999999E-3</v>
      </c>
      <c r="G246" s="16"/>
    </row>
    <row r="247" spans="1:7" x14ac:dyDescent="0.25">
      <c r="A247" s="13" t="s">
        <v>2572</v>
      </c>
      <c r="B247" s="32" t="s">
        <v>2573</v>
      </c>
      <c r="C247" s="32" t="s">
        <v>284</v>
      </c>
      <c r="D247" s="14">
        <v>1323</v>
      </c>
      <c r="E247" s="15">
        <v>11.12</v>
      </c>
      <c r="F247" s="16">
        <v>1.1999999999999999E-3</v>
      </c>
      <c r="G247" s="16"/>
    </row>
    <row r="248" spans="1:7" x14ac:dyDescent="0.25">
      <c r="A248" s="13" t="s">
        <v>1251</v>
      </c>
      <c r="B248" s="32" t="s">
        <v>1252</v>
      </c>
      <c r="C248" s="32" t="s">
        <v>281</v>
      </c>
      <c r="D248" s="14">
        <v>995</v>
      </c>
      <c r="E248" s="15">
        <v>9.77</v>
      </c>
      <c r="F248" s="16">
        <v>1.1000000000000001E-3</v>
      </c>
      <c r="G248" s="16"/>
    </row>
    <row r="249" spans="1:7" x14ac:dyDescent="0.25">
      <c r="A249" s="13" t="s">
        <v>2574</v>
      </c>
      <c r="B249" s="32" t="s">
        <v>2575</v>
      </c>
      <c r="C249" s="32" t="s">
        <v>436</v>
      </c>
      <c r="D249" s="14">
        <v>8296</v>
      </c>
      <c r="E249" s="15">
        <v>9.7100000000000009</v>
      </c>
      <c r="F249" s="16">
        <v>1.1000000000000001E-3</v>
      </c>
      <c r="G249" s="16"/>
    </row>
    <row r="250" spans="1:7" x14ac:dyDescent="0.25">
      <c r="A250" s="13" t="s">
        <v>2576</v>
      </c>
      <c r="B250" s="32" t="s">
        <v>2577</v>
      </c>
      <c r="C250" s="32" t="s">
        <v>345</v>
      </c>
      <c r="D250" s="14">
        <v>2300</v>
      </c>
      <c r="E250" s="15">
        <v>9.6999999999999993</v>
      </c>
      <c r="F250" s="16">
        <v>1.1000000000000001E-3</v>
      </c>
      <c r="G250" s="16"/>
    </row>
    <row r="251" spans="1:7" x14ac:dyDescent="0.25">
      <c r="A251" s="13" t="s">
        <v>2578</v>
      </c>
      <c r="B251" s="32" t="s">
        <v>2579</v>
      </c>
      <c r="C251" s="32" t="s">
        <v>270</v>
      </c>
      <c r="D251" s="14">
        <v>952</v>
      </c>
      <c r="E251" s="15">
        <v>9.33</v>
      </c>
      <c r="F251" s="16">
        <v>1E-3</v>
      </c>
      <c r="G251" s="16"/>
    </row>
    <row r="252" spans="1:7" x14ac:dyDescent="0.25">
      <c r="A252" s="13" t="s">
        <v>2580</v>
      </c>
      <c r="B252" s="32" t="s">
        <v>2581</v>
      </c>
      <c r="C252" s="32" t="s">
        <v>482</v>
      </c>
      <c r="D252" s="14">
        <v>8377</v>
      </c>
      <c r="E252" s="15">
        <v>8.69</v>
      </c>
      <c r="F252" s="16">
        <v>8.9999999999999998E-4</v>
      </c>
      <c r="G252" s="16"/>
    </row>
    <row r="253" spans="1:7" x14ac:dyDescent="0.25">
      <c r="A253" s="13" t="s">
        <v>2582</v>
      </c>
      <c r="B253" s="32" t="s">
        <v>2583</v>
      </c>
      <c r="C253" s="32" t="s">
        <v>284</v>
      </c>
      <c r="D253" s="14">
        <v>20849</v>
      </c>
      <c r="E253" s="15">
        <v>8.5500000000000007</v>
      </c>
      <c r="F253" s="16">
        <v>8.9999999999999998E-4</v>
      </c>
      <c r="G253" s="16"/>
    </row>
    <row r="254" spans="1:7" x14ac:dyDescent="0.25">
      <c r="A254" s="13" t="s">
        <v>2584</v>
      </c>
      <c r="B254" s="32" t="s">
        <v>2585</v>
      </c>
      <c r="C254" s="32" t="s">
        <v>417</v>
      </c>
      <c r="D254" s="14">
        <v>653</v>
      </c>
      <c r="E254" s="15">
        <v>8.4499999999999993</v>
      </c>
      <c r="F254" s="16">
        <v>8.9999999999999998E-4</v>
      </c>
      <c r="G254" s="16"/>
    </row>
    <row r="255" spans="1:7" x14ac:dyDescent="0.25">
      <c r="A255" s="13" t="s">
        <v>2586</v>
      </c>
      <c r="B255" s="32" t="s">
        <v>2587</v>
      </c>
      <c r="C255" s="32" t="s">
        <v>281</v>
      </c>
      <c r="D255" s="14">
        <v>5980</v>
      </c>
      <c r="E255" s="15">
        <v>6.72</v>
      </c>
      <c r="F255" s="16">
        <v>6.9999999999999999E-4</v>
      </c>
      <c r="G255" s="16"/>
    </row>
    <row r="256" spans="1:7" x14ac:dyDescent="0.25">
      <c r="A256" s="13" t="s">
        <v>1287</v>
      </c>
      <c r="B256" s="32" t="s">
        <v>1288</v>
      </c>
      <c r="C256" s="32" t="s">
        <v>281</v>
      </c>
      <c r="D256" s="14">
        <v>1281</v>
      </c>
      <c r="E256" s="15">
        <v>5.83</v>
      </c>
      <c r="F256" s="16">
        <v>5.9999999999999995E-4</v>
      </c>
      <c r="G256" s="16"/>
    </row>
    <row r="257" spans="1:7" x14ac:dyDescent="0.25">
      <c r="A257" s="13" t="s">
        <v>2588</v>
      </c>
      <c r="B257" s="32" t="s">
        <v>2589</v>
      </c>
      <c r="C257" s="32" t="s">
        <v>552</v>
      </c>
      <c r="D257" s="14">
        <v>9094</v>
      </c>
      <c r="E257" s="15">
        <v>4.4800000000000004</v>
      </c>
      <c r="F257" s="16">
        <v>5.0000000000000001E-4</v>
      </c>
      <c r="G257" s="16"/>
    </row>
    <row r="258" spans="1:7" x14ac:dyDescent="0.25">
      <c r="A258" s="17" t="s">
        <v>181</v>
      </c>
      <c r="B258" s="33"/>
      <c r="C258" s="33"/>
      <c r="D258" s="18"/>
      <c r="E258" s="36">
        <v>9222.01</v>
      </c>
      <c r="F258" s="37">
        <v>1.0002</v>
      </c>
      <c r="G258" s="21"/>
    </row>
    <row r="259" spans="1:7" x14ac:dyDescent="0.25">
      <c r="A259" s="17" t="s">
        <v>473</v>
      </c>
      <c r="B259" s="32"/>
      <c r="C259" s="32"/>
      <c r="D259" s="14"/>
      <c r="E259" s="15"/>
      <c r="F259" s="16"/>
      <c r="G259" s="16"/>
    </row>
    <row r="260" spans="1:7" x14ac:dyDescent="0.25">
      <c r="A260" s="17" t="s">
        <v>181</v>
      </c>
      <c r="B260" s="32"/>
      <c r="C260" s="32"/>
      <c r="D260" s="14"/>
      <c r="E260" s="38" t="s">
        <v>134</v>
      </c>
      <c r="F260" s="39" t="s">
        <v>134</v>
      </c>
      <c r="G260" s="16"/>
    </row>
    <row r="261" spans="1:7" x14ac:dyDescent="0.25">
      <c r="A261" s="24" t="s">
        <v>184</v>
      </c>
      <c r="B261" s="34"/>
      <c r="C261" s="34"/>
      <c r="D261" s="25"/>
      <c r="E261" s="29">
        <v>9222.01</v>
      </c>
      <c r="F261" s="30">
        <v>1.0002</v>
      </c>
      <c r="G261" s="21"/>
    </row>
    <row r="262" spans="1:7" x14ac:dyDescent="0.25">
      <c r="A262" s="13"/>
      <c r="B262" s="32"/>
      <c r="C262" s="32"/>
      <c r="D262" s="14"/>
      <c r="E262" s="15"/>
      <c r="F262" s="16"/>
      <c r="G262" s="16"/>
    </row>
    <row r="263" spans="1:7" x14ac:dyDescent="0.25">
      <c r="A263" s="13"/>
      <c r="B263" s="32"/>
      <c r="C263" s="32"/>
      <c r="D263" s="14"/>
      <c r="E263" s="15"/>
      <c r="F263" s="16"/>
      <c r="G263" s="16"/>
    </row>
    <row r="264" spans="1:7" x14ac:dyDescent="0.25">
      <c r="A264" s="17" t="s">
        <v>199</v>
      </c>
      <c r="B264" s="32"/>
      <c r="C264" s="32"/>
      <c r="D264" s="14"/>
      <c r="E264" s="15"/>
      <c r="F264" s="16"/>
      <c r="G264" s="16"/>
    </row>
    <row r="265" spans="1:7" x14ac:dyDescent="0.25">
      <c r="A265" s="13" t="s">
        <v>200</v>
      </c>
      <c r="B265" s="32"/>
      <c r="C265" s="32"/>
      <c r="D265" s="14"/>
      <c r="E265" s="15">
        <v>50.97</v>
      </c>
      <c r="F265" s="16">
        <v>5.4999999999999997E-3</v>
      </c>
      <c r="G265" s="16">
        <v>6.2650999999999998E-2</v>
      </c>
    </row>
    <row r="266" spans="1:7" x14ac:dyDescent="0.25">
      <c r="A266" s="17" t="s">
        <v>181</v>
      </c>
      <c r="B266" s="33"/>
      <c r="C266" s="33"/>
      <c r="D266" s="18"/>
      <c r="E266" s="36">
        <v>50.97</v>
      </c>
      <c r="F266" s="37">
        <v>5.4999999999999997E-3</v>
      </c>
      <c r="G266" s="21"/>
    </row>
    <row r="267" spans="1:7" x14ac:dyDescent="0.25">
      <c r="A267" s="13"/>
      <c r="B267" s="32"/>
      <c r="C267" s="32"/>
      <c r="D267" s="14"/>
      <c r="E267" s="15"/>
      <c r="F267" s="16"/>
      <c r="G267" s="16"/>
    </row>
    <row r="268" spans="1:7" x14ac:dyDescent="0.25">
      <c r="A268" s="24" t="s">
        <v>184</v>
      </c>
      <c r="B268" s="34"/>
      <c r="C268" s="34"/>
      <c r="D268" s="25"/>
      <c r="E268" s="19">
        <v>50.97</v>
      </c>
      <c r="F268" s="20">
        <v>5.4999999999999997E-3</v>
      </c>
      <c r="G268" s="21"/>
    </row>
    <row r="269" spans="1:7" x14ac:dyDescent="0.25">
      <c r="A269" s="13" t="s">
        <v>201</v>
      </c>
      <c r="B269" s="32"/>
      <c r="C269" s="32"/>
      <c r="D269" s="14"/>
      <c r="E269" s="15">
        <v>8.7495000000000003E-3</v>
      </c>
      <c r="F269" s="16">
        <v>0</v>
      </c>
      <c r="G269" s="16"/>
    </row>
    <row r="270" spans="1:7" x14ac:dyDescent="0.25">
      <c r="A270" s="13" t="s">
        <v>202</v>
      </c>
      <c r="B270" s="32"/>
      <c r="C270" s="32"/>
      <c r="D270" s="14"/>
      <c r="E270" s="40">
        <v>-56.178749500000002</v>
      </c>
      <c r="F270" s="26">
        <v>-5.7000000000000002E-3</v>
      </c>
      <c r="G270" s="16">
        <v>6.2649999999999997E-2</v>
      </c>
    </row>
    <row r="271" spans="1:7" x14ac:dyDescent="0.25">
      <c r="A271" s="27" t="s">
        <v>203</v>
      </c>
      <c r="B271" s="35"/>
      <c r="C271" s="35"/>
      <c r="D271" s="28"/>
      <c r="E271" s="29">
        <v>9216.81</v>
      </c>
      <c r="F271" s="30">
        <v>1</v>
      </c>
      <c r="G271" s="30"/>
    </row>
    <row r="276" spans="1:3" x14ac:dyDescent="0.25">
      <c r="A276" s="1" t="s">
        <v>206</v>
      </c>
    </row>
    <row r="277" spans="1:3" x14ac:dyDescent="0.25">
      <c r="A277" s="47" t="s">
        <v>207</v>
      </c>
      <c r="B277" s="3" t="s">
        <v>134</v>
      </c>
    </row>
    <row r="278" spans="1:3" x14ac:dyDescent="0.25">
      <c r="A278" t="s">
        <v>208</v>
      </c>
    </row>
    <row r="279" spans="1:3" x14ac:dyDescent="0.25">
      <c r="A279" t="s">
        <v>249</v>
      </c>
      <c r="B279" t="s">
        <v>210</v>
      </c>
      <c r="C279" t="s">
        <v>210</v>
      </c>
    </row>
    <row r="280" spans="1:3" x14ac:dyDescent="0.25">
      <c r="B280" s="48">
        <v>45688</v>
      </c>
      <c r="C280" s="48">
        <v>45716</v>
      </c>
    </row>
    <row r="281" spans="1:3" x14ac:dyDescent="0.25">
      <c r="A281" t="s">
        <v>250</v>
      </c>
      <c r="B281">
        <v>16.441600000000001</v>
      </c>
      <c r="C281">
        <v>14.3794</v>
      </c>
    </row>
    <row r="282" spans="1:3" x14ac:dyDescent="0.25">
      <c r="A282" t="s">
        <v>251</v>
      </c>
      <c r="B282">
        <v>16.4421</v>
      </c>
      <c r="C282">
        <v>14.379899999999999</v>
      </c>
    </row>
    <row r="283" spans="1:3" x14ac:dyDescent="0.25">
      <c r="A283" t="s">
        <v>252</v>
      </c>
      <c r="B283">
        <v>16.1951</v>
      </c>
      <c r="C283">
        <v>14.1563</v>
      </c>
    </row>
    <row r="284" spans="1:3" x14ac:dyDescent="0.25">
      <c r="A284" t="s">
        <v>253</v>
      </c>
      <c r="B284">
        <v>16.195</v>
      </c>
      <c r="C284">
        <v>14.1562</v>
      </c>
    </row>
    <row r="286" spans="1:3" x14ac:dyDescent="0.25">
      <c r="A286" t="s">
        <v>212</v>
      </c>
      <c r="B286" s="3" t="s">
        <v>134</v>
      </c>
    </row>
    <row r="287" spans="1:3" x14ac:dyDescent="0.25">
      <c r="A287" t="s">
        <v>213</v>
      </c>
      <c r="B287" s="3" t="s">
        <v>134</v>
      </c>
    </row>
    <row r="288" spans="1:3" ht="29.1" customHeight="1" x14ac:dyDescent="0.25">
      <c r="A288" s="47" t="s">
        <v>214</v>
      </c>
      <c r="B288" s="3" t="s">
        <v>134</v>
      </c>
    </row>
    <row r="289" spans="1:4" ht="29.1" customHeight="1" x14ac:dyDescent="0.25">
      <c r="A289" s="47" t="s">
        <v>215</v>
      </c>
      <c r="B289" s="3" t="s">
        <v>134</v>
      </c>
    </row>
    <row r="290" spans="1:4" x14ac:dyDescent="0.25">
      <c r="A290" t="s">
        <v>476</v>
      </c>
      <c r="B290" s="49">
        <v>0.33</v>
      </c>
    </row>
    <row r="291" spans="1:4" ht="43.5" customHeight="1" x14ac:dyDescent="0.25">
      <c r="A291" s="47" t="s">
        <v>217</v>
      </c>
      <c r="B291" s="3" t="s">
        <v>134</v>
      </c>
    </row>
    <row r="292" spans="1:4" x14ac:dyDescent="0.25">
      <c r="B292" s="3"/>
    </row>
    <row r="293" spans="1:4" ht="29.1" customHeight="1" x14ac:dyDescent="0.25">
      <c r="A293" s="47" t="s">
        <v>218</v>
      </c>
      <c r="B293" s="3" t="s">
        <v>134</v>
      </c>
    </row>
    <row r="294" spans="1:4" ht="29.1" customHeight="1" x14ac:dyDescent="0.25">
      <c r="A294" s="47" t="s">
        <v>219</v>
      </c>
      <c r="B294" t="s">
        <v>134</v>
      </c>
    </row>
    <row r="295" spans="1:4" ht="29.1" customHeight="1" x14ac:dyDescent="0.25">
      <c r="A295" s="47" t="s">
        <v>220</v>
      </c>
      <c r="B295" s="3" t="s">
        <v>134</v>
      </c>
    </row>
    <row r="296" spans="1:4" ht="29.1" customHeight="1" x14ac:dyDescent="0.25">
      <c r="A296" s="47" t="s">
        <v>221</v>
      </c>
      <c r="B296" s="3" t="s">
        <v>134</v>
      </c>
    </row>
    <row r="298" spans="1:4" ht="69.95" customHeight="1" x14ac:dyDescent="0.25">
      <c r="A298" s="65" t="s">
        <v>231</v>
      </c>
      <c r="B298" s="65" t="s">
        <v>232</v>
      </c>
      <c r="C298" s="65" t="s">
        <v>4</v>
      </c>
      <c r="D298" s="65" t="s">
        <v>5</v>
      </c>
    </row>
    <row r="299" spans="1:4" ht="69.95" customHeight="1" x14ac:dyDescent="0.25">
      <c r="A299" s="65" t="s">
        <v>2590</v>
      </c>
      <c r="B299" s="65"/>
      <c r="C299" s="65" t="s">
        <v>55</v>
      </c>
      <c r="D29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2591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2592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58" t="s">
        <v>184</v>
      </c>
      <c r="B8" s="59"/>
      <c r="C8" s="59"/>
      <c r="D8" s="60"/>
      <c r="E8" s="36">
        <f>+E5</f>
        <v>0</v>
      </c>
      <c r="F8" s="37">
        <f>+F5</f>
        <v>0</v>
      </c>
      <c r="G8" s="16"/>
    </row>
    <row r="9" spans="1:7" x14ac:dyDescent="0.25">
      <c r="A9" s="17"/>
      <c r="B9" s="33"/>
      <c r="C9" s="33"/>
      <c r="D9" s="18"/>
      <c r="E9" s="41"/>
      <c r="F9" s="21"/>
      <c r="G9" s="16"/>
    </row>
    <row r="10" spans="1:7" x14ac:dyDescent="0.25">
      <c r="A10" s="17" t="s">
        <v>2244</v>
      </c>
      <c r="B10" s="33"/>
      <c r="C10" s="33"/>
      <c r="D10" s="18"/>
      <c r="E10" s="41"/>
      <c r="F10" s="21"/>
      <c r="G10" s="16"/>
    </row>
    <row r="11" spans="1:7" x14ac:dyDescent="0.25">
      <c r="A11" s="17" t="s">
        <v>2593</v>
      </c>
      <c r="B11" s="33"/>
      <c r="C11" s="33"/>
      <c r="D11" s="18"/>
      <c r="E11" s="41"/>
      <c r="F11" s="21"/>
      <c r="G11" s="16"/>
    </row>
    <row r="12" spans="1:7" x14ac:dyDescent="0.25">
      <c r="A12" s="61" t="s">
        <v>2246</v>
      </c>
      <c r="B12" s="32" t="s">
        <v>2247</v>
      </c>
      <c r="C12" s="33"/>
      <c r="D12" s="14">
        <v>154</v>
      </c>
      <c r="E12" s="41">
        <v>13057.505999999999</v>
      </c>
      <c r="F12" s="21">
        <f>+E12/E22</f>
        <v>0.97525297187807158</v>
      </c>
      <c r="G12" s="16"/>
    </row>
    <row r="13" spans="1:7" x14ac:dyDescent="0.25">
      <c r="A13" s="58" t="s">
        <v>184</v>
      </c>
      <c r="B13" s="59"/>
      <c r="C13" s="59"/>
      <c r="D13" s="60"/>
      <c r="E13" s="36">
        <f>SUM(E12)</f>
        <v>13057.505999999999</v>
      </c>
      <c r="F13" s="37">
        <f>SUM(F12)</f>
        <v>0.97525297187807158</v>
      </c>
      <c r="G13" s="16"/>
    </row>
    <row r="14" spans="1:7" x14ac:dyDescent="0.25">
      <c r="A14" s="13"/>
      <c r="B14" s="32"/>
      <c r="C14" s="32"/>
      <c r="D14" s="14"/>
      <c r="E14" s="15"/>
      <c r="F14" s="16"/>
      <c r="G14" s="16"/>
    </row>
    <row r="15" spans="1:7" x14ac:dyDescent="0.25">
      <c r="A15" s="17" t="s">
        <v>199</v>
      </c>
      <c r="B15" s="32"/>
      <c r="C15" s="32"/>
      <c r="D15" s="14"/>
      <c r="E15" s="15"/>
      <c r="F15" s="16"/>
      <c r="G15" s="16"/>
    </row>
    <row r="16" spans="1:7" x14ac:dyDescent="0.25">
      <c r="A16" s="13" t="s">
        <v>200</v>
      </c>
      <c r="B16" s="32"/>
      <c r="C16" s="32"/>
      <c r="D16" s="14"/>
      <c r="E16" s="15">
        <v>7</v>
      </c>
      <c r="F16" s="16">
        <v>5.2300000000000003E-4</v>
      </c>
      <c r="G16" s="16">
        <v>6.2650999999999998E-2</v>
      </c>
    </row>
    <row r="17" spans="1:7" x14ac:dyDescent="0.25">
      <c r="A17" s="17" t="s">
        <v>181</v>
      </c>
      <c r="B17" s="33"/>
      <c r="C17" s="33"/>
      <c r="D17" s="18"/>
      <c r="E17" s="19">
        <v>7</v>
      </c>
      <c r="F17" s="20">
        <v>5.22E-4</v>
      </c>
      <c r="G17" s="21"/>
    </row>
    <row r="18" spans="1:7" x14ac:dyDescent="0.25">
      <c r="A18" s="13"/>
      <c r="B18" s="32"/>
      <c r="C18" s="32"/>
      <c r="D18" s="14"/>
      <c r="E18" s="15"/>
      <c r="F18" s="16"/>
      <c r="G18" s="16"/>
    </row>
    <row r="19" spans="1:7" x14ac:dyDescent="0.25">
      <c r="A19" s="24" t="s">
        <v>184</v>
      </c>
      <c r="B19" s="34"/>
      <c r="C19" s="34"/>
      <c r="D19" s="25"/>
      <c r="E19" s="19">
        <v>7</v>
      </c>
      <c r="F19" s="20">
        <v>5.2300000000000003E-4</v>
      </c>
      <c r="G19" s="21"/>
    </row>
    <row r="20" spans="1:7" x14ac:dyDescent="0.25">
      <c r="A20" s="13" t="s">
        <v>201</v>
      </c>
      <c r="B20" s="32"/>
      <c r="C20" s="32"/>
      <c r="D20" s="14"/>
      <c r="E20" s="15">
        <v>1.2009E-3</v>
      </c>
      <c r="F20" s="16">
        <v>0</v>
      </c>
      <c r="G20" s="16"/>
    </row>
    <row r="21" spans="1:7" x14ac:dyDescent="0.25">
      <c r="A21" s="13" t="s">
        <v>202</v>
      </c>
      <c r="B21" s="32"/>
      <c r="C21" s="32"/>
      <c r="D21" s="14"/>
      <c r="E21" s="15">
        <v>324.32879910000003</v>
      </c>
      <c r="F21" s="16">
        <v>2.4199999999999999E-2</v>
      </c>
      <c r="G21" s="16">
        <v>6.2650999999999998E-2</v>
      </c>
    </row>
    <row r="22" spans="1:7" x14ac:dyDescent="0.25">
      <c r="A22" s="27" t="s">
        <v>203</v>
      </c>
      <c r="B22" s="35"/>
      <c r="C22" s="35"/>
      <c r="D22" s="28"/>
      <c r="E22" s="29">
        <v>13388.84</v>
      </c>
      <c r="F22" s="30">
        <v>1</v>
      </c>
      <c r="G22" s="30"/>
    </row>
    <row r="24" spans="1:7" x14ac:dyDescent="0.25">
      <c r="E24" s="64"/>
      <c r="F24" s="64"/>
    </row>
    <row r="25" spans="1:7" x14ac:dyDescent="0.25">
      <c r="E25" s="64"/>
      <c r="F25" s="64"/>
    </row>
    <row r="27" spans="1:7" x14ac:dyDescent="0.25">
      <c r="A27" s="1" t="s">
        <v>206</v>
      </c>
    </row>
    <row r="28" spans="1:7" x14ac:dyDescent="0.25">
      <c r="A28" s="47" t="s">
        <v>207</v>
      </c>
      <c r="B28" s="3" t="s">
        <v>134</v>
      </c>
    </row>
    <row r="29" spans="1:7" x14ac:dyDescent="0.25">
      <c r="A29" t="s">
        <v>208</v>
      </c>
    </row>
    <row r="30" spans="1:7" x14ac:dyDescent="0.25">
      <c r="A30" t="s">
        <v>249</v>
      </c>
      <c r="B30" t="s">
        <v>210</v>
      </c>
      <c r="C30" t="s">
        <v>210</v>
      </c>
    </row>
    <row r="31" spans="1:7" x14ac:dyDescent="0.25">
      <c r="B31" s="48">
        <v>45688</v>
      </c>
      <c r="C31" s="48">
        <v>45716</v>
      </c>
    </row>
    <row r="32" spans="1:7" x14ac:dyDescent="0.25">
      <c r="A32" t="s">
        <v>252</v>
      </c>
      <c r="B32">
        <v>83.193100000000001</v>
      </c>
      <c r="C32">
        <v>86.114900000000006</v>
      </c>
    </row>
    <row r="34" spans="1:4" x14ac:dyDescent="0.25">
      <c r="A34" t="s">
        <v>212</v>
      </c>
      <c r="B34" s="3" t="s">
        <v>134</v>
      </c>
    </row>
    <row r="35" spans="1:4" x14ac:dyDescent="0.25">
      <c r="A35" t="s">
        <v>213</v>
      </c>
      <c r="B35" s="3" t="s">
        <v>134</v>
      </c>
    </row>
    <row r="36" spans="1:4" ht="29.1" customHeight="1" x14ac:dyDescent="0.25">
      <c r="A36" s="47" t="s">
        <v>214</v>
      </c>
      <c r="B36" s="3" t="s">
        <v>134</v>
      </c>
    </row>
    <row r="37" spans="1:4" ht="29.1" customHeight="1" x14ac:dyDescent="0.25">
      <c r="A37" s="47" t="s">
        <v>215</v>
      </c>
      <c r="B37" s="3" t="s">
        <v>134</v>
      </c>
    </row>
    <row r="38" spans="1:4" ht="43.5" customHeight="1" x14ac:dyDescent="0.25">
      <c r="A38" s="47" t="s">
        <v>217</v>
      </c>
      <c r="B38" s="3" t="s">
        <v>134</v>
      </c>
    </row>
    <row r="39" spans="1:4" x14ac:dyDescent="0.25">
      <c r="B39" s="3"/>
    </row>
    <row r="40" spans="1:4" ht="29.1" customHeight="1" x14ac:dyDescent="0.25">
      <c r="A40" s="47" t="s">
        <v>218</v>
      </c>
      <c r="B40" s="3" t="s">
        <v>134</v>
      </c>
    </row>
    <row r="41" spans="1:4" ht="29.1" customHeight="1" x14ac:dyDescent="0.25">
      <c r="A41" s="47" t="s">
        <v>219</v>
      </c>
      <c r="B41">
        <v>12881.96</v>
      </c>
    </row>
    <row r="42" spans="1:4" ht="29.1" customHeight="1" x14ac:dyDescent="0.25">
      <c r="A42" s="47" t="s">
        <v>220</v>
      </c>
      <c r="B42" s="3" t="s">
        <v>134</v>
      </c>
    </row>
    <row r="43" spans="1:4" ht="29.1" customHeight="1" x14ac:dyDescent="0.25">
      <c r="A43" s="47" t="s">
        <v>221</v>
      </c>
      <c r="B43" s="3" t="s">
        <v>134</v>
      </c>
    </row>
    <row r="45" spans="1:4" ht="69.95" customHeight="1" x14ac:dyDescent="0.25">
      <c r="A45" s="65" t="s">
        <v>231</v>
      </c>
      <c r="B45" s="65" t="s">
        <v>232</v>
      </c>
      <c r="C45" s="65" t="s">
        <v>4</v>
      </c>
      <c r="D45" s="65" t="s">
        <v>5</v>
      </c>
    </row>
    <row r="46" spans="1:4" ht="69.95" customHeight="1" x14ac:dyDescent="0.25">
      <c r="A46" s="65" t="s">
        <v>2594</v>
      </c>
      <c r="B46" s="65"/>
      <c r="C46" s="65" t="s">
        <v>87</v>
      </c>
      <c r="D46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17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2595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2596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185</v>
      </c>
      <c r="B9" s="32"/>
      <c r="C9" s="32"/>
      <c r="D9" s="14"/>
      <c r="E9" s="15"/>
      <c r="F9" s="16"/>
      <c r="G9" s="16"/>
    </row>
    <row r="10" spans="1:7" x14ac:dyDescent="0.25">
      <c r="A10" s="13"/>
      <c r="B10" s="32"/>
      <c r="C10" s="32"/>
      <c r="D10" s="14"/>
      <c r="E10" s="15"/>
      <c r="F10" s="16"/>
      <c r="G10" s="16"/>
    </row>
    <row r="11" spans="1:7" x14ac:dyDescent="0.25">
      <c r="A11" s="17" t="s">
        <v>1295</v>
      </c>
      <c r="B11" s="32"/>
      <c r="C11" s="32"/>
      <c r="D11" s="14"/>
      <c r="E11" s="15"/>
      <c r="F11" s="16"/>
      <c r="G11" s="16"/>
    </row>
    <row r="12" spans="1:7" x14ac:dyDescent="0.25">
      <c r="A12" s="13" t="s">
        <v>2597</v>
      </c>
      <c r="B12" s="32" t="s">
        <v>2598</v>
      </c>
      <c r="C12" s="32" t="s">
        <v>239</v>
      </c>
      <c r="D12" s="14">
        <v>32500000</v>
      </c>
      <c r="E12" s="15">
        <v>32072.95</v>
      </c>
      <c r="F12" s="16">
        <v>4.41E-2</v>
      </c>
      <c r="G12" s="16">
        <v>6.4798999999999995E-2</v>
      </c>
    </row>
    <row r="13" spans="1:7" x14ac:dyDescent="0.25">
      <c r="A13" s="13" t="s">
        <v>2599</v>
      </c>
      <c r="B13" s="32" t="s">
        <v>2600</v>
      </c>
      <c r="C13" s="32" t="s">
        <v>239</v>
      </c>
      <c r="D13" s="14">
        <v>27500000</v>
      </c>
      <c r="E13" s="15">
        <v>27172.75</v>
      </c>
      <c r="F13" s="16">
        <v>3.7400000000000003E-2</v>
      </c>
      <c r="G13" s="16">
        <v>6.4646999999999996E-2</v>
      </c>
    </row>
    <row r="14" spans="1:7" x14ac:dyDescent="0.25">
      <c r="A14" s="13" t="s">
        <v>2601</v>
      </c>
      <c r="B14" s="32" t="s">
        <v>2602</v>
      </c>
      <c r="C14" s="32" t="s">
        <v>239</v>
      </c>
      <c r="D14" s="14">
        <v>17500000</v>
      </c>
      <c r="E14" s="15">
        <v>17442.39</v>
      </c>
      <c r="F14" s="16">
        <v>2.4E-2</v>
      </c>
      <c r="G14" s="16">
        <v>6.3450000000000006E-2</v>
      </c>
    </row>
    <row r="15" spans="1:7" x14ac:dyDescent="0.25">
      <c r="A15" s="13" t="s">
        <v>1296</v>
      </c>
      <c r="B15" s="32" t="s">
        <v>1297</v>
      </c>
      <c r="C15" s="32" t="s">
        <v>239</v>
      </c>
      <c r="D15" s="14">
        <v>15000000</v>
      </c>
      <c r="E15" s="15">
        <v>14875.97</v>
      </c>
      <c r="F15" s="16">
        <v>2.0500000000000001E-2</v>
      </c>
      <c r="G15" s="16">
        <v>6.4752000000000004E-2</v>
      </c>
    </row>
    <row r="16" spans="1:7" x14ac:dyDescent="0.25">
      <c r="A16" s="13" t="s">
        <v>2603</v>
      </c>
      <c r="B16" s="32" t="s">
        <v>2604</v>
      </c>
      <c r="C16" s="32" t="s">
        <v>239</v>
      </c>
      <c r="D16" s="14">
        <v>15000000</v>
      </c>
      <c r="E16" s="15">
        <v>14857.67</v>
      </c>
      <c r="F16" s="16">
        <v>2.0400000000000001E-2</v>
      </c>
      <c r="G16" s="16">
        <v>6.4753000000000005E-2</v>
      </c>
    </row>
    <row r="17" spans="1:7" x14ac:dyDescent="0.25">
      <c r="A17" s="13" t="s">
        <v>2605</v>
      </c>
      <c r="B17" s="32" t="s">
        <v>2606</v>
      </c>
      <c r="C17" s="32" t="s">
        <v>239</v>
      </c>
      <c r="D17" s="14">
        <v>15000000</v>
      </c>
      <c r="E17" s="15">
        <v>14783.9</v>
      </c>
      <c r="F17" s="16">
        <v>2.0299999999999999E-2</v>
      </c>
      <c r="G17" s="16">
        <v>6.4283999999999994E-2</v>
      </c>
    </row>
    <row r="18" spans="1:7" x14ac:dyDescent="0.25">
      <c r="A18" s="13" t="s">
        <v>2607</v>
      </c>
      <c r="B18" s="32" t="s">
        <v>2608</v>
      </c>
      <c r="C18" s="32" t="s">
        <v>239</v>
      </c>
      <c r="D18" s="14">
        <v>10000000</v>
      </c>
      <c r="E18" s="15">
        <v>9892.8799999999992</v>
      </c>
      <c r="F18" s="16">
        <v>1.3599999999999999E-2</v>
      </c>
      <c r="G18" s="16">
        <v>6.4793000000000003E-2</v>
      </c>
    </row>
    <row r="19" spans="1:7" x14ac:dyDescent="0.25">
      <c r="A19" s="13" t="s">
        <v>2609</v>
      </c>
      <c r="B19" s="32" t="s">
        <v>2610</v>
      </c>
      <c r="C19" s="32" t="s">
        <v>239</v>
      </c>
      <c r="D19" s="14">
        <v>10000000</v>
      </c>
      <c r="E19" s="15">
        <v>9892.8799999999992</v>
      </c>
      <c r="F19" s="16">
        <v>1.3599999999999999E-2</v>
      </c>
      <c r="G19" s="16">
        <v>6.4793000000000003E-2</v>
      </c>
    </row>
    <row r="20" spans="1:7" x14ac:dyDescent="0.25">
      <c r="A20" s="13" t="s">
        <v>1396</v>
      </c>
      <c r="B20" s="32" t="s">
        <v>1397</v>
      </c>
      <c r="C20" s="32" t="s">
        <v>239</v>
      </c>
      <c r="D20" s="14">
        <v>7500000</v>
      </c>
      <c r="E20" s="15">
        <v>7493.37</v>
      </c>
      <c r="F20" s="16">
        <v>1.03E-2</v>
      </c>
      <c r="G20" s="16">
        <v>6.4588999999999994E-2</v>
      </c>
    </row>
    <row r="21" spans="1:7" x14ac:dyDescent="0.25">
      <c r="A21" s="17" t="s">
        <v>181</v>
      </c>
      <c r="B21" s="33"/>
      <c r="C21" s="33"/>
      <c r="D21" s="18"/>
      <c r="E21" s="19">
        <v>148484.76</v>
      </c>
      <c r="F21" s="20">
        <v>0.20419999999999999</v>
      </c>
      <c r="G21" s="21"/>
    </row>
    <row r="22" spans="1:7" x14ac:dyDescent="0.25">
      <c r="A22" s="17" t="s">
        <v>186</v>
      </c>
      <c r="B22" s="32"/>
      <c r="C22" s="32"/>
      <c r="D22" s="14"/>
      <c r="E22" s="15"/>
      <c r="F22" s="16"/>
      <c r="G22" s="16"/>
    </row>
    <row r="23" spans="1:7" x14ac:dyDescent="0.25">
      <c r="A23" s="13" t="s">
        <v>2611</v>
      </c>
      <c r="B23" s="32" t="s">
        <v>2612</v>
      </c>
      <c r="C23" s="32" t="s">
        <v>1743</v>
      </c>
      <c r="D23" s="14">
        <v>20000000</v>
      </c>
      <c r="E23" s="15">
        <v>19913.060000000001</v>
      </c>
      <c r="F23" s="16">
        <v>2.7400000000000001E-2</v>
      </c>
      <c r="G23" s="16">
        <v>6.9286E-2</v>
      </c>
    </row>
    <row r="24" spans="1:7" x14ac:dyDescent="0.25">
      <c r="A24" s="13" t="s">
        <v>2613</v>
      </c>
      <c r="B24" s="32" t="s">
        <v>2614</v>
      </c>
      <c r="C24" s="32" t="s">
        <v>1743</v>
      </c>
      <c r="D24" s="14">
        <v>17500000</v>
      </c>
      <c r="E24" s="15">
        <v>17446.84</v>
      </c>
      <c r="F24" s="16">
        <v>2.4E-2</v>
      </c>
      <c r="G24" s="16">
        <v>6.9515999999999994E-2</v>
      </c>
    </row>
    <row r="25" spans="1:7" x14ac:dyDescent="0.25">
      <c r="A25" s="13" t="s">
        <v>874</v>
      </c>
      <c r="B25" s="32" t="s">
        <v>875</v>
      </c>
      <c r="C25" s="32" t="s">
        <v>189</v>
      </c>
      <c r="D25" s="14">
        <v>17500000</v>
      </c>
      <c r="E25" s="15">
        <v>17437.02</v>
      </c>
      <c r="F25" s="16">
        <v>2.4E-2</v>
      </c>
      <c r="G25" s="16">
        <v>6.9398000000000001E-2</v>
      </c>
    </row>
    <row r="26" spans="1:7" x14ac:dyDescent="0.25">
      <c r="A26" s="13" t="s">
        <v>2615</v>
      </c>
      <c r="B26" s="32" t="s">
        <v>2616</v>
      </c>
      <c r="C26" s="32" t="s">
        <v>189</v>
      </c>
      <c r="D26" s="14">
        <v>17500000</v>
      </c>
      <c r="E26" s="15">
        <v>17233.7</v>
      </c>
      <c r="F26" s="16">
        <v>2.3699999999999999E-2</v>
      </c>
      <c r="G26" s="16">
        <v>7.5200000000000003E-2</v>
      </c>
    </row>
    <row r="27" spans="1:7" x14ac:dyDescent="0.25">
      <c r="A27" s="13" t="s">
        <v>2617</v>
      </c>
      <c r="B27" s="32" t="s">
        <v>2618</v>
      </c>
      <c r="C27" s="32" t="s">
        <v>1752</v>
      </c>
      <c r="D27" s="14">
        <v>15000000</v>
      </c>
      <c r="E27" s="15">
        <v>14857.37</v>
      </c>
      <c r="F27" s="16">
        <v>2.0400000000000001E-2</v>
      </c>
      <c r="G27" s="16">
        <v>7.4554999999999996E-2</v>
      </c>
    </row>
    <row r="28" spans="1:7" x14ac:dyDescent="0.25">
      <c r="A28" s="13" t="s">
        <v>2619</v>
      </c>
      <c r="B28" s="32" t="s">
        <v>2620</v>
      </c>
      <c r="C28" s="32" t="s">
        <v>1752</v>
      </c>
      <c r="D28" s="14">
        <v>15000000</v>
      </c>
      <c r="E28" s="15">
        <v>14802.83</v>
      </c>
      <c r="F28" s="16">
        <v>2.0400000000000001E-2</v>
      </c>
      <c r="G28" s="16">
        <v>7.4800000000000005E-2</v>
      </c>
    </row>
    <row r="29" spans="1:7" x14ac:dyDescent="0.25">
      <c r="A29" s="13" t="s">
        <v>2621</v>
      </c>
      <c r="B29" s="32" t="s">
        <v>2622</v>
      </c>
      <c r="C29" s="32" t="s">
        <v>189</v>
      </c>
      <c r="D29" s="14">
        <v>15000000</v>
      </c>
      <c r="E29" s="15">
        <v>14792.76</v>
      </c>
      <c r="F29" s="16">
        <v>2.0299999999999999E-2</v>
      </c>
      <c r="G29" s="16">
        <v>7.5198000000000001E-2</v>
      </c>
    </row>
    <row r="30" spans="1:7" x14ac:dyDescent="0.25">
      <c r="A30" s="13" t="s">
        <v>2623</v>
      </c>
      <c r="B30" s="32" t="s">
        <v>2624</v>
      </c>
      <c r="C30" s="32" t="s">
        <v>189</v>
      </c>
      <c r="D30" s="14">
        <v>15000000</v>
      </c>
      <c r="E30" s="15">
        <v>14769.06</v>
      </c>
      <c r="F30" s="16">
        <v>2.0299999999999999E-2</v>
      </c>
      <c r="G30" s="16">
        <v>7.51E-2</v>
      </c>
    </row>
    <row r="31" spans="1:7" x14ac:dyDescent="0.25">
      <c r="A31" s="13" t="s">
        <v>2625</v>
      </c>
      <c r="B31" s="32" t="s">
        <v>2626</v>
      </c>
      <c r="C31" s="32" t="s">
        <v>1759</v>
      </c>
      <c r="D31" s="14">
        <v>12500000</v>
      </c>
      <c r="E31" s="15">
        <v>12310.79</v>
      </c>
      <c r="F31" s="16">
        <v>1.6899999999999998E-2</v>
      </c>
      <c r="G31" s="16">
        <v>7.4799000000000004E-2</v>
      </c>
    </row>
    <row r="32" spans="1:7" x14ac:dyDescent="0.25">
      <c r="A32" s="13" t="s">
        <v>2627</v>
      </c>
      <c r="B32" s="32" t="s">
        <v>2628</v>
      </c>
      <c r="C32" s="32" t="s">
        <v>189</v>
      </c>
      <c r="D32" s="14">
        <v>12500000</v>
      </c>
      <c r="E32" s="15">
        <v>12308.15</v>
      </c>
      <c r="F32" s="16">
        <v>1.6899999999999998E-2</v>
      </c>
      <c r="G32" s="16">
        <v>7.4859999999999996E-2</v>
      </c>
    </row>
    <row r="33" spans="1:7" x14ac:dyDescent="0.25">
      <c r="A33" s="13" t="s">
        <v>2629</v>
      </c>
      <c r="B33" s="32" t="s">
        <v>2630</v>
      </c>
      <c r="C33" s="32" t="s">
        <v>189</v>
      </c>
      <c r="D33" s="14">
        <v>10000000</v>
      </c>
      <c r="E33" s="15">
        <v>9977.2800000000007</v>
      </c>
      <c r="F33" s="16">
        <v>1.37E-2</v>
      </c>
      <c r="G33" s="16">
        <v>6.9264000000000006E-2</v>
      </c>
    </row>
    <row r="34" spans="1:7" x14ac:dyDescent="0.25">
      <c r="A34" s="13" t="s">
        <v>2631</v>
      </c>
      <c r="B34" s="32" t="s">
        <v>2632</v>
      </c>
      <c r="C34" s="32" t="s">
        <v>189</v>
      </c>
      <c r="D34" s="14">
        <v>10000000</v>
      </c>
      <c r="E34" s="15">
        <v>9956.5499999999993</v>
      </c>
      <c r="F34" s="16">
        <v>1.37E-2</v>
      </c>
      <c r="G34" s="16">
        <v>6.9253999999999996E-2</v>
      </c>
    </row>
    <row r="35" spans="1:7" x14ac:dyDescent="0.25">
      <c r="A35" s="13" t="s">
        <v>2633</v>
      </c>
      <c r="B35" s="32" t="s">
        <v>2634</v>
      </c>
      <c r="C35" s="32" t="s">
        <v>189</v>
      </c>
      <c r="D35" s="14">
        <v>10000000</v>
      </c>
      <c r="E35" s="15">
        <v>9950.81</v>
      </c>
      <c r="F35" s="16">
        <v>1.37E-2</v>
      </c>
      <c r="G35" s="16">
        <v>6.9403999999999993E-2</v>
      </c>
    </row>
    <row r="36" spans="1:7" x14ac:dyDescent="0.25">
      <c r="A36" s="13" t="s">
        <v>2635</v>
      </c>
      <c r="B36" s="32" t="s">
        <v>2636</v>
      </c>
      <c r="C36" s="32" t="s">
        <v>1752</v>
      </c>
      <c r="D36" s="14">
        <v>10000000</v>
      </c>
      <c r="E36" s="15">
        <v>9890.4</v>
      </c>
      <c r="F36" s="16">
        <v>1.3599999999999999E-2</v>
      </c>
      <c r="G36" s="16">
        <v>7.4901999999999996E-2</v>
      </c>
    </row>
    <row r="37" spans="1:7" x14ac:dyDescent="0.25">
      <c r="A37" s="13" t="s">
        <v>2637</v>
      </c>
      <c r="B37" s="32" t="s">
        <v>2638</v>
      </c>
      <c r="C37" s="32" t="s">
        <v>1743</v>
      </c>
      <c r="D37" s="14">
        <v>10000000</v>
      </c>
      <c r="E37" s="15">
        <v>9824.3700000000008</v>
      </c>
      <c r="F37" s="16">
        <v>1.35E-2</v>
      </c>
      <c r="G37" s="16">
        <v>7.5000999999999998E-2</v>
      </c>
    </row>
    <row r="38" spans="1:7" x14ac:dyDescent="0.25">
      <c r="A38" s="13" t="s">
        <v>2639</v>
      </c>
      <c r="B38" s="32" t="s">
        <v>2640</v>
      </c>
      <c r="C38" s="32" t="s">
        <v>1759</v>
      </c>
      <c r="D38" s="14">
        <v>7500000</v>
      </c>
      <c r="E38" s="15">
        <v>7428.35</v>
      </c>
      <c r="F38" s="16">
        <v>1.0200000000000001E-2</v>
      </c>
      <c r="G38" s="16">
        <v>7.4903999999999998E-2</v>
      </c>
    </row>
    <row r="39" spans="1:7" x14ac:dyDescent="0.25">
      <c r="A39" s="13" t="s">
        <v>2641</v>
      </c>
      <c r="B39" s="32" t="s">
        <v>2642</v>
      </c>
      <c r="C39" s="32" t="s">
        <v>189</v>
      </c>
      <c r="D39" s="14">
        <v>7500000</v>
      </c>
      <c r="E39" s="15">
        <v>7396.85</v>
      </c>
      <c r="F39" s="16">
        <v>1.0200000000000001E-2</v>
      </c>
      <c r="G39" s="16">
        <v>7.4851000000000001E-2</v>
      </c>
    </row>
    <row r="40" spans="1:7" x14ac:dyDescent="0.25">
      <c r="A40" s="13" t="s">
        <v>2643</v>
      </c>
      <c r="B40" s="32" t="s">
        <v>2644</v>
      </c>
      <c r="C40" s="32" t="s">
        <v>189</v>
      </c>
      <c r="D40" s="14">
        <v>7500000</v>
      </c>
      <c r="E40" s="15">
        <v>7386.4</v>
      </c>
      <c r="F40" s="16">
        <v>1.0200000000000001E-2</v>
      </c>
      <c r="G40" s="16">
        <v>7.4848999999999999E-2</v>
      </c>
    </row>
    <row r="41" spans="1:7" x14ac:dyDescent="0.25">
      <c r="A41" s="13" t="s">
        <v>2645</v>
      </c>
      <c r="B41" s="32" t="s">
        <v>2646</v>
      </c>
      <c r="C41" s="32" t="s">
        <v>189</v>
      </c>
      <c r="D41" s="14">
        <v>5500000</v>
      </c>
      <c r="E41" s="15">
        <v>5423.31</v>
      </c>
      <c r="F41" s="16">
        <v>7.4999999999999997E-3</v>
      </c>
      <c r="G41" s="16">
        <v>7.4799000000000004E-2</v>
      </c>
    </row>
    <row r="42" spans="1:7" x14ac:dyDescent="0.25">
      <c r="A42" s="13" t="s">
        <v>2647</v>
      </c>
      <c r="B42" s="32" t="s">
        <v>2648</v>
      </c>
      <c r="C42" s="32" t="s">
        <v>189</v>
      </c>
      <c r="D42" s="14">
        <v>5000000</v>
      </c>
      <c r="E42" s="15">
        <v>4982.8999999999996</v>
      </c>
      <c r="F42" s="16">
        <v>6.8999999999999999E-3</v>
      </c>
      <c r="G42" s="16">
        <v>6.9597999999999993E-2</v>
      </c>
    </row>
    <row r="43" spans="1:7" x14ac:dyDescent="0.25">
      <c r="A43" s="13" t="s">
        <v>2649</v>
      </c>
      <c r="B43" s="32" t="s">
        <v>2650</v>
      </c>
      <c r="C43" s="32" t="s">
        <v>189</v>
      </c>
      <c r="D43" s="14">
        <v>5000000</v>
      </c>
      <c r="E43" s="15">
        <v>4937.2700000000004</v>
      </c>
      <c r="F43" s="16">
        <v>6.7999999999999996E-3</v>
      </c>
      <c r="G43" s="16">
        <v>7.4801000000000006E-2</v>
      </c>
    </row>
    <row r="44" spans="1:7" x14ac:dyDescent="0.25">
      <c r="A44" s="13" t="s">
        <v>2651</v>
      </c>
      <c r="B44" s="32" t="s">
        <v>2652</v>
      </c>
      <c r="C44" s="32" t="s">
        <v>189</v>
      </c>
      <c r="D44" s="14">
        <v>5000000</v>
      </c>
      <c r="E44" s="15">
        <v>4937.0200000000004</v>
      </c>
      <c r="F44" s="16">
        <v>6.7999999999999996E-3</v>
      </c>
      <c r="G44" s="16">
        <v>7.51E-2</v>
      </c>
    </row>
    <row r="45" spans="1:7" x14ac:dyDescent="0.25">
      <c r="A45" s="13" t="s">
        <v>2653</v>
      </c>
      <c r="B45" s="32" t="s">
        <v>2654</v>
      </c>
      <c r="C45" s="32" t="s">
        <v>1743</v>
      </c>
      <c r="D45" s="14">
        <v>5000000</v>
      </c>
      <c r="E45" s="15">
        <v>4930.1000000000004</v>
      </c>
      <c r="F45" s="16">
        <v>6.7999999999999996E-3</v>
      </c>
      <c r="G45" s="16">
        <v>7.5000999999999998E-2</v>
      </c>
    </row>
    <row r="46" spans="1:7" x14ac:dyDescent="0.25">
      <c r="A46" s="13" t="s">
        <v>2655</v>
      </c>
      <c r="B46" s="32" t="s">
        <v>2656</v>
      </c>
      <c r="C46" s="32" t="s">
        <v>1759</v>
      </c>
      <c r="D46" s="14">
        <v>5000000</v>
      </c>
      <c r="E46" s="15">
        <v>4916.38</v>
      </c>
      <c r="F46" s="16">
        <v>6.7999999999999996E-3</v>
      </c>
      <c r="G46" s="16">
        <v>7.4801000000000006E-2</v>
      </c>
    </row>
    <row r="47" spans="1:7" x14ac:dyDescent="0.25">
      <c r="A47" s="17" t="s">
        <v>181</v>
      </c>
      <c r="B47" s="33"/>
      <c r="C47" s="33"/>
      <c r="D47" s="18"/>
      <c r="E47" s="19">
        <v>257809.57</v>
      </c>
      <c r="F47" s="20">
        <v>0.35470000000000002</v>
      </c>
      <c r="G47" s="21"/>
    </row>
    <row r="48" spans="1:7" x14ac:dyDescent="0.25">
      <c r="A48" s="13"/>
      <c r="B48" s="32"/>
      <c r="C48" s="32"/>
      <c r="D48" s="14"/>
      <c r="E48" s="15"/>
      <c r="F48" s="16"/>
      <c r="G48" s="16"/>
    </row>
    <row r="49" spans="1:7" x14ac:dyDescent="0.25">
      <c r="A49" s="17" t="s">
        <v>192</v>
      </c>
      <c r="B49" s="32"/>
      <c r="C49" s="32"/>
      <c r="D49" s="14"/>
      <c r="E49" s="15"/>
      <c r="F49" s="16"/>
      <c r="G49" s="16"/>
    </row>
    <row r="50" spans="1:7" x14ac:dyDescent="0.25">
      <c r="A50" s="13" t="s">
        <v>2657</v>
      </c>
      <c r="B50" s="32" t="s">
        <v>2658</v>
      </c>
      <c r="C50" s="32" t="s">
        <v>189</v>
      </c>
      <c r="D50" s="14">
        <v>25000000</v>
      </c>
      <c r="E50" s="15">
        <v>24759.63</v>
      </c>
      <c r="F50" s="16">
        <v>3.4099999999999998E-2</v>
      </c>
      <c r="G50" s="16">
        <v>7.5398999999999994E-2</v>
      </c>
    </row>
    <row r="51" spans="1:7" x14ac:dyDescent="0.25">
      <c r="A51" s="13" t="s">
        <v>2659</v>
      </c>
      <c r="B51" s="32" t="s">
        <v>2660</v>
      </c>
      <c r="C51" s="32" t="s">
        <v>189</v>
      </c>
      <c r="D51" s="14">
        <v>20000000</v>
      </c>
      <c r="E51" s="15">
        <v>19977.14</v>
      </c>
      <c r="F51" s="16">
        <v>2.75E-2</v>
      </c>
      <c r="G51" s="16">
        <v>6.9642999999999997E-2</v>
      </c>
    </row>
    <row r="52" spans="1:7" x14ac:dyDescent="0.25">
      <c r="A52" s="13" t="s">
        <v>2661</v>
      </c>
      <c r="B52" s="32" t="s">
        <v>2662</v>
      </c>
      <c r="C52" s="32" t="s">
        <v>189</v>
      </c>
      <c r="D52" s="14">
        <v>20000000</v>
      </c>
      <c r="E52" s="15">
        <v>19727.32</v>
      </c>
      <c r="F52" s="16">
        <v>2.7099999999999999E-2</v>
      </c>
      <c r="G52" s="16">
        <v>7.5301000000000007E-2</v>
      </c>
    </row>
    <row r="53" spans="1:7" x14ac:dyDescent="0.25">
      <c r="A53" s="13" t="s">
        <v>2663</v>
      </c>
      <c r="B53" s="32" t="s">
        <v>2664</v>
      </c>
      <c r="C53" s="32" t="s">
        <v>189</v>
      </c>
      <c r="D53" s="14">
        <v>17500000</v>
      </c>
      <c r="E53" s="15">
        <v>17237.990000000002</v>
      </c>
      <c r="F53" s="16">
        <v>2.3699999999999999E-2</v>
      </c>
      <c r="G53" s="16">
        <v>7.5999999999999998E-2</v>
      </c>
    </row>
    <row r="54" spans="1:7" x14ac:dyDescent="0.25">
      <c r="A54" s="13" t="s">
        <v>2665</v>
      </c>
      <c r="B54" s="32" t="s">
        <v>2666</v>
      </c>
      <c r="C54" s="32" t="s">
        <v>189</v>
      </c>
      <c r="D54" s="14">
        <v>10000000</v>
      </c>
      <c r="E54" s="15">
        <v>9982.85</v>
      </c>
      <c r="F54" s="16">
        <v>1.37E-2</v>
      </c>
      <c r="G54" s="16">
        <v>6.9693000000000005E-2</v>
      </c>
    </row>
    <row r="55" spans="1:7" x14ac:dyDescent="0.25">
      <c r="A55" s="13" t="s">
        <v>2667</v>
      </c>
      <c r="B55" s="32" t="s">
        <v>2668</v>
      </c>
      <c r="C55" s="32" t="s">
        <v>1752</v>
      </c>
      <c r="D55" s="14">
        <v>10000000</v>
      </c>
      <c r="E55" s="15">
        <v>9980.7199999999993</v>
      </c>
      <c r="F55" s="16">
        <v>1.37E-2</v>
      </c>
      <c r="G55" s="16">
        <v>7.0508000000000001E-2</v>
      </c>
    </row>
    <row r="56" spans="1:7" x14ac:dyDescent="0.25">
      <c r="A56" s="13" t="s">
        <v>2669</v>
      </c>
      <c r="B56" s="32" t="s">
        <v>2670</v>
      </c>
      <c r="C56" s="32" t="s">
        <v>1752</v>
      </c>
      <c r="D56" s="14">
        <v>10000000</v>
      </c>
      <c r="E56" s="15">
        <v>9969.26</v>
      </c>
      <c r="F56" s="16">
        <v>1.37E-2</v>
      </c>
      <c r="G56" s="16">
        <v>7.0342000000000002E-2</v>
      </c>
    </row>
    <row r="57" spans="1:7" x14ac:dyDescent="0.25">
      <c r="A57" s="13" t="s">
        <v>2671</v>
      </c>
      <c r="B57" s="32" t="s">
        <v>2672</v>
      </c>
      <c r="C57" s="32" t="s">
        <v>189</v>
      </c>
      <c r="D57" s="14">
        <v>10000000</v>
      </c>
      <c r="E57" s="15">
        <v>9967.39</v>
      </c>
      <c r="F57" s="16">
        <v>1.37E-2</v>
      </c>
      <c r="G57" s="16">
        <v>7.0254999999999998E-2</v>
      </c>
    </row>
    <row r="58" spans="1:7" x14ac:dyDescent="0.25">
      <c r="A58" s="13" t="s">
        <v>2673</v>
      </c>
      <c r="B58" s="32" t="s">
        <v>2674</v>
      </c>
      <c r="C58" s="32" t="s">
        <v>189</v>
      </c>
      <c r="D58" s="14">
        <v>10000000</v>
      </c>
      <c r="E58" s="15">
        <v>9965.66</v>
      </c>
      <c r="F58" s="16">
        <v>1.37E-2</v>
      </c>
      <c r="G58" s="16">
        <v>7.3995000000000005E-2</v>
      </c>
    </row>
    <row r="59" spans="1:7" x14ac:dyDescent="0.25">
      <c r="A59" s="13" t="s">
        <v>2675</v>
      </c>
      <c r="B59" s="32" t="s">
        <v>2676</v>
      </c>
      <c r="C59" s="32" t="s">
        <v>189</v>
      </c>
      <c r="D59" s="14">
        <v>10000000</v>
      </c>
      <c r="E59" s="15">
        <v>9965.65</v>
      </c>
      <c r="F59" s="16">
        <v>1.37E-2</v>
      </c>
      <c r="G59" s="16">
        <v>7.4006000000000002E-2</v>
      </c>
    </row>
    <row r="60" spans="1:7" x14ac:dyDescent="0.25">
      <c r="A60" s="13" t="s">
        <v>2677</v>
      </c>
      <c r="B60" s="32" t="s">
        <v>2678</v>
      </c>
      <c r="C60" s="32" t="s">
        <v>189</v>
      </c>
      <c r="D60" s="14">
        <v>10000000</v>
      </c>
      <c r="E60" s="15">
        <v>9955.9599999999991</v>
      </c>
      <c r="F60" s="16">
        <v>1.37E-2</v>
      </c>
      <c r="G60" s="16">
        <v>7.0198999999999998E-2</v>
      </c>
    </row>
    <row r="61" spans="1:7" x14ac:dyDescent="0.25">
      <c r="A61" s="13" t="s">
        <v>2679</v>
      </c>
      <c r="B61" s="32" t="s">
        <v>2680</v>
      </c>
      <c r="C61" s="32" t="s">
        <v>189</v>
      </c>
      <c r="D61" s="14">
        <v>10000000</v>
      </c>
      <c r="E61" s="15">
        <v>9951.59</v>
      </c>
      <c r="F61" s="16">
        <v>1.37E-2</v>
      </c>
      <c r="G61" s="16">
        <v>7.7198000000000003E-2</v>
      </c>
    </row>
    <row r="62" spans="1:7" x14ac:dyDescent="0.25">
      <c r="A62" s="13" t="s">
        <v>2681</v>
      </c>
      <c r="B62" s="32" t="s">
        <v>2682</v>
      </c>
      <c r="C62" s="32" t="s">
        <v>189</v>
      </c>
      <c r="D62" s="14">
        <v>10000000</v>
      </c>
      <c r="E62" s="15">
        <v>9887.52</v>
      </c>
      <c r="F62" s="16">
        <v>1.3599999999999999E-2</v>
      </c>
      <c r="G62" s="16">
        <v>7.8347E-2</v>
      </c>
    </row>
    <row r="63" spans="1:7" x14ac:dyDescent="0.25">
      <c r="A63" s="13" t="s">
        <v>2683</v>
      </c>
      <c r="B63" s="32" t="s">
        <v>2684</v>
      </c>
      <c r="C63" s="32" t="s">
        <v>189</v>
      </c>
      <c r="D63" s="14">
        <v>10000000</v>
      </c>
      <c r="E63" s="15">
        <v>9865.67</v>
      </c>
      <c r="F63" s="16">
        <v>1.3599999999999999E-2</v>
      </c>
      <c r="G63" s="16">
        <v>7.5300000000000006E-2</v>
      </c>
    </row>
    <row r="64" spans="1:7" x14ac:dyDescent="0.25">
      <c r="A64" s="13" t="s">
        <v>2685</v>
      </c>
      <c r="B64" s="32" t="s">
        <v>2686</v>
      </c>
      <c r="C64" s="32" t="s">
        <v>189</v>
      </c>
      <c r="D64" s="14">
        <v>10000000</v>
      </c>
      <c r="E64" s="15">
        <v>9863.1299999999992</v>
      </c>
      <c r="F64" s="16">
        <v>1.3599999999999999E-2</v>
      </c>
      <c r="G64" s="16">
        <v>7.5597999999999999E-2</v>
      </c>
    </row>
    <row r="65" spans="1:7" x14ac:dyDescent="0.25">
      <c r="A65" s="13" t="s">
        <v>2687</v>
      </c>
      <c r="B65" s="32" t="s">
        <v>2688</v>
      </c>
      <c r="C65" s="32" t="s">
        <v>189</v>
      </c>
      <c r="D65" s="14">
        <v>10000000</v>
      </c>
      <c r="E65" s="15">
        <v>9858.3700000000008</v>
      </c>
      <c r="F65" s="16">
        <v>1.3599999999999999E-2</v>
      </c>
      <c r="G65" s="16">
        <v>7.5998999999999997E-2</v>
      </c>
    </row>
    <row r="66" spans="1:7" x14ac:dyDescent="0.25">
      <c r="A66" s="13" t="s">
        <v>2689</v>
      </c>
      <c r="B66" s="32" t="s">
        <v>2690</v>
      </c>
      <c r="C66" s="32" t="s">
        <v>1752</v>
      </c>
      <c r="D66" s="14">
        <v>10000000</v>
      </c>
      <c r="E66" s="15">
        <v>9829.09</v>
      </c>
      <c r="F66" s="16">
        <v>1.35E-2</v>
      </c>
      <c r="G66" s="16">
        <v>7.7400999999999998E-2</v>
      </c>
    </row>
    <row r="67" spans="1:7" x14ac:dyDescent="0.25">
      <c r="A67" s="13" t="s">
        <v>2691</v>
      </c>
      <c r="B67" s="32" t="s">
        <v>2692</v>
      </c>
      <c r="C67" s="32" t="s">
        <v>189</v>
      </c>
      <c r="D67" s="14">
        <v>10000000</v>
      </c>
      <c r="E67" s="15">
        <v>9825.67</v>
      </c>
      <c r="F67" s="16">
        <v>1.35E-2</v>
      </c>
      <c r="G67" s="16">
        <v>7.5301999999999994E-2</v>
      </c>
    </row>
    <row r="68" spans="1:7" x14ac:dyDescent="0.25">
      <c r="A68" s="13" t="s">
        <v>2693</v>
      </c>
      <c r="B68" s="32" t="s">
        <v>2694</v>
      </c>
      <c r="C68" s="32" t="s">
        <v>189</v>
      </c>
      <c r="D68" s="14">
        <v>10000000</v>
      </c>
      <c r="E68" s="15">
        <v>9819.5400000000009</v>
      </c>
      <c r="F68" s="16">
        <v>1.35E-2</v>
      </c>
      <c r="G68" s="16">
        <v>7.8E-2</v>
      </c>
    </row>
    <row r="69" spans="1:7" x14ac:dyDescent="0.25">
      <c r="A69" s="13" t="s">
        <v>2695</v>
      </c>
      <c r="B69" s="32" t="s">
        <v>2696</v>
      </c>
      <c r="C69" s="32" t="s">
        <v>189</v>
      </c>
      <c r="D69" s="14">
        <v>7500000</v>
      </c>
      <c r="E69" s="15">
        <v>7428.53</v>
      </c>
      <c r="F69" s="16">
        <v>1.0200000000000001E-2</v>
      </c>
      <c r="G69" s="16">
        <v>7.6350000000000001E-2</v>
      </c>
    </row>
    <row r="70" spans="1:7" x14ac:dyDescent="0.25">
      <c r="A70" s="13" t="s">
        <v>2697</v>
      </c>
      <c r="B70" s="32" t="s">
        <v>2698</v>
      </c>
      <c r="C70" s="32" t="s">
        <v>189</v>
      </c>
      <c r="D70" s="14">
        <v>7500000</v>
      </c>
      <c r="E70" s="15">
        <v>7419.3</v>
      </c>
      <c r="F70" s="16">
        <v>1.0200000000000001E-2</v>
      </c>
      <c r="G70" s="16">
        <v>7.6347999999999999E-2</v>
      </c>
    </row>
    <row r="71" spans="1:7" x14ac:dyDescent="0.25">
      <c r="A71" s="13" t="s">
        <v>2699</v>
      </c>
      <c r="B71" s="32" t="s">
        <v>2700</v>
      </c>
      <c r="C71" s="32" t="s">
        <v>1752</v>
      </c>
      <c r="D71" s="14">
        <v>5000000</v>
      </c>
      <c r="E71" s="15">
        <v>4998.25</v>
      </c>
      <c r="F71" s="16">
        <v>6.8999999999999999E-3</v>
      </c>
      <c r="G71" s="16">
        <v>6.4079999999999998E-2</v>
      </c>
    </row>
    <row r="72" spans="1:7" x14ac:dyDescent="0.25">
      <c r="A72" s="13" t="s">
        <v>2701</v>
      </c>
      <c r="B72" s="32" t="s">
        <v>2702</v>
      </c>
      <c r="C72" s="32" t="s">
        <v>189</v>
      </c>
      <c r="D72" s="14">
        <v>5000000</v>
      </c>
      <c r="E72" s="15">
        <v>4998.08</v>
      </c>
      <c r="F72" s="16">
        <v>6.8999999999999999E-3</v>
      </c>
      <c r="G72" s="16">
        <v>7.0107000000000003E-2</v>
      </c>
    </row>
    <row r="73" spans="1:7" x14ac:dyDescent="0.25">
      <c r="A73" s="13" t="s">
        <v>2703</v>
      </c>
      <c r="B73" s="32" t="s">
        <v>2704</v>
      </c>
      <c r="C73" s="32" t="s">
        <v>189</v>
      </c>
      <c r="D73" s="14">
        <v>5000000</v>
      </c>
      <c r="E73" s="15">
        <v>4991.3599999999997</v>
      </c>
      <c r="F73" s="16">
        <v>6.8999999999999999E-3</v>
      </c>
      <c r="G73" s="16">
        <v>7.0262000000000005E-2</v>
      </c>
    </row>
    <row r="74" spans="1:7" x14ac:dyDescent="0.25">
      <c r="A74" s="13" t="s">
        <v>197</v>
      </c>
      <c r="B74" s="32" t="s">
        <v>198</v>
      </c>
      <c r="C74" s="32" t="s">
        <v>189</v>
      </c>
      <c r="D74" s="14">
        <v>5000000</v>
      </c>
      <c r="E74" s="15">
        <v>4983.92</v>
      </c>
      <c r="F74" s="16">
        <v>6.8999999999999999E-3</v>
      </c>
      <c r="G74" s="16">
        <v>6.9282999999999997E-2</v>
      </c>
    </row>
    <row r="75" spans="1:7" x14ac:dyDescent="0.25">
      <c r="A75" s="13" t="s">
        <v>2705</v>
      </c>
      <c r="B75" s="32" t="s">
        <v>2706</v>
      </c>
      <c r="C75" s="32" t="s">
        <v>189</v>
      </c>
      <c r="D75" s="14">
        <v>5000000</v>
      </c>
      <c r="E75" s="15">
        <v>4981.82</v>
      </c>
      <c r="F75" s="16">
        <v>6.8999999999999999E-3</v>
      </c>
      <c r="G75" s="16">
        <v>7.3998999999999995E-2</v>
      </c>
    </row>
    <row r="76" spans="1:7" x14ac:dyDescent="0.25">
      <c r="A76" s="13" t="s">
        <v>2707</v>
      </c>
      <c r="B76" s="32" t="s">
        <v>2708</v>
      </c>
      <c r="C76" s="32" t="s">
        <v>189</v>
      </c>
      <c r="D76" s="14">
        <v>5000000</v>
      </c>
      <c r="E76" s="15">
        <v>4980.74</v>
      </c>
      <c r="F76" s="16">
        <v>6.8999999999999999E-3</v>
      </c>
      <c r="G76" s="16">
        <v>7.0597999999999994E-2</v>
      </c>
    </row>
    <row r="77" spans="1:7" x14ac:dyDescent="0.25">
      <c r="A77" s="13" t="s">
        <v>2709</v>
      </c>
      <c r="B77" s="32" t="s">
        <v>2710</v>
      </c>
      <c r="C77" s="32" t="s">
        <v>1752</v>
      </c>
      <c r="D77" s="14">
        <v>5000000</v>
      </c>
      <c r="E77" s="15">
        <v>4974.38</v>
      </c>
      <c r="F77" s="16">
        <v>6.7999999999999996E-3</v>
      </c>
      <c r="G77" s="16">
        <v>7.2303999999999993E-2</v>
      </c>
    </row>
    <row r="78" spans="1:7" x14ac:dyDescent="0.25">
      <c r="A78" s="13" t="s">
        <v>2711</v>
      </c>
      <c r="B78" s="32" t="s">
        <v>2712</v>
      </c>
      <c r="C78" s="32" t="s">
        <v>189</v>
      </c>
      <c r="D78" s="14">
        <v>5000000</v>
      </c>
      <c r="E78" s="15">
        <v>4942.8900000000003</v>
      </c>
      <c r="F78" s="16">
        <v>6.7999999999999996E-3</v>
      </c>
      <c r="G78" s="16">
        <v>8.1100000000000005E-2</v>
      </c>
    </row>
    <row r="79" spans="1:7" x14ac:dyDescent="0.25">
      <c r="A79" s="13" t="s">
        <v>2713</v>
      </c>
      <c r="B79" s="32" t="s">
        <v>2714</v>
      </c>
      <c r="C79" s="32" t="s">
        <v>189</v>
      </c>
      <c r="D79" s="14">
        <v>5000000</v>
      </c>
      <c r="E79" s="15">
        <v>4941.7700000000004</v>
      </c>
      <c r="F79" s="16">
        <v>6.7999999999999996E-3</v>
      </c>
      <c r="G79" s="16">
        <v>7.8201000000000007E-2</v>
      </c>
    </row>
    <row r="80" spans="1:7" x14ac:dyDescent="0.25">
      <c r="A80" s="13" t="s">
        <v>2715</v>
      </c>
      <c r="B80" s="32" t="s">
        <v>2716</v>
      </c>
      <c r="C80" s="32" t="s">
        <v>189</v>
      </c>
      <c r="D80" s="14">
        <v>5000000</v>
      </c>
      <c r="E80" s="15">
        <v>4928.09</v>
      </c>
      <c r="F80" s="16">
        <v>6.7999999999999996E-3</v>
      </c>
      <c r="G80" s="16">
        <v>8.0699999999999994E-2</v>
      </c>
    </row>
    <row r="81" spans="1:7" x14ac:dyDescent="0.25">
      <c r="A81" s="13" t="s">
        <v>2717</v>
      </c>
      <c r="B81" s="32" t="s">
        <v>2718</v>
      </c>
      <c r="C81" s="32" t="s">
        <v>189</v>
      </c>
      <c r="D81" s="14">
        <v>5000000</v>
      </c>
      <c r="E81" s="15">
        <v>4926.13</v>
      </c>
      <c r="F81" s="16">
        <v>6.7999999999999996E-3</v>
      </c>
      <c r="G81" s="16">
        <v>8.1700999999999996E-2</v>
      </c>
    </row>
    <row r="82" spans="1:7" x14ac:dyDescent="0.25">
      <c r="A82" s="13" t="s">
        <v>2719</v>
      </c>
      <c r="B82" s="32" t="s">
        <v>2720</v>
      </c>
      <c r="C82" s="32" t="s">
        <v>189</v>
      </c>
      <c r="D82" s="14">
        <v>5000000</v>
      </c>
      <c r="E82" s="15">
        <v>4915.96</v>
      </c>
      <c r="F82" s="16">
        <v>6.7999999999999996E-3</v>
      </c>
      <c r="G82" s="16">
        <v>7.8E-2</v>
      </c>
    </row>
    <row r="83" spans="1:7" x14ac:dyDescent="0.25">
      <c r="A83" s="13" t="s">
        <v>2721</v>
      </c>
      <c r="B83" s="32" t="s">
        <v>2722</v>
      </c>
      <c r="C83" s="32" t="s">
        <v>189</v>
      </c>
      <c r="D83" s="14">
        <v>5000000</v>
      </c>
      <c r="E83" s="15">
        <v>4914.93</v>
      </c>
      <c r="F83" s="16">
        <v>6.7999999999999996E-3</v>
      </c>
      <c r="G83" s="16">
        <v>7.8002000000000002E-2</v>
      </c>
    </row>
    <row r="84" spans="1:7" x14ac:dyDescent="0.25">
      <c r="A84" s="13" t="s">
        <v>2723</v>
      </c>
      <c r="B84" s="32" t="s">
        <v>2724</v>
      </c>
      <c r="C84" s="32" t="s">
        <v>1752</v>
      </c>
      <c r="D84" s="14">
        <v>5000000</v>
      </c>
      <c r="E84" s="15">
        <v>4907.3900000000003</v>
      </c>
      <c r="F84" s="16">
        <v>6.7999999999999996E-3</v>
      </c>
      <c r="G84" s="16">
        <v>7.7400999999999998E-2</v>
      </c>
    </row>
    <row r="85" spans="1:7" x14ac:dyDescent="0.25">
      <c r="A85" s="17" t="s">
        <v>181</v>
      </c>
      <c r="B85" s="33"/>
      <c r="C85" s="33"/>
      <c r="D85" s="18"/>
      <c r="E85" s="19">
        <v>314623.69</v>
      </c>
      <c r="F85" s="20">
        <v>0.43309999999999998</v>
      </c>
      <c r="G85" s="21"/>
    </row>
    <row r="86" spans="1:7" x14ac:dyDescent="0.25">
      <c r="A86" s="13"/>
      <c r="B86" s="32"/>
      <c r="C86" s="32"/>
      <c r="D86" s="14"/>
      <c r="E86" s="15"/>
      <c r="F86" s="16"/>
      <c r="G86" s="16"/>
    </row>
    <row r="87" spans="1:7" x14ac:dyDescent="0.25">
      <c r="A87" s="24" t="s">
        <v>184</v>
      </c>
      <c r="B87" s="34"/>
      <c r="C87" s="34"/>
      <c r="D87" s="25"/>
      <c r="E87" s="19">
        <v>720918.02</v>
      </c>
      <c r="F87" s="20">
        <v>0.99199999999999999</v>
      </c>
      <c r="G87" s="21"/>
    </row>
    <row r="88" spans="1:7" x14ac:dyDescent="0.25">
      <c r="A88" s="13"/>
      <c r="B88" s="32"/>
      <c r="C88" s="32"/>
      <c r="D88" s="14"/>
      <c r="E88" s="15"/>
      <c r="F88" s="16"/>
      <c r="G88" s="16"/>
    </row>
    <row r="89" spans="1:7" x14ac:dyDescent="0.25">
      <c r="A89" s="13"/>
      <c r="B89" s="32"/>
      <c r="C89" s="32"/>
      <c r="D89" s="14"/>
      <c r="E89" s="15"/>
      <c r="F89" s="16"/>
      <c r="G89" s="16"/>
    </row>
    <row r="90" spans="1:7" x14ac:dyDescent="0.25">
      <c r="A90" s="17" t="s">
        <v>1040</v>
      </c>
      <c r="B90" s="32"/>
      <c r="C90" s="32"/>
      <c r="D90" s="14"/>
      <c r="E90" s="15"/>
      <c r="F90" s="16"/>
      <c r="G90" s="16"/>
    </row>
    <row r="91" spans="1:7" x14ac:dyDescent="0.25">
      <c r="A91" s="13" t="s">
        <v>1041</v>
      </c>
      <c r="B91" s="32" t="s">
        <v>1042</v>
      </c>
      <c r="C91" s="32"/>
      <c r="D91" s="14">
        <v>13512.463</v>
      </c>
      <c r="E91" s="15">
        <v>1482.26</v>
      </c>
      <c r="F91" s="16">
        <v>2E-3</v>
      </c>
      <c r="G91" s="16"/>
    </row>
    <row r="92" spans="1:7" x14ac:dyDescent="0.25">
      <c r="A92" s="13"/>
      <c r="B92" s="32"/>
      <c r="C92" s="32"/>
      <c r="D92" s="14"/>
      <c r="E92" s="15"/>
      <c r="F92" s="16"/>
      <c r="G92" s="16"/>
    </row>
    <row r="93" spans="1:7" x14ac:dyDescent="0.25">
      <c r="A93" s="24" t="s">
        <v>184</v>
      </c>
      <c r="B93" s="34"/>
      <c r="C93" s="34"/>
      <c r="D93" s="25"/>
      <c r="E93" s="19">
        <v>1482.26</v>
      </c>
      <c r="F93" s="20">
        <v>2E-3</v>
      </c>
      <c r="G93" s="21"/>
    </row>
    <row r="94" spans="1:7" x14ac:dyDescent="0.25">
      <c r="A94" s="13"/>
      <c r="B94" s="32"/>
      <c r="C94" s="32"/>
      <c r="D94" s="14"/>
      <c r="E94" s="15"/>
      <c r="F94" s="16"/>
      <c r="G94" s="16"/>
    </row>
    <row r="95" spans="1:7" x14ac:dyDescent="0.25">
      <c r="A95" s="17" t="s">
        <v>199</v>
      </c>
      <c r="B95" s="32"/>
      <c r="C95" s="32"/>
      <c r="D95" s="14"/>
      <c r="E95" s="15"/>
      <c r="F95" s="16"/>
      <c r="G95" s="16"/>
    </row>
    <row r="96" spans="1:7" x14ac:dyDescent="0.25">
      <c r="A96" s="13" t="s">
        <v>200</v>
      </c>
      <c r="B96" s="32"/>
      <c r="C96" s="32"/>
      <c r="D96" s="14"/>
      <c r="E96" s="15">
        <v>4493.6899999999996</v>
      </c>
      <c r="F96" s="16">
        <v>6.1999999999999998E-3</v>
      </c>
      <c r="G96" s="16">
        <v>6.2650999999999998E-2</v>
      </c>
    </row>
    <row r="97" spans="1:7" x14ac:dyDescent="0.25">
      <c r="A97" s="17" t="s">
        <v>181</v>
      </c>
      <c r="B97" s="33"/>
      <c r="C97" s="33"/>
      <c r="D97" s="18"/>
      <c r="E97" s="19">
        <v>4493.6899999999996</v>
      </c>
      <c r="F97" s="20">
        <v>6.1999999999999998E-3</v>
      </c>
      <c r="G97" s="21"/>
    </row>
    <row r="98" spans="1:7" x14ac:dyDescent="0.25">
      <c r="A98" s="13"/>
      <c r="B98" s="32"/>
      <c r="C98" s="32"/>
      <c r="D98" s="14"/>
      <c r="E98" s="15"/>
      <c r="F98" s="16"/>
      <c r="G98" s="16"/>
    </row>
    <row r="99" spans="1:7" x14ac:dyDescent="0.25">
      <c r="A99" s="24" t="s">
        <v>184</v>
      </c>
      <c r="B99" s="34"/>
      <c r="C99" s="34"/>
      <c r="D99" s="25"/>
      <c r="E99" s="19">
        <v>4493.6899999999996</v>
      </c>
      <c r="F99" s="20">
        <v>6.1999999999999998E-3</v>
      </c>
      <c r="G99" s="21"/>
    </row>
    <row r="100" spans="1:7" x14ac:dyDescent="0.25">
      <c r="A100" s="13" t="s">
        <v>201</v>
      </c>
      <c r="B100" s="32"/>
      <c r="C100" s="32"/>
      <c r="D100" s="14"/>
      <c r="E100" s="15">
        <v>0.77132579999999995</v>
      </c>
      <c r="F100" s="16">
        <v>9.9999999999999995E-7</v>
      </c>
      <c r="G100" s="16"/>
    </row>
    <row r="101" spans="1:7" x14ac:dyDescent="0.25">
      <c r="A101" s="13" t="s">
        <v>202</v>
      </c>
      <c r="B101" s="32"/>
      <c r="C101" s="32"/>
      <c r="D101" s="14"/>
      <c r="E101" s="15">
        <v>91.298674199999994</v>
      </c>
      <c r="F101" s="26">
        <v>-2.0100000000000001E-4</v>
      </c>
      <c r="G101" s="16">
        <v>6.2649999999999997E-2</v>
      </c>
    </row>
    <row r="102" spans="1:7" x14ac:dyDescent="0.25">
      <c r="A102" s="27" t="s">
        <v>203</v>
      </c>
      <c r="B102" s="35"/>
      <c r="C102" s="35"/>
      <c r="D102" s="28"/>
      <c r="E102" s="29">
        <v>726986.04</v>
      </c>
      <c r="F102" s="30">
        <v>1</v>
      </c>
      <c r="G102" s="30"/>
    </row>
    <row r="104" spans="1:7" x14ac:dyDescent="0.25">
      <c r="A104" s="1" t="s">
        <v>204</v>
      </c>
    </row>
    <row r="105" spans="1:7" x14ac:dyDescent="0.25">
      <c r="A105" s="1" t="s">
        <v>205</v>
      </c>
    </row>
    <row r="107" spans="1:7" x14ac:dyDescent="0.25">
      <c r="A107" s="1" t="s">
        <v>206</v>
      </c>
    </row>
    <row r="108" spans="1:7" x14ac:dyDescent="0.25">
      <c r="A108" s="47" t="s">
        <v>207</v>
      </c>
      <c r="B108" s="3" t="s">
        <v>134</v>
      </c>
    </row>
    <row r="109" spans="1:7" x14ac:dyDescent="0.25">
      <c r="A109" t="s">
        <v>208</v>
      </c>
    </row>
    <row r="110" spans="1:7" x14ac:dyDescent="0.25">
      <c r="A110" t="s">
        <v>209</v>
      </c>
      <c r="B110" t="s">
        <v>210</v>
      </c>
      <c r="C110" t="s">
        <v>210</v>
      </c>
    </row>
    <row r="111" spans="1:7" x14ac:dyDescent="0.25">
      <c r="B111" s="48">
        <v>45688</v>
      </c>
      <c r="C111" s="48">
        <v>45716</v>
      </c>
    </row>
    <row r="112" spans="1:7" x14ac:dyDescent="0.25">
      <c r="A112" t="s">
        <v>1390</v>
      </c>
      <c r="B112">
        <v>3310.5916999999999</v>
      </c>
      <c r="C112">
        <v>3328.7078999999999</v>
      </c>
    </row>
    <row r="113" spans="1:3" x14ac:dyDescent="0.25">
      <c r="A113" t="s">
        <v>1043</v>
      </c>
      <c r="B113">
        <v>1926.0543</v>
      </c>
      <c r="C113">
        <v>1936.5942</v>
      </c>
    </row>
    <row r="114" spans="1:3" x14ac:dyDescent="0.25">
      <c r="A114" t="s">
        <v>1400</v>
      </c>
      <c r="B114">
        <v>1120.6124</v>
      </c>
      <c r="C114">
        <v>1126.7446</v>
      </c>
    </row>
    <row r="115" spans="1:3" x14ac:dyDescent="0.25">
      <c r="A115" t="s">
        <v>1046</v>
      </c>
      <c r="B115">
        <v>2474.4524000000001</v>
      </c>
      <c r="C115">
        <v>2472.9852000000001</v>
      </c>
    </row>
    <row r="116" spans="1:3" x14ac:dyDescent="0.25">
      <c r="A116" t="s">
        <v>474</v>
      </c>
      <c r="B116">
        <v>3310.6143000000002</v>
      </c>
      <c r="C116">
        <v>3328.7305999999999</v>
      </c>
    </row>
    <row r="117" spans="1:3" x14ac:dyDescent="0.25">
      <c r="A117" t="s">
        <v>251</v>
      </c>
      <c r="B117">
        <v>3310.6279</v>
      </c>
      <c r="C117">
        <v>3328.7442000000001</v>
      </c>
    </row>
    <row r="118" spans="1:3" x14ac:dyDescent="0.25">
      <c r="A118" t="s">
        <v>1047</v>
      </c>
      <c r="B118">
        <v>1005.4882</v>
      </c>
      <c r="C118">
        <v>1004.7906</v>
      </c>
    </row>
    <row r="119" spans="1:3" x14ac:dyDescent="0.25">
      <c r="A119" t="s">
        <v>1048</v>
      </c>
      <c r="B119">
        <v>2174.3407999999999</v>
      </c>
      <c r="C119">
        <v>2174.1822999999999</v>
      </c>
    </row>
    <row r="120" spans="1:3" x14ac:dyDescent="0.25">
      <c r="A120" t="s">
        <v>2725</v>
      </c>
      <c r="B120">
        <v>2245.4351999999999</v>
      </c>
      <c r="C120">
        <v>2257.5322999999999</v>
      </c>
    </row>
    <row r="121" spans="1:3" x14ac:dyDescent="0.25">
      <c r="A121" t="s">
        <v>1049</v>
      </c>
      <c r="B121">
        <v>1890.3834999999999</v>
      </c>
      <c r="C121">
        <v>1900.5902000000001</v>
      </c>
    </row>
    <row r="122" spans="1:3" x14ac:dyDescent="0.25">
      <c r="A122" t="s">
        <v>2726</v>
      </c>
      <c r="B122">
        <v>1201.6233</v>
      </c>
      <c r="C122">
        <v>1208.0967000000001</v>
      </c>
    </row>
    <row r="123" spans="1:3" x14ac:dyDescent="0.25">
      <c r="A123" t="s">
        <v>1057</v>
      </c>
      <c r="B123">
        <v>2153.9425999999999</v>
      </c>
      <c r="C123">
        <v>2152.6815000000001</v>
      </c>
    </row>
    <row r="124" spans="1:3" x14ac:dyDescent="0.25">
      <c r="A124" t="s">
        <v>2727</v>
      </c>
      <c r="B124">
        <v>3245.2525000000001</v>
      </c>
      <c r="C124">
        <v>3262.7357000000002</v>
      </c>
    </row>
    <row r="125" spans="1:3" x14ac:dyDescent="0.25">
      <c r="A125" t="s">
        <v>892</v>
      </c>
      <c r="B125">
        <v>3245.2547</v>
      </c>
      <c r="C125">
        <v>3262.7379000000001</v>
      </c>
    </row>
    <row r="126" spans="1:3" x14ac:dyDescent="0.25">
      <c r="A126" t="s">
        <v>1058</v>
      </c>
      <c r="B126">
        <v>1083.7147</v>
      </c>
      <c r="C126">
        <v>1082.9727</v>
      </c>
    </row>
    <row r="127" spans="1:3" x14ac:dyDescent="0.25">
      <c r="A127" t="s">
        <v>1059</v>
      </c>
      <c r="B127">
        <v>1207.5949000000001</v>
      </c>
      <c r="C127">
        <v>1207.5066999999999</v>
      </c>
    </row>
    <row r="128" spans="1:3" x14ac:dyDescent="0.25">
      <c r="A128" t="s">
        <v>2728</v>
      </c>
      <c r="B128" t="s">
        <v>1044</v>
      </c>
      <c r="C128" t="s">
        <v>1045</v>
      </c>
    </row>
    <row r="129" spans="1:4" x14ac:dyDescent="0.25">
      <c r="A129" t="s">
        <v>2729</v>
      </c>
      <c r="B129" t="s">
        <v>1044</v>
      </c>
      <c r="C129" t="s">
        <v>1045</v>
      </c>
    </row>
    <row r="130" spans="1:4" x14ac:dyDescent="0.25">
      <c r="A130" t="s">
        <v>2730</v>
      </c>
      <c r="B130">
        <v>1057.9812999999999</v>
      </c>
      <c r="C130">
        <v>1063.0796</v>
      </c>
    </row>
    <row r="131" spans="1:4" x14ac:dyDescent="0.25">
      <c r="A131" t="s">
        <v>2731</v>
      </c>
      <c r="B131" t="s">
        <v>1044</v>
      </c>
      <c r="C131" t="s">
        <v>1045</v>
      </c>
    </row>
    <row r="132" spans="1:4" x14ac:dyDescent="0.25">
      <c r="A132" t="s">
        <v>2732</v>
      </c>
      <c r="B132">
        <v>2951.2912999999999</v>
      </c>
      <c r="C132">
        <v>2967.1914999999999</v>
      </c>
    </row>
    <row r="133" spans="1:4" x14ac:dyDescent="0.25">
      <c r="A133" t="s">
        <v>2733</v>
      </c>
      <c r="B133" t="s">
        <v>1044</v>
      </c>
      <c r="C133" t="s">
        <v>1045</v>
      </c>
    </row>
    <row r="134" spans="1:4" x14ac:dyDescent="0.25">
      <c r="A134" t="s">
        <v>2734</v>
      </c>
      <c r="B134">
        <v>1245.0622000000001</v>
      </c>
      <c r="C134">
        <v>1244.2098000000001</v>
      </c>
    </row>
    <row r="135" spans="1:4" x14ac:dyDescent="0.25">
      <c r="A135" t="s">
        <v>2735</v>
      </c>
      <c r="B135">
        <v>1231.6829</v>
      </c>
      <c r="C135">
        <v>1231.5931</v>
      </c>
    </row>
    <row r="136" spans="1:4" x14ac:dyDescent="0.25">
      <c r="A136" t="s">
        <v>1403</v>
      </c>
      <c r="B136" t="s">
        <v>1044</v>
      </c>
      <c r="C136" t="s">
        <v>1045</v>
      </c>
    </row>
    <row r="137" spans="1:4" x14ac:dyDescent="0.25">
      <c r="A137" t="s">
        <v>1404</v>
      </c>
      <c r="B137" t="s">
        <v>1044</v>
      </c>
      <c r="C137" t="s">
        <v>1045</v>
      </c>
    </row>
    <row r="138" spans="1:4" x14ac:dyDescent="0.25">
      <c r="A138" t="s">
        <v>1405</v>
      </c>
      <c r="B138" t="s">
        <v>1044</v>
      </c>
      <c r="C138" t="s">
        <v>1045</v>
      </c>
    </row>
    <row r="139" spans="1:4" x14ac:dyDescent="0.25">
      <c r="A139" t="s">
        <v>1406</v>
      </c>
      <c r="B139" t="s">
        <v>1044</v>
      </c>
      <c r="C139" t="s">
        <v>1045</v>
      </c>
    </row>
    <row r="140" spans="1:4" x14ac:dyDescent="0.25">
      <c r="A140" t="s">
        <v>1053</v>
      </c>
    </row>
    <row r="142" spans="1:4" x14ac:dyDescent="0.25">
      <c r="A142" t="s">
        <v>886</v>
      </c>
    </row>
    <row r="144" spans="1:4" x14ac:dyDescent="0.25">
      <c r="A144" s="50" t="s">
        <v>887</v>
      </c>
      <c r="B144" s="50" t="s">
        <v>888</v>
      </c>
      <c r="C144" s="50" t="s">
        <v>889</v>
      </c>
      <c r="D144" s="50" t="s">
        <v>890</v>
      </c>
    </row>
    <row r="145" spans="1:4" x14ac:dyDescent="0.25">
      <c r="A145" s="50" t="s">
        <v>1054</v>
      </c>
      <c r="B145" s="50"/>
      <c r="C145" s="50">
        <v>14.985548</v>
      </c>
      <c r="D145" s="50">
        <v>14.985548</v>
      </c>
    </row>
    <row r="146" spans="1:4" x14ac:dyDescent="0.25">
      <c r="A146" s="50" t="s">
        <v>1055</v>
      </c>
      <c r="B146" s="50"/>
      <c r="C146" s="50">
        <v>6.1965203999999998</v>
      </c>
      <c r="D146" s="50">
        <v>6.1965203999999998</v>
      </c>
    </row>
    <row r="147" spans="1:4" x14ac:dyDescent="0.25">
      <c r="A147" s="50" t="s">
        <v>1056</v>
      </c>
      <c r="B147" s="50"/>
      <c r="C147" s="50">
        <v>12.025620099999999</v>
      </c>
      <c r="D147" s="50">
        <v>12.025620099999999</v>
      </c>
    </row>
    <row r="148" spans="1:4" x14ac:dyDescent="0.25">
      <c r="A148" s="50" t="s">
        <v>1057</v>
      </c>
      <c r="B148" s="50"/>
      <c r="C148" s="50">
        <v>12.846192200000001</v>
      </c>
      <c r="D148" s="50">
        <v>12.846192200000001</v>
      </c>
    </row>
    <row r="149" spans="1:4" x14ac:dyDescent="0.25">
      <c r="A149" s="50" t="s">
        <v>1058</v>
      </c>
      <c r="B149" s="50"/>
      <c r="C149" s="50">
        <v>6.5770146</v>
      </c>
      <c r="D149" s="50">
        <v>6.5770146</v>
      </c>
    </row>
    <row r="150" spans="1:4" x14ac:dyDescent="0.25">
      <c r="A150" s="50" t="s">
        <v>1059</v>
      </c>
      <c r="B150" s="50"/>
      <c r="C150" s="50">
        <v>6.5819609999999997</v>
      </c>
      <c r="D150" s="50">
        <v>6.5819609999999997</v>
      </c>
    </row>
    <row r="151" spans="1:4" x14ac:dyDescent="0.25">
      <c r="A151" s="50" t="s">
        <v>2736</v>
      </c>
      <c r="B151" s="50"/>
      <c r="C151" s="50">
        <v>0.60831480000000004</v>
      </c>
      <c r="D151" s="50">
        <v>0.60831480000000004</v>
      </c>
    </row>
    <row r="152" spans="1:4" x14ac:dyDescent="0.25">
      <c r="A152" s="50" t="s">
        <v>2737</v>
      </c>
      <c r="B152" s="50"/>
      <c r="C152" s="50">
        <v>7.5592918999999998</v>
      </c>
      <c r="D152" s="50">
        <v>7.5592918999999998</v>
      </c>
    </row>
    <row r="153" spans="1:4" x14ac:dyDescent="0.25">
      <c r="A153" s="50" t="s">
        <v>2738</v>
      </c>
      <c r="B153" s="50"/>
      <c r="C153" s="50">
        <v>6.7082864000000004</v>
      </c>
      <c r="D153" s="50">
        <v>6.7082864000000004</v>
      </c>
    </row>
    <row r="155" spans="1:4" x14ac:dyDescent="0.25">
      <c r="A155" t="s">
        <v>213</v>
      </c>
      <c r="B155" s="3" t="s">
        <v>134</v>
      </c>
    </row>
    <row r="156" spans="1:4" ht="29.1" customHeight="1" x14ac:dyDescent="0.25">
      <c r="A156" s="47" t="s">
        <v>214</v>
      </c>
      <c r="B156" s="3" t="s">
        <v>134</v>
      </c>
    </row>
    <row r="157" spans="1:4" ht="29.1" customHeight="1" x14ac:dyDescent="0.25">
      <c r="A157" s="47" t="s">
        <v>215</v>
      </c>
      <c r="B157" s="3" t="s">
        <v>134</v>
      </c>
    </row>
    <row r="158" spans="1:4" x14ac:dyDescent="0.25">
      <c r="A158" t="s">
        <v>216</v>
      </c>
      <c r="B158" s="49">
        <f>+B173</f>
        <v>0.13442283823122339</v>
      </c>
    </row>
    <row r="159" spans="1:4" ht="43.5" customHeight="1" x14ac:dyDescent="0.25">
      <c r="A159" s="47" t="s">
        <v>217</v>
      </c>
      <c r="B159" s="3" t="s">
        <v>134</v>
      </c>
    </row>
    <row r="160" spans="1:4" x14ac:dyDescent="0.25">
      <c r="B160" s="3"/>
    </row>
    <row r="161" spans="1:2" ht="29.1" customHeight="1" x14ac:dyDescent="0.25">
      <c r="A161" s="47" t="s">
        <v>218</v>
      </c>
      <c r="B161" s="3" t="s">
        <v>134</v>
      </c>
    </row>
    <row r="162" spans="1:2" ht="29.1" customHeight="1" x14ac:dyDescent="0.25">
      <c r="A162" s="47" t="s">
        <v>219</v>
      </c>
      <c r="B162">
        <v>98677.63</v>
      </c>
    </row>
    <row r="163" spans="1:2" ht="29.1" customHeight="1" x14ac:dyDescent="0.25">
      <c r="A163" s="47" t="s">
        <v>220</v>
      </c>
      <c r="B163" s="3" t="s">
        <v>134</v>
      </c>
    </row>
    <row r="164" spans="1:2" ht="29.1" customHeight="1" x14ac:dyDescent="0.25">
      <c r="A164" s="47" t="s">
        <v>221</v>
      </c>
      <c r="B164" s="3" t="s">
        <v>134</v>
      </c>
    </row>
    <row r="166" spans="1:2" x14ac:dyDescent="0.25">
      <c r="A166" t="s">
        <v>222</v>
      </c>
    </row>
    <row r="167" spans="1:2" ht="29.1" customHeight="1" x14ac:dyDescent="0.25">
      <c r="A167" s="51" t="s">
        <v>223</v>
      </c>
      <c r="B167" s="55" t="s">
        <v>2739</v>
      </c>
    </row>
    <row r="168" spans="1:2" x14ac:dyDescent="0.25">
      <c r="A168" s="51" t="s">
        <v>225</v>
      </c>
      <c r="B168" s="51" t="s">
        <v>2740</v>
      </c>
    </row>
    <row r="169" spans="1:2" x14ac:dyDescent="0.25">
      <c r="A169" s="51"/>
      <c r="B169" s="51"/>
    </row>
    <row r="170" spans="1:2" x14ac:dyDescent="0.25">
      <c r="A170" s="51" t="s">
        <v>227</v>
      </c>
      <c r="B170" s="52">
        <v>7.1656702835291242</v>
      </c>
    </row>
    <row r="171" spans="1:2" x14ac:dyDescent="0.25">
      <c r="A171" s="51"/>
      <c r="B171" s="51"/>
    </row>
    <row r="172" spans="1:2" x14ac:dyDescent="0.25">
      <c r="A172" s="51" t="s">
        <v>228</v>
      </c>
      <c r="B172" s="53">
        <v>0.13719999999999999</v>
      </c>
    </row>
    <row r="173" spans="1:2" x14ac:dyDescent="0.25">
      <c r="A173" s="51" t="s">
        <v>229</v>
      </c>
      <c r="B173" s="53">
        <v>0.13442283823122339</v>
      </c>
    </row>
    <row r="174" spans="1:2" x14ac:dyDescent="0.25">
      <c r="A174" s="51"/>
      <c r="B174" s="51"/>
    </row>
    <row r="175" spans="1:2" x14ac:dyDescent="0.25">
      <c r="A175" s="51" t="s">
        <v>230</v>
      </c>
      <c r="B175" s="54">
        <v>45716</v>
      </c>
    </row>
    <row r="177" spans="1:6" ht="69.95" customHeight="1" x14ac:dyDescent="0.25">
      <c r="A177" s="65" t="s">
        <v>231</v>
      </c>
      <c r="B177" s="65" t="s">
        <v>232</v>
      </c>
      <c r="C177" s="65" t="s">
        <v>4</v>
      </c>
      <c r="D177" s="65" t="s">
        <v>5</v>
      </c>
      <c r="E177" s="65" t="s">
        <v>4</v>
      </c>
      <c r="F177" s="65" t="s">
        <v>5</v>
      </c>
    </row>
    <row r="178" spans="1:6" ht="69.95" customHeight="1" x14ac:dyDescent="0.25">
      <c r="A178" s="65" t="s">
        <v>2739</v>
      </c>
      <c r="B178" s="65"/>
      <c r="C178" s="65" t="s">
        <v>89</v>
      </c>
      <c r="D178" s="65"/>
      <c r="E178" s="65" t="s">
        <v>90</v>
      </c>
      <c r="F178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115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2741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2742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135</v>
      </c>
      <c r="B9" s="32"/>
      <c r="C9" s="32"/>
      <c r="D9" s="14"/>
      <c r="E9" s="15"/>
      <c r="F9" s="16"/>
      <c r="G9" s="16"/>
    </row>
    <row r="10" spans="1:7" x14ac:dyDescent="0.25">
      <c r="A10" s="17" t="s">
        <v>136</v>
      </c>
      <c r="B10" s="32"/>
      <c r="C10" s="32"/>
      <c r="D10" s="14"/>
      <c r="E10" s="15"/>
      <c r="F10" s="16"/>
      <c r="G10" s="16"/>
    </row>
    <row r="11" spans="1:7" x14ac:dyDescent="0.25">
      <c r="A11" s="13" t="s">
        <v>2743</v>
      </c>
      <c r="B11" s="32" t="s">
        <v>2744</v>
      </c>
      <c r="C11" s="32" t="s">
        <v>139</v>
      </c>
      <c r="D11" s="14">
        <v>104500000</v>
      </c>
      <c r="E11" s="15">
        <v>99835.22</v>
      </c>
      <c r="F11" s="16">
        <v>7.8200000000000006E-2</v>
      </c>
      <c r="G11" s="16">
        <v>7.3374999999999996E-2</v>
      </c>
    </row>
    <row r="12" spans="1:7" x14ac:dyDescent="0.25">
      <c r="A12" s="13" t="s">
        <v>2745</v>
      </c>
      <c r="B12" s="32" t="s">
        <v>2746</v>
      </c>
      <c r="C12" s="32" t="s">
        <v>148</v>
      </c>
      <c r="D12" s="14">
        <v>100000000</v>
      </c>
      <c r="E12" s="15">
        <v>95390.8</v>
      </c>
      <c r="F12" s="16">
        <v>7.4700000000000003E-2</v>
      </c>
      <c r="G12" s="16">
        <v>7.4099999999999999E-2</v>
      </c>
    </row>
    <row r="13" spans="1:7" x14ac:dyDescent="0.25">
      <c r="A13" s="13" t="s">
        <v>2747</v>
      </c>
      <c r="B13" s="32" t="s">
        <v>2748</v>
      </c>
      <c r="C13" s="32" t="s">
        <v>139</v>
      </c>
      <c r="D13" s="14">
        <v>98500000</v>
      </c>
      <c r="E13" s="15">
        <v>95161.64</v>
      </c>
      <c r="F13" s="16">
        <v>7.46E-2</v>
      </c>
      <c r="G13" s="16">
        <v>7.1999999999999995E-2</v>
      </c>
    </row>
    <row r="14" spans="1:7" x14ac:dyDescent="0.25">
      <c r="A14" s="13" t="s">
        <v>2749</v>
      </c>
      <c r="B14" s="32" t="s">
        <v>2750</v>
      </c>
      <c r="C14" s="32" t="s">
        <v>148</v>
      </c>
      <c r="D14" s="14">
        <v>96000000</v>
      </c>
      <c r="E14" s="15">
        <v>94111.01</v>
      </c>
      <c r="F14" s="16">
        <v>7.3700000000000002E-2</v>
      </c>
      <c r="G14" s="16">
        <v>7.2097999999999995E-2</v>
      </c>
    </row>
    <row r="15" spans="1:7" x14ac:dyDescent="0.25">
      <c r="A15" s="13" t="s">
        <v>2751</v>
      </c>
      <c r="B15" s="32" t="s">
        <v>2752</v>
      </c>
      <c r="C15" s="32" t="s">
        <v>139</v>
      </c>
      <c r="D15" s="14">
        <v>95500000</v>
      </c>
      <c r="E15" s="15">
        <v>93057.01</v>
      </c>
      <c r="F15" s="16">
        <v>7.2900000000000006E-2</v>
      </c>
      <c r="G15" s="16">
        <v>7.4099999999999999E-2</v>
      </c>
    </row>
    <row r="16" spans="1:7" x14ac:dyDescent="0.25">
      <c r="A16" s="13" t="s">
        <v>2753</v>
      </c>
      <c r="B16" s="32" t="s">
        <v>2754</v>
      </c>
      <c r="C16" s="32" t="s">
        <v>139</v>
      </c>
      <c r="D16" s="14">
        <v>92500000</v>
      </c>
      <c r="E16" s="15">
        <v>90167.8</v>
      </c>
      <c r="F16" s="16">
        <v>7.0599999999999996E-2</v>
      </c>
      <c r="G16" s="16">
        <v>7.4249999999999997E-2</v>
      </c>
    </row>
    <row r="17" spans="1:7" x14ac:dyDescent="0.25">
      <c r="A17" s="13" t="s">
        <v>2755</v>
      </c>
      <c r="B17" s="32" t="s">
        <v>2756</v>
      </c>
      <c r="C17" s="32" t="s">
        <v>148</v>
      </c>
      <c r="D17" s="14">
        <v>83000000</v>
      </c>
      <c r="E17" s="15">
        <v>79477.649999999994</v>
      </c>
      <c r="F17" s="16">
        <v>6.2300000000000001E-2</v>
      </c>
      <c r="G17" s="16">
        <v>7.2800000000000004E-2</v>
      </c>
    </row>
    <row r="18" spans="1:7" x14ac:dyDescent="0.25">
      <c r="A18" s="13" t="s">
        <v>2757</v>
      </c>
      <c r="B18" s="32" t="s">
        <v>2758</v>
      </c>
      <c r="C18" s="32" t="s">
        <v>139</v>
      </c>
      <c r="D18" s="14">
        <v>80000000</v>
      </c>
      <c r="E18" s="15">
        <v>77561.119999999995</v>
      </c>
      <c r="F18" s="16">
        <v>6.08E-2</v>
      </c>
      <c r="G18" s="16">
        <v>7.2599999999999998E-2</v>
      </c>
    </row>
    <row r="19" spans="1:7" x14ac:dyDescent="0.25">
      <c r="A19" s="13" t="s">
        <v>2759</v>
      </c>
      <c r="B19" s="32" t="s">
        <v>2760</v>
      </c>
      <c r="C19" s="32" t="s">
        <v>139</v>
      </c>
      <c r="D19" s="14">
        <v>80000000</v>
      </c>
      <c r="E19" s="15">
        <v>76275.839999999997</v>
      </c>
      <c r="F19" s="16">
        <v>5.9799999999999999E-2</v>
      </c>
      <c r="G19" s="16">
        <v>7.2550000000000003E-2</v>
      </c>
    </row>
    <row r="20" spans="1:7" x14ac:dyDescent="0.25">
      <c r="A20" s="13" t="s">
        <v>2761</v>
      </c>
      <c r="B20" s="32" t="s">
        <v>2762</v>
      </c>
      <c r="C20" s="32" t="s">
        <v>139</v>
      </c>
      <c r="D20" s="14">
        <v>59000000</v>
      </c>
      <c r="E20" s="15">
        <v>59590.47</v>
      </c>
      <c r="F20" s="16">
        <v>4.6699999999999998E-2</v>
      </c>
      <c r="G20" s="16">
        <v>7.3474999999999999E-2</v>
      </c>
    </row>
    <row r="21" spans="1:7" x14ac:dyDescent="0.25">
      <c r="A21" s="13" t="s">
        <v>2763</v>
      </c>
      <c r="B21" s="32" t="s">
        <v>2764</v>
      </c>
      <c r="C21" s="32" t="s">
        <v>2765</v>
      </c>
      <c r="D21" s="14">
        <v>55500000</v>
      </c>
      <c r="E21" s="15">
        <v>53567.32</v>
      </c>
      <c r="F21" s="16">
        <v>4.2000000000000003E-2</v>
      </c>
      <c r="G21" s="16">
        <v>7.4149999999999994E-2</v>
      </c>
    </row>
    <row r="22" spans="1:7" x14ac:dyDescent="0.25">
      <c r="A22" s="13" t="s">
        <v>2766</v>
      </c>
      <c r="B22" s="32" t="s">
        <v>2767</v>
      </c>
      <c r="C22" s="32" t="s">
        <v>632</v>
      </c>
      <c r="D22" s="14">
        <v>50000000</v>
      </c>
      <c r="E22" s="15">
        <v>50417.65</v>
      </c>
      <c r="F22" s="16">
        <v>3.95E-2</v>
      </c>
      <c r="G22" s="16">
        <v>7.3299000000000003E-2</v>
      </c>
    </row>
    <row r="23" spans="1:7" x14ac:dyDescent="0.25">
      <c r="A23" s="13" t="s">
        <v>2768</v>
      </c>
      <c r="B23" s="32" t="s">
        <v>2769</v>
      </c>
      <c r="C23" s="32" t="s">
        <v>139</v>
      </c>
      <c r="D23" s="14">
        <v>38500000</v>
      </c>
      <c r="E23" s="15">
        <v>36725.269999999997</v>
      </c>
      <c r="F23" s="16">
        <v>2.8799999999999999E-2</v>
      </c>
      <c r="G23" s="16">
        <v>7.2349999999999998E-2</v>
      </c>
    </row>
    <row r="24" spans="1:7" x14ac:dyDescent="0.25">
      <c r="A24" s="13" t="s">
        <v>2770</v>
      </c>
      <c r="B24" s="32" t="s">
        <v>2771</v>
      </c>
      <c r="C24" s="32" t="s">
        <v>139</v>
      </c>
      <c r="D24" s="14">
        <v>33500000</v>
      </c>
      <c r="E24" s="15">
        <v>33696.31</v>
      </c>
      <c r="F24" s="16">
        <v>2.64E-2</v>
      </c>
      <c r="G24" s="16">
        <v>7.3999999999999996E-2</v>
      </c>
    </row>
    <row r="25" spans="1:7" x14ac:dyDescent="0.25">
      <c r="A25" s="13" t="s">
        <v>2772</v>
      </c>
      <c r="B25" s="32" t="s">
        <v>2773</v>
      </c>
      <c r="C25" s="32" t="s">
        <v>139</v>
      </c>
      <c r="D25" s="14">
        <v>27000000</v>
      </c>
      <c r="E25" s="15">
        <v>27520.91</v>
      </c>
      <c r="F25" s="16">
        <v>2.1600000000000001E-2</v>
      </c>
      <c r="G25" s="16">
        <v>7.4099999999999999E-2</v>
      </c>
    </row>
    <row r="26" spans="1:7" x14ac:dyDescent="0.25">
      <c r="A26" s="13" t="s">
        <v>2774</v>
      </c>
      <c r="B26" s="32" t="s">
        <v>2775</v>
      </c>
      <c r="C26" s="32" t="s">
        <v>139</v>
      </c>
      <c r="D26" s="14">
        <v>28000000</v>
      </c>
      <c r="E26" s="15">
        <v>27508.18</v>
      </c>
      <c r="F26" s="16">
        <v>2.1600000000000001E-2</v>
      </c>
      <c r="G26" s="16">
        <v>7.4399999999999994E-2</v>
      </c>
    </row>
    <row r="27" spans="1:7" x14ac:dyDescent="0.25">
      <c r="A27" s="13" t="s">
        <v>2776</v>
      </c>
      <c r="B27" s="32" t="s">
        <v>2777</v>
      </c>
      <c r="C27" s="32" t="s">
        <v>139</v>
      </c>
      <c r="D27" s="14">
        <v>27500000</v>
      </c>
      <c r="E27" s="15">
        <v>26733.14</v>
      </c>
      <c r="F27" s="16">
        <v>2.0899999999999998E-2</v>
      </c>
      <c r="G27" s="16">
        <v>7.3999999999999996E-2</v>
      </c>
    </row>
    <row r="28" spans="1:7" x14ac:dyDescent="0.25">
      <c r="A28" s="13" t="s">
        <v>2778</v>
      </c>
      <c r="B28" s="32" t="s">
        <v>2779</v>
      </c>
      <c r="C28" s="32" t="s">
        <v>139</v>
      </c>
      <c r="D28" s="14">
        <v>12500000</v>
      </c>
      <c r="E28" s="15">
        <v>12561.11</v>
      </c>
      <c r="F28" s="16">
        <v>9.7999999999999997E-3</v>
      </c>
      <c r="G28" s="16">
        <v>7.2249999999999995E-2</v>
      </c>
    </row>
    <row r="29" spans="1:7" x14ac:dyDescent="0.25">
      <c r="A29" s="13" t="s">
        <v>2780</v>
      </c>
      <c r="B29" s="32" t="s">
        <v>2781</v>
      </c>
      <c r="C29" s="32" t="s">
        <v>139</v>
      </c>
      <c r="D29" s="14">
        <v>12500000</v>
      </c>
      <c r="E29" s="15">
        <v>12267.56</v>
      </c>
      <c r="F29" s="16">
        <v>9.5999999999999992E-3</v>
      </c>
      <c r="G29" s="16">
        <v>7.4399999999999994E-2</v>
      </c>
    </row>
    <row r="30" spans="1:7" x14ac:dyDescent="0.25">
      <c r="A30" s="13" t="s">
        <v>2782</v>
      </c>
      <c r="B30" s="32" t="s">
        <v>2783</v>
      </c>
      <c r="C30" s="32" t="s">
        <v>139</v>
      </c>
      <c r="D30" s="14">
        <v>11500000</v>
      </c>
      <c r="E30" s="15">
        <v>11216.93</v>
      </c>
      <c r="F30" s="16">
        <v>8.8000000000000005E-3</v>
      </c>
      <c r="G30" s="16">
        <v>7.4249999999999997E-2</v>
      </c>
    </row>
    <row r="31" spans="1:7" x14ac:dyDescent="0.25">
      <c r="A31" s="13" t="s">
        <v>710</v>
      </c>
      <c r="B31" s="32" t="s">
        <v>711</v>
      </c>
      <c r="C31" s="32" t="s">
        <v>139</v>
      </c>
      <c r="D31" s="14">
        <v>9500000</v>
      </c>
      <c r="E31" s="15">
        <v>9856.93</v>
      </c>
      <c r="F31" s="16">
        <v>7.7000000000000002E-3</v>
      </c>
      <c r="G31" s="16">
        <v>7.2550000000000003E-2</v>
      </c>
    </row>
    <row r="32" spans="1:7" x14ac:dyDescent="0.25">
      <c r="A32" s="13" t="s">
        <v>2784</v>
      </c>
      <c r="B32" s="32" t="s">
        <v>2785</v>
      </c>
      <c r="C32" s="32" t="s">
        <v>139</v>
      </c>
      <c r="D32" s="14">
        <v>7000000</v>
      </c>
      <c r="E32" s="15">
        <v>7088.04</v>
      </c>
      <c r="F32" s="16">
        <v>5.5999999999999999E-3</v>
      </c>
      <c r="G32" s="16">
        <v>7.4399999999999994E-2</v>
      </c>
    </row>
    <row r="33" spans="1:7" x14ac:dyDescent="0.25">
      <c r="A33" s="13" t="s">
        <v>2786</v>
      </c>
      <c r="B33" s="32" t="s">
        <v>2787</v>
      </c>
      <c r="C33" s="32" t="s">
        <v>139</v>
      </c>
      <c r="D33" s="14">
        <v>6000000</v>
      </c>
      <c r="E33" s="15">
        <v>6095.52</v>
      </c>
      <c r="F33" s="16">
        <v>4.7999999999999996E-3</v>
      </c>
      <c r="G33" s="16">
        <v>7.3999999999999996E-2</v>
      </c>
    </row>
    <row r="34" spans="1:7" x14ac:dyDescent="0.25">
      <c r="A34" s="13" t="s">
        <v>2788</v>
      </c>
      <c r="B34" s="32" t="s">
        <v>2789</v>
      </c>
      <c r="C34" s="32" t="s">
        <v>139</v>
      </c>
      <c r="D34" s="14">
        <v>5000000</v>
      </c>
      <c r="E34" s="15">
        <v>5296.06</v>
      </c>
      <c r="F34" s="16">
        <v>4.1000000000000003E-3</v>
      </c>
      <c r="G34" s="16">
        <v>7.4399999999999994E-2</v>
      </c>
    </row>
    <row r="35" spans="1:7" x14ac:dyDescent="0.25">
      <c r="A35" s="13" t="s">
        <v>591</v>
      </c>
      <c r="B35" s="32" t="s">
        <v>592</v>
      </c>
      <c r="C35" s="32" t="s">
        <v>139</v>
      </c>
      <c r="D35" s="14">
        <v>5000000</v>
      </c>
      <c r="E35" s="15">
        <v>5099.66</v>
      </c>
      <c r="F35" s="16">
        <v>4.0000000000000001E-3</v>
      </c>
      <c r="G35" s="16">
        <v>7.3999999999999996E-2</v>
      </c>
    </row>
    <row r="36" spans="1:7" x14ac:dyDescent="0.25">
      <c r="A36" s="13" t="s">
        <v>2790</v>
      </c>
      <c r="B36" s="32" t="s">
        <v>2791</v>
      </c>
      <c r="C36" s="32" t="s">
        <v>139</v>
      </c>
      <c r="D36" s="14">
        <v>3300000</v>
      </c>
      <c r="E36" s="15">
        <v>3460.58</v>
      </c>
      <c r="F36" s="16">
        <v>2.7000000000000001E-3</v>
      </c>
      <c r="G36" s="16">
        <v>7.2550000000000003E-2</v>
      </c>
    </row>
    <row r="37" spans="1:7" x14ac:dyDescent="0.25">
      <c r="A37" s="13" t="s">
        <v>2792</v>
      </c>
      <c r="B37" s="32" t="s">
        <v>2793</v>
      </c>
      <c r="C37" s="32" t="s">
        <v>139</v>
      </c>
      <c r="D37" s="14">
        <v>3500000</v>
      </c>
      <c r="E37" s="15">
        <v>3364.47</v>
      </c>
      <c r="F37" s="16">
        <v>2.5999999999999999E-3</v>
      </c>
      <c r="G37" s="16">
        <v>7.2550000000000003E-2</v>
      </c>
    </row>
    <row r="38" spans="1:7" x14ac:dyDescent="0.25">
      <c r="A38" s="13" t="s">
        <v>2794</v>
      </c>
      <c r="B38" s="32" t="s">
        <v>2795</v>
      </c>
      <c r="C38" s="32" t="s">
        <v>139</v>
      </c>
      <c r="D38" s="14">
        <v>3000000</v>
      </c>
      <c r="E38" s="15">
        <v>3151.65</v>
      </c>
      <c r="F38" s="16">
        <v>2.5000000000000001E-3</v>
      </c>
      <c r="G38" s="16">
        <v>7.2151999999999994E-2</v>
      </c>
    </row>
    <row r="39" spans="1:7" x14ac:dyDescent="0.25">
      <c r="A39" s="13" t="s">
        <v>2796</v>
      </c>
      <c r="B39" s="32" t="s">
        <v>2797</v>
      </c>
      <c r="C39" s="32" t="s">
        <v>139</v>
      </c>
      <c r="D39" s="14">
        <v>2500000</v>
      </c>
      <c r="E39" s="15">
        <v>2590.4</v>
      </c>
      <c r="F39" s="16">
        <v>2E-3</v>
      </c>
      <c r="G39" s="16">
        <v>7.2550000000000003E-2</v>
      </c>
    </row>
    <row r="40" spans="1:7" x14ac:dyDescent="0.25">
      <c r="A40" s="13" t="s">
        <v>2798</v>
      </c>
      <c r="B40" s="32" t="s">
        <v>2799</v>
      </c>
      <c r="C40" s="32" t="s">
        <v>139</v>
      </c>
      <c r="D40" s="14">
        <v>1500000</v>
      </c>
      <c r="E40" s="15">
        <v>1613.13</v>
      </c>
      <c r="F40" s="16">
        <v>1.2999999999999999E-3</v>
      </c>
      <c r="G40" s="16">
        <v>7.2999999999999995E-2</v>
      </c>
    </row>
    <row r="41" spans="1:7" x14ac:dyDescent="0.25">
      <c r="A41" s="13" t="s">
        <v>2800</v>
      </c>
      <c r="B41" s="32" t="s">
        <v>2801</v>
      </c>
      <c r="C41" s="32" t="s">
        <v>139</v>
      </c>
      <c r="D41" s="14">
        <v>1500000</v>
      </c>
      <c r="E41" s="15">
        <v>1522.3</v>
      </c>
      <c r="F41" s="16">
        <v>1.1999999999999999E-3</v>
      </c>
      <c r="G41" s="16">
        <v>7.4399999999999994E-2</v>
      </c>
    </row>
    <row r="42" spans="1:7" x14ac:dyDescent="0.25">
      <c r="A42" s="13" t="s">
        <v>704</v>
      </c>
      <c r="B42" s="32" t="s">
        <v>705</v>
      </c>
      <c r="C42" s="32" t="s">
        <v>139</v>
      </c>
      <c r="D42" s="14">
        <v>1000000</v>
      </c>
      <c r="E42" s="15">
        <v>1073.8</v>
      </c>
      <c r="F42" s="16">
        <v>8.0000000000000004E-4</v>
      </c>
      <c r="G42" s="16">
        <v>7.2999999999999995E-2</v>
      </c>
    </row>
    <row r="43" spans="1:7" x14ac:dyDescent="0.25">
      <c r="A43" s="13" t="s">
        <v>2802</v>
      </c>
      <c r="B43" s="32" t="s">
        <v>2803</v>
      </c>
      <c r="C43" s="32" t="s">
        <v>139</v>
      </c>
      <c r="D43" s="14">
        <v>1000000</v>
      </c>
      <c r="E43" s="15">
        <v>1047.93</v>
      </c>
      <c r="F43" s="16">
        <v>8.0000000000000004E-4</v>
      </c>
      <c r="G43" s="16">
        <v>7.2550000000000003E-2</v>
      </c>
    </row>
    <row r="44" spans="1:7" x14ac:dyDescent="0.25">
      <c r="A44" s="13" t="s">
        <v>696</v>
      </c>
      <c r="B44" s="32" t="s">
        <v>697</v>
      </c>
      <c r="C44" s="32" t="s">
        <v>139</v>
      </c>
      <c r="D44" s="14">
        <v>1000000</v>
      </c>
      <c r="E44" s="15">
        <v>1036.52</v>
      </c>
      <c r="F44" s="16">
        <v>8.0000000000000004E-4</v>
      </c>
      <c r="G44" s="16">
        <v>7.2550000000000003E-2</v>
      </c>
    </row>
    <row r="45" spans="1:7" x14ac:dyDescent="0.25">
      <c r="A45" s="13" t="s">
        <v>1028</v>
      </c>
      <c r="B45" s="32" t="s">
        <v>1029</v>
      </c>
      <c r="C45" s="32" t="s">
        <v>139</v>
      </c>
      <c r="D45" s="14">
        <v>1000000</v>
      </c>
      <c r="E45" s="15">
        <v>1032.06</v>
      </c>
      <c r="F45" s="16">
        <v>8.0000000000000004E-4</v>
      </c>
      <c r="G45" s="16">
        <v>7.3352000000000001E-2</v>
      </c>
    </row>
    <row r="46" spans="1:7" x14ac:dyDescent="0.25">
      <c r="A46" s="13" t="s">
        <v>2804</v>
      </c>
      <c r="B46" s="32" t="s">
        <v>2805</v>
      </c>
      <c r="C46" s="32" t="s">
        <v>139</v>
      </c>
      <c r="D46" s="14">
        <v>1000000</v>
      </c>
      <c r="E46" s="15">
        <v>1005.34</v>
      </c>
      <c r="F46" s="16">
        <v>8.0000000000000004E-4</v>
      </c>
      <c r="G46" s="16">
        <v>7.2598999999999997E-2</v>
      </c>
    </row>
    <row r="47" spans="1:7" x14ac:dyDescent="0.25">
      <c r="A47" s="13" t="s">
        <v>2806</v>
      </c>
      <c r="B47" s="32" t="s">
        <v>2807</v>
      </c>
      <c r="C47" s="32" t="s">
        <v>139</v>
      </c>
      <c r="D47" s="14">
        <v>1000000</v>
      </c>
      <c r="E47" s="15">
        <v>980.74</v>
      </c>
      <c r="F47" s="16">
        <v>8.0000000000000004E-4</v>
      </c>
      <c r="G47" s="16">
        <v>7.4099999999999999E-2</v>
      </c>
    </row>
    <row r="48" spans="1:7" x14ac:dyDescent="0.25">
      <c r="A48" s="13" t="s">
        <v>2808</v>
      </c>
      <c r="B48" s="32" t="s">
        <v>2809</v>
      </c>
      <c r="C48" s="32" t="s">
        <v>139</v>
      </c>
      <c r="D48" s="14">
        <v>500000</v>
      </c>
      <c r="E48" s="15">
        <v>545.72</v>
      </c>
      <c r="F48" s="16">
        <v>4.0000000000000002E-4</v>
      </c>
      <c r="G48" s="16">
        <v>7.2550000000000003E-2</v>
      </c>
    </row>
    <row r="49" spans="1:7" x14ac:dyDescent="0.25">
      <c r="A49" s="13" t="s">
        <v>2810</v>
      </c>
      <c r="B49" s="32" t="s">
        <v>2811</v>
      </c>
      <c r="C49" s="32" t="s">
        <v>615</v>
      </c>
      <c r="D49" s="14">
        <v>500000</v>
      </c>
      <c r="E49" s="15">
        <v>525.82000000000005</v>
      </c>
      <c r="F49" s="16">
        <v>4.0000000000000002E-4</v>
      </c>
      <c r="G49" s="16">
        <v>7.2872999999999993E-2</v>
      </c>
    </row>
    <row r="50" spans="1:7" x14ac:dyDescent="0.25">
      <c r="A50" s="13" t="s">
        <v>700</v>
      </c>
      <c r="B50" s="32" t="s">
        <v>701</v>
      </c>
      <c r="C50" s="32" t="s">
        <v>139</v>
      </c>
      <c r="D50" s="14">
        <v>500000</v>
      </c>
      <c r="E50" s="15">
        <v>521.05999999999995</v>
      </c>
      <c r="F50" s="16">
        <v>4.0000000000000002E-4</v>
      </c>
      <c r="G50" s="16">
        <v>7.2598999999999997E-2</v>
      </c>
    </row>
    <row r="51" spans="1:7" x14ac:dyDescent="0.25">
      <c r="A51" s="13" t="s">
        <v>2812</v>
      </c>
      <c r="B51" s="32" t="s">
        <v>2813</v>
      </c>
      <c r="C51" s="32" t="s">
        <v>148</v>
      </c>
      <c r="D51" s="14">
        <v>500000</v>
      </c>
      <c r="E51" s="15">
        <v>518.83000000000004</v>
      </c>
      <c r="F51" s="16">
        <v>4.0000000000000002E-4</v>
      </c>
      <c r="G51" s="16">
        <v>7.4136999999999995E-2</v>
      </c>
    </row>
    <row r="52" spans="1:7" x14ac:dyDescent="0.25">
      <c r="A52" s="13" t="s">
        <v>674</v>
      </c>
      <c r="B52" s="32" t="s">
        <v>675</v>
      </c>
      <c r="C52" s="32" t="s">
        <v>139</v>
      </c>
      <c r="D52" s="14">
        <v>500000</v>
      </c>
      <c r="E52" s="15">
        <v>516.15</v>
      </c>
      <c r="F52" s="16">
        <v>4.0000000000000002E-4</v>
      </c>
      <c r="G52" s="16">
        <v>7.3039000000000007E-2</v>
      </c>
    </row>
    <row r="53" spans="1:7" x14ac:dyDescent="0.25">
      <c r="A53" s="13" t="s">
        <v>726</v>
      </c>
      <c r="B53" s="32" t="s">
        <v>727</v>
      </c>
      <c r="C53" s="32" t="s">
        <v>139</v>
      </c>
      <c r="D53" s="14">
        <v>500000</v>
      </c>
      <c r="E53" s="15">
        <v>513.79</v>
      </c>
      <c r="F53" s="16">
        <v>4.0000000000000002E-4</v>
      </c>
      <c r="G53" s="16">
        <v>7.3249999999999996E-2</v>
      </c>
    </row>
    <row r="54" spans="1:7" x14ac:dyDescent="0.25">
      <c r="A54" s="13" t="s">
        <v>2814</v>
      </c>
      <c r="B54" s="32" t="s">
        <v>2815</v>
      </c>
      <c r="C54" s="32" t="s">
        <v>139</v>
      </c>
      <c r="D54" s="14">
        <v>500000</v>
      </c>
      <c r="E54" s="15">
        <v>513.05999999999995</v>
      </c>
      <c r="F54" s="16">
        <v>4.0000000000000002E-4</v>
      </c>
      <c r="G54" s="16">
        <v>7.2935E-2</v>
      </c>
    </row>
    <row r="55" spans="1:7" x14ac:dyDescent="0.25">
      <c r="A55" s="13" t="s">
        <v>2816</v>
      </c>
      <c r="B55" s="32" t="s">
        <v>2817</v>
      </c>
      <c r="C55" s="32" t="s">
        <v>632</v>
      </c>
      <c r="D55" s="14">
        <v>500000</v>
      </c>
      <c r="E55" s="15">
        <v>489.69</v>
      </c>
      <c r="F55" s="16">
        <v>4.0000000000000002E-4</v>
      </c>
      <c r="G55" s="16">
        <v>7.2874999999999995E-2</v>
      </c>
    </row>
    <row r="56" spans="1:7" x14ac:dyDescent="0.25">
      <c r="A56" s="13" t="s">
        <v>2818</v>
      </c>
      <c r="B56" s="32" t="s">
        <v>2819</v>
      </c>
      <c r="C56" s="32" t="s">
        <v>148</v>
      </c>
      <c r="D56" s="14">
        <v>500000</v>
      </c>
      <c r="E56" s="15">
        <v>487.05</v>
      </c>
      <c r="F56" s="16">
        <v>4.0000000000000002E-4</v>
      </c>
      <c r="G56" s="16">
        <v>7.3524999999999993E-2</v>
      </c>
    </row>
    <row r="57" spans="1:7" x14ac:dyDescent="0.25">
      <c r="A57" s="17" t="s">
        <v>181</v>
      </c>
      <c r="B57" s="33"/>
      <c r="C57" s="33"/>
      <c r="D57" s="18"/>
      <c r="E57" s="19">
        <v>1212789.24</v>
      </c>
      <c r="F57" s="20">
        <v>0.95020000000000004</v>
      </c>
      <c r="G57" s="21"/>
    </row>
    <row r="58" spans="1:7" x14ac:dyDescent="0.25">
      <c r="A58" s="13"/>
      <c r="B58" s="32"/>
      <c r="C58" s="32"/>
      <c r="D58" s="14"/>
      <c r="E58" s="15"/>
      <c r="F58" s="16"/>
      <c r="G58" s="16"/>
    </row>
    <row r="59" spans="1:7" x14ac:dyDescent="0.25">
      <c r="A59" s="17" t="s">
        <v>236</v>
      </c>
      <c r="B59" s="32"/>
      <c r="C59" s="32"/>
      <c r="D59" s="14"/>
      <c r="E59" s="15"/>
      <c r="F59" s="16"/>
      <c r="G59" s="16"/>
    </row>
    <row r="60" spans="1:7" x14ac:dyDescent="0.25">
      <c r="A60" s="13" t="s">
        <v>2820</v>
      </c>
      <c r="B60" s="32" t="s">
        <v>2821</v>
      </c>
      <c r="C60" s="32" t="s">
        <v>239</v>
      </c>
      <c r="D60" s="14">
        <v>6000000</v>
      </c>
      <c r="E60" s="15">
        <v>6176.51</v>
      </c>
      <c r="F60" s="16">
        <v>4.7999999999999996E-3</v>
      </c>
      <c r="G60" s="16">
        <v>6.7995E-2</v>
      </c>
    </row>
    <row r="61" spans="1:7" x14ac:dyDescent="0.25">
      <c r="A61" s="17" t="s">
        <v>181</v>
      </c>
      <c r="B61" s="33"/>
      <c r="C61" s="33"/>
      <c r="D61" s="18"/>
      <c r="E61" s="19">
        <v>6176.51</v>
      </c>
      <c r="F61" s="20">
        <v>4.7999999999999996E-3</v>
      </c>
      <c r="G61" s="21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7" t="s">
        <v>182</v>
      </c>
      <c r="B63" s="32"/>
      <c r="C63" s="32"/>
      <c r="D63" s="14"/>
      <c r="E63" s="15"/>
      <c r="F63" s="16"/>
      <c r="G63" s="16"/>
    </row>
    <row r="64" spans="1:7" x14ac:dyDescent="0.25">
      <c r="A64" s="17" t="s">
        <v>181</v>
      </c>
      <c r="B64" s="32"/>
      <c r="C64" s="32"/>
      <c r="D64" s="14"/>
      <c r="E64" s="22" t="s">
        <v>134</v>
      </c>
      <c r="F64" s="23" t="s">
        <v>134</v>
      </c>
      <c r="G64" s="16"/>
    </row>
    <row r="65" spans="1:7" x14ac:dyDescent="0.25">
      <c r="A65" s="13"/>
      <c r="B65" s="32"/>
      <c r="C65" s="32"/>
      <c r="D65" s="14"/>
      <c r="E65" s="15"/>
      <c r="F65" s="16"/>
      <c r="G65" s="16"/>
    </row>
    <row r="66" spans="1:7" x14ac:dyDescent="0.25">
      <c r="A66" s="17" t="s">
        <v>183</v>
      </c>
      <c r="B66" s="32"/>
      <c r="C66" s="32"/>
      <c r="D66" s="14"/>
      <c r="E66" s="15"/>
      <c r="F66" s="16"/>
      <c r="G66" s="16"/>
    </row>
    <row r="67" spans="1:7" x14ac:dyDescent="0.25">
      <c r="A67" s="17" t="s">
        <v>181</v>
      </c>
      <c r="B67" s="32"/>
      <c r="C67" s="32"/>
      <c r="D67" s="14"/>
      <c r="E67" s="22" t="s">
        <v>134</v>
      </c>
      <c r="F67" s="23" t="s">
        <v>134</v>
      </c>
      <c r="G67" s="16"/>
    </row>
    <row r="68" spans="1:7" x14ac:dyDescent="0.25">
      <c r="A68" s="13"/>
      <c r="B68" s="32"/>
      <c r="C68" s="32"/>
      <c r="D68" s="14"/>
      <c r="E68" s="15"/>
      <c r="F68" s="16"/>
      <c r="G68" s="16"/>
    </row>
    <row r="69" spans="1:7" x14ac:dyDescent="0.25">
      <c r="A69" s="24" t="s">
        <v>184</v>
      </c>
      <c r="B69" s="34"/>
      <c r="C69" s="34"/>
      <c r="D69" s="25"/>
      <c r="E69" s="19">
        <v>1218965.75</v>
      </c>
      <c r="F69" s="20">
        <v>0.95499999999999996</v>
      </c>
      <c r="G69" s="21"/>
    </row>
    <row r="70" spans="1:7" x14ac:dyDescent="0.25">
      <c r="A70" s="13"/>
      <c r="B70" s="32"/>
      <c r="C70" s="32"/>
      <c r="D70" s="14"/>
      <c r="E70" s="15"/>
      <c r="F70" s="16"/>
      <c r="G70" s="16"/>
    </row>
    <row r="71" spans="1:7" x14ac:dyDescent="0.25">
      <c r="A71" s="13"/>
      <c r="B71" s="32"/>
      <c r="C71" s="32"/>
      <c r="D71" s="14"/>
      <c r="E71" s="15"/>
      <c r="F71" s="16"/>
      <c r="G71" s="16"/>
    </row>
    <row r="72" spans="1:7" x14ac:dyDescent="0.25">
      <c r="A72" s="17" t="s">
        <v>199</v>
      </c>
      <c r="B72" s="32"/>
      <c r="C72" s="32"/>
      <c r="D72" s="14"/>
      <c r="E72" s="15"/>
      <c r="F72" s="16"/>
      <c r="G72" s="16"/>
    </row>
    <row r="73" spans="1:7" x14ac:dyDescent="0.25">
      <c r="A73" s="13" t="s">
        <v>200</v>
      </c>
      <c r="B73" s="32"/>
      <c r="C73" s="32"/>
      <c r="D73" s="14"/>
      <c r="E73" s="15">
        <v>2491.7199999999998</v>
      </c>
      <c r="F73" s="16">
        <v>2E-3</v>
      </c>
      <c r="G73" s="16">
        <v>6.2650999999999998E-2</v>
      </c>
    </row>
    <row r="74" spans="1:7" x14ac:dyDescent="0.25">
      <c r="A74" s="17" t="s">
        <v>181</v>
      </c>
      <c r="B74" s="33"/>
      <c r="C74" s="33"/>
      <c r="D74" s="18"/>
      <c r="E74" s="19">
        <v>2491.7199999999998</v>
      </c>
      <c r="F74" s="20">
        <v>2E-3</v>
      </c>
      <c r="G74" s="21"/>
    </row>
    <row r="75" spans="1:7" x14ac:dyDescent="0.25">
      <c r="A75" s="13"/>
      <c r="B75" s="32"/>
      <c r="C75" s="32"/>
      <c r="D75" s="14"/>
      <c r="E75" s="15"/>
      <c r="F75" s="16"/>
      <c r="G75" s="16"/>
    </row>
    <row r="76" spans="1:7" x14ac:dyDescent="0.25">
      <c r="A76" s="24" t="s">
        <v>184</v>
      </c>
      <c r="B76" s="34"/>
      <c r="C76" s="34"/>
      <c r="D76" s="25"/>
      <c r="E76" s="19">
        <v>2491.7199999999998</v>
      </c>
      <c r="F76" s="20">
        <v>2E-3</v>
      </c>
      <c r="G76" s="21"/>
    </row>
    <row r="77" spans="1:7" x14ac:dyDescent="0.25">
      <c r="A77" s="13" t="s">
        <v>201</v>
      </c>
      <c r="B77" s="32"/>
      <c r="C77" s="32"/>
      <c r="D77" s="14"/>
      <c r="E77" s="15">
        <v>55033.662571599998</v>
      </c>
      <c r="F77" s="16">
        <v>4.3117000000000003E-2</v>
      </c>
      <c r="G77" s="16"/>
    </row>
    <row r="78" spans="1:7" x14ac:dyDescent="0.25">
      <c r="A78" s="13" t="s">
        <v>202</v>
      </c>
      <c r="B78" s="32"/>
      <c r="C78" s="32"/>
      <c r="D78" s="14"/>
      <c r="E78" s="40">
        <v>-120.3725716</v>
      </c>
      <c r="F78" s="26">
        <v>-1.17E-4</v>
      </c>
      <c r="G78" s="16">
        <v>6.2650999999999998E-2</v>
      </c>
    </row>
    <row r="79" spans="1:7" x14ac:dyDescent="0.25">
      <c r="A79" s="27" t="s">
        <v>203</v>
      </c>
      <c r="B79" s="35"/>
      <c r="C79" s="35"/>
      <c r="D79" s="28"/>
      <c r="E79" s="29">
        <v>1276370.76</v>
      </c>
      <c r="F79" s="30">
        <v>1</v>
      </c>
      <c r="G79" s="30"/>
    </row>
    <row r="81" spans="1:3" x14ac:dyDescent="0.25">
      <c r="A81" s="1" t="s">
        <v>205</v>
      </c>
    </row>
    <row r="84" spans="1:3" x14ac:dyDescent="0.25">
      <c r="A84" s="1" t="s">
        <v>206</v>
      </c>
    </row>
    <row r="85" spans="1:3" x14ac:dyDescent="0.25">
      <c r="A85" s="47" t="s">
        <v>207</v>
      </c>
      <c r="B85" s="3" t="s">
        <v>134</v>
      </c>
    </row>
    <row r="86" spans="1:3" x14ac:dyDescent="0.25">
      <c r="A86" t="s">
        <v>208</v>
      </c>
    </row>
    <row r="87" spans="1:3" x14ac:dyDescent="0.25">
      <c r="A87" t="s">
        <v>209</v>
      </c>
      <c r="B87" t="s">
        <v>210</v>
      </c>
      <c r="C87" t="s">
        <v>210</v>
      </c>
    </row>
    <row r="88" spans="1:3" x14ac:dyDescent="0.25">
      <c r="B88" s="48">
        <v>45688</v>
      </c>
      <c r="C88" s="48">
        <v>45716</v>
      </c>
    </row>
    <row r="89" spans="1:3" x14ac:dyDescent="0.25">
      <c r="A89" t="s">
        <v>211</v>
      </c>
      <c r="B89">
        <v>1298.0254</v>
      </c>
      <c r="C89">
        <v>1300.7978000000001</v>
      </c>
    </row>
    <row r="91" spans="1:3" x14ac:dyDescent="0.25">
      <c r="A91" t="s">
        <v>212</v>
      </c>
      <c r="B91" s="3" t="s">
        <v>134</v>
      </c>
    </row>
    <row r="92" spans="1:3" x14ac:dyDescent="0.25">
      <c r="A92" t="s">
        <v>213</v>
      </c>
      <c r="B92" s="3" t="s">
        <v>134</v>
      </c>
    </row>
    <row r="93" spans="1:3" ht="29.1" customHeight="1" x14ac:dyDescent="0.25">
      <c r="A93" s="47" t="s">
        <v>214</v>
      </c>
      <c r="B93" s="3" t="s">
        <v>134</v>
      </c>
    </row>
    <row r="94" spans="1:3" ht="29.1" customHeight="1" x14ac:dyDescent="0.25">
      <c r="A94" s="47" t="s">
        <v>215</v>
      </c>
      <c r="B94" s="3" t="s">
        <v>134</v>
      </c>
    </row>
    <row r="95" spans="1:3" x14ac:dyDescent="0.25">
      <c r="A95" t="s">
        <v>216</v>
      </c>
      <c r="B95" s="49">
        <f>+B110</f>
        <v>5.9538578213835809</v>
      </c>
    </row>
    <row r="96" spans="1:3" ht="43.5" customHeight="1" x14ac:dyDescent="0.25">
      <c r="A96" s="47" t="s">
        <v>217</v>
      </c>
      <c r="B96" s="3" t="s">
        <v>134</v>
      </c>
    </row>
    <row r="97" spans="1:2" x14ac:dyDescent="0.25">
      <c r="B97" s="3"/>
    </row>
    <row r="98" spans="1:2" ht="29.1" customHeight="1" x14ac:dyDescent="0.25">
      <c r="A98" s="47" t="s">
        <v>218</v>
      </c>
      <c r="B98" s="3" t="s">
        <v>134</v>
      </c>
    </row>
    <row r="99" spans="1:2" ht="29.1" customHeight="1" x14ac:dyDescent="0.25">
      <c r="A99" s="47" t="s">
        <v>219</v>
      </c>
      <c r="B99">
        <v>471142.88</v>
      </c>
    </row>
    <row r="100" spans="1:2" ht="29.1" customHeight="1" x14ac:dyDescent="0.25">
      <c r="A100" s="47" t="s">
        <v>220</v>
      </c>
      <c r="B100" s="3" t="s">
        <v>134</v>
      </c>
    </row>
    <row r="101" spans="1:2" ht="29.1" customHeight="1" x14ac:dyDescent="0.25">
      <c r="A101" s="47" t="s">
        <v>221</v>
      </c>
      <c r="B101" s="3" t="s">
        <v>134</v>
      </c>
    </row>
    <row r="103" spans="1:2" x14ac:dyDescent="0.25">
      <c r="A103" t="s">
        <v>222</v>
      </c>
    </row>
    <row r="104" spans="1:2" ht="29.1" customHeight="1" x14ac:dyDescent="0.25">
      <c r="A104" s="51" t="s">
        <v>223</v>
      </c>
      <c r="B104" s="55" t="s">
        <v>2822</v>
      </c>
    </row>
    <row r="105" spans="1:2" x14ac:dyDescent="0.25">
      <c r="A105" s="51" t="s">
        <v>225</v>
      </c>
      <c r="B105" s="51" t="s">
        <v>226</v>
      </c>
    </row>
    <row r="106" spans="1:2" x14ac:dyDescent="0.25">
      <c r="A106" s="51"/>
      <c r="B106" s="51"/>
    </row>
    <row r="107" spans="1:2" x14ac:dyDescent="0.25">
      <c r="A107" s="51" t="s">
        <v>227</v>
      </c>
      <c r="B107" s="52">
        <v>7.3240023850947233</v>
      </c>
    </row>
    <row r="108" spans="1:2" x14ac:dyDescent="0.25">
      <c r="A108" s="51"/>
      <c r="B108" s="51"/>
    </row>
    <row r="109" spans="1:2" x14ac:dyDescent="0.25">
      <c r="A109" s="51" t="s">
        <v>228</v>
      </c>
      <c r="B109" s="53">
        <v>4.8581000000000003</v>
      </c>
    </row>
    <row r="110" spans="1:2" x14ac:dyDescent="0.25">
      <c r="A110" s="51" t="s">
        <v>229</v>
      </c>
      <c r="B110" s="53">
        <v>5.9538578213835809</v>
      </c>
    </row>
    <row r="111" spans="1:2" x14ac:dyDescent="0.25">
      <c r="A111" s="51"/>
      <c r="B111" s="51"/>
    </row>
    <row r="112" spans="1:2" x14ac:dyDescent="0.25">
      <c r="A112" s="51" t="s">
        <v>230</v>
      </c>
      <c r="B112" s="54">
        <v>45716</v>
      </c>
    </row>
    <row r="114" spans="1:4" ht="69.95" customHeight="1" x14ac:dyDescent="0.25">
      <c r="A114" s="65" t="s">
        <v>231</v>
      </c>
      <c r="B114" s="65" t="s">
        <v>232</v>
      </c>
      <c r="C114" s="65" t="s">
        <v>4</v>
      </c>
      <c r="D114" s="65" t="s">
        <v>5</v>
      </c>
    </row>
    <row r="115" spans="1:4" ht="69.95" customHeight="1" x14ac:dyDescent="0.25">
      <c r="A115" s="65" t="s">
        <v>2822</v>
      </c>
      <c r="B115" s="65"/>
      <c r="C115" s="65" t="s">
        <v>78</v>
      </c>
      <c r="D115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9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2823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2824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135</v>
      </c>
      <c r="B9" s="32"/>
      <c r="C9" s="32"/>
      <c r="D9" s="14"/>
      <c r="E9" s="15"/>
      <c r="F9" s="16"/>
      <c r="G9" s="16"/>
    </row>
    <row r="10" spans="1:7" x14ac:dyDescent="0.25">
      <c r="A10" s="17" t="s">
        <v>136</v>
      </c>
      <c r="B10" s="32"/>
      <c r="C10" s="32"/>
      <c r="D10" s="14"/>
      <c r="E10" s="15"/>
      <c r="F10" s="16"/>
      <c r="G10" s="16"/>
    </row>
    <row r="11" spans="1:7" x14ac:dyDescent="0.25">
      <c r="A11" s="13" t="s">
        <v>1832</v>
      </c>
      <c r="B11" s="32" t="s">
        <v>1833</v>
      </c>
      <c r="C11" s="32" t="s">
        <v>139</v>
      </c>
      <c r="D11" s="14">
        <v>152000000</v>
      </c>
      <c r="E11" s="15">
        <v>148071.41</v>
      </c>
      <c r="F11" s="16">
        <v>0.1396</v>
      </c>
      <c r="G11" s="16">
        <v>7.4011999999999994E-2</v>
      </c>
    </row>
    <row r="12" spans="1:7" x14ac:dyDescent="0.25">
      <c r="A12" s="13" t="s">
        <v>1842</v>
      </c>
      <c r="B12" s="32" t="s">
        <v>1843</v>
      </c>
      <c r="C12" s="32" t="s">
        <v>139</v>
      </c>
      <c r="D12" s="14">
        <v>128500000</v>
      </c>
      <c r="E12" s="15">
        <v>125118.91</v>
      </c>
      <c r="F12" s="16">
        <v>0.11799999999999999</v>
      </c>
      <c r="G12" s="16">
        <v>7.4075000000000002E-2</v>
      </c>
    </row>
    <row r="13" spans="1:7" x14ac:dyDescent="0.25">
      <c r="A13" s="13" t="s">
        <v>2825</v>
      </c>
      <c r="B13" s="32" t="s">
        <v>2826</v>
      </c>
      <c r="C13" s="32" t="s">
        <v>139</v>
      </c>
      <c r="D13" s="14">
        <v>92000000</v>
      </c>
      <c r="E13" s="15">
        <v>89454.27</v>
      </c>
      <c r="F13" s="16">
        <v>8.43E-2</v>
      </c>
      <c r="G13" s="16">
        <v>7.2499999999999995E-2</v>
      </c>
    </row>
    <row r="14" spans="1:7" x14ac:dyDescent="0.25">
      <c r="A14" s="13" t="s">
        <v>2827</v>
      </c>
      <c r="B14" s="32" t="s">
        <v>2828</v>
      </c>
      <c r="C14" s="32" t="s">
        <v>632</v>
      </c>
      <c r="D14" s="14">
        <v>83700000</v>
      </c>
      <c r="E14" s="15">
        <v>84004.33</v>
      </c>
      <c r="F14" s="16">
        <v>7.9200000000000007E-2</v>
      </c>
      <c r="G14" s="16">
        <v>7.4117000000000002E-2</v>
      </c>
    </row>
    <row r="15" spans="1:7" x14ac:dyDescent="0.25">
      <c r="A15" s="13" t="s">
        <v>2829</v>
      </c>
      <c r="B15" s="32" t="s">
        <v>2830</v>
      </c>
      <c r="C15" s="32" t="s">
        <v>139</v>
      </c>
      <c r="D15" s="14">
        <v>82000000</v>
      </c>
      <c r="E15" s="15">
        <v>80352.37</v>
      </c>
      <c r="F15" s="16">
        <v>7.5800000000000006E-2</v>
      </c>
      <c r="G15" s="16">
        <v>7.2400000000000006E-2</v>
      </c>
    </row>
    <row r="16" spans="1:7" x14ac:dyDescent="0.25">
      <c r="A16" s="13" t="s">
        <v>2831</v>
      </c>
      <c r="B16" s="32" t="s">
        <v>2832</v>
      </c>
      <c r="C16" s="32" t="s">
        <v>139</v>
      </c>
      <c r="D16" s="14">
        <v>75000000</v>
      </c>
      <c r="E16" s="15">
        <v>73162.05</v>
      </c>
      <c r="F16" s="16">
        <v>6.9000000000000006E-2</v>
      </c>
      <c r="G16" s="16">
        <v>7.3200000000000001E-2</v>
      </c>
    </row>
    <row r="17" spans="1:7" x14ac:dyDescent="0.25">
      <c r="A17" s="13" t="s">
        <v>2833</v>
      </c>
      <c r="B17" s="32" t="s">
        <v>2834</v>
      </c>
      <c r="C17" s="32" t="s">
        <v>139</v>
      </c>
      <c r="D17" s="14">
        <v>50500000</v>
      </c>
      <c r="E17" s="15">
        <v>51938.44</v>
      </c>
      <c r="F17" s="16">
        <v>4.9000000000000002E-2</v>
      </c>
      <c r="G17" s="16">
        <v>7.2574E-2</v>
      </c>
    </row>
    <row r="18" spans="1:7" x14ac:dyDescent="0.25">
      <c r="A18" s="13" t="s">
        <v>2835</v>
      </c>
      <c r="B18" s="32" t="s">
        <v>2836</v>
      </c>
      <c r="C18" s="32" t="s">
        <v>139</v>
      </c>
      <c r="D18" s="14">
        <v>50000000</v>
      </c>
      <c r="E18" s="15">
        <v>48479.6</v>
      </c>
      <c r="F18" s="16">
        <v>4.5699999999999998E-2</v>
      </c>
      <c r="G18" s="16">
        <v>7.4099999999999999E-2</v>
      </c>
    </row>
    <row r="19" spans="1:7" x14ac:dyDescent="0.25">
      <c r="A19" s="13" t="s">
        <v>2837</v>
      </c>
      <c r="B19" s="32" t="s">
        <v>2838</v>
      </c>
      <c r="C19" s="32" t="s">
        <v>139</v>
      </c>
      <c r="D19" s="14">
        <v>39500000</v>
      </c>
      <c r="E19" s="15">
        <v>40673.35</v>
      </c>
      <c r="F19" s="16">
        <v>3.8300000000000001E-2</v>
      </c>
      <c r="G19" s="16">
        <v>7.2550000000000003E-2</v>
      </c>
    </row>
    <row r="20" spans="1:7" x14ac:dyDescent="0.25">
      <c r="A20" s="13" t="s">
        <v>2839</v>
      </c>
      <c r="B20" s="32" t="s">
        <v>2840</v>
      </c>
      <c r="C20" s="32" t="s">
        <v>139</v>
      </c>
      <c r="D20" s="14">
        <v>38000000</v>
      </c>
      <c r="E20" s="15">
        <v>37074.089999999997</v>
      </c>
      <c r="F20" s="16">
        <v>3.5000000000000003E-2</v>
      </c>
      <c r="G20" s="16">
        <v>7.2997999999999993E-2</v>
      </c>
    </row>
    <row r="21" spans="1:7" x14ac:dyDescent="0.25">
      <c r="A21" s="13" t="s">
        <v>2841</v>
      </c>
      <c r="B21" s="32" t="s">
        <v>2842</v>
      </c>
      <c r="C21" s="32" t="s">
        <v>139</v>
      </c>
      <c r="D21" s="14">
        <v>29000000</v>
      </c>
      <c r="E21" s="15">
        <v>28394.34</v>
      </c>
      <c r="F21" s="16">
        <v>2.6800000000000001E-2</v>
      </c>
      <c r="G21" s="16">
        <v>7.3374999999999996E-2</v>
      </c>
    </row>
    <row r="22" spans="1:7" x14ac:dyDescent="0.25">
      <c r="A22" s="13" t="s">
        <v>2843</v>
      </c>
      <c r="B22" s="32" t="s">
        <v>2844</v>
      </c>
      <c r="C22" s="32" t="s">
        <v>632</v>
      </c>
      <c r="D22" s="14">
        <v>27500000</v>
      </c>
      <c r="E22" s="15">
        <v>27265.89</v>
      </c>
      <c r="F22" s="16">
        <v>2.5700000000000001E-2</v>
      </c>
      <c r="G22" s="16">
        <v>7.3649999999999993E-2</v>
      </c>
    </row>
    <row r="23" spans="1:7" x14ac:dyDescent="0.25">
      <c r="A23" s="13" t="s">
        <v>2845</v>
      </c>
      <c r="B23" s="32" t="s">
        <v>2846</v>
      </c>
      <c r="C23" s="32" t="s">
        <v>139</v>
      </c>
      <c r="D23" s="14">
        <v>25000000</v>
      </c>
      <c r="E23" s="15">
        <v>25547.65</v>
      </c>
      <c r="F23" s="16">
        <v>2.41E-2</v>
      </c>
      <c r="G23" s="16">
        <v>7.4075000000000002E-2</v>
      </c>
    </row>
    <row r="24" spans="1:7" x14ac:dyDescent="0.25">
      <c r="A24" s="13" t="s">
        <v>2847</v>
      </c>
      <c r="B24" s="32" t="s">
        <v>2848</v>
      </c>
      <c r="C24" s="32" t="s">
        <v>139</v>
      </c>
      <c r="D24" s="14">
        <v>19000000</v>
      </c>
      <c r="E24" s="15">
        <v>18579.3</v>
      </c>
      <c r="F24" s="16">
        <v>1.7500000000000002E-2</v>
      </c>
      <c r="G24" s="16">
        <v>7.3374999999999996E-2</v>
      </c>
    </row>
    <row r="25" spans="1:7" x14ac:dyDescent="0.25">
      <c r="A25" s="13" t="s">
        <v>2849</v>
      </c>
      <c r="B25" s="32" t="s">
        <v>2850</v>
      </c>
      <c r="C25" s="32" t="s">
        <v>139</v>
      </c>
      <c r="D25" s="14">
        <v>11000000</v>
      </c>
      <c r="E25" s="15">
        <v>10679.06</v>
      </c>
      <c r="F25" s="16">
        <v>1.01E-2</v>
      </c>
      <c r="G25" s="16">
        <v>7.2550000000000003E-2</v>
      </c>
    </row>
    <row r="26" spans="1:7" x14ac:dyDescent="0.25">
      <c r="A26" s="13" t="s">
        <v>2851</v>
      </c>
      <c r="B26" s="32" t="s">
        <v>2852</v>
      </c>
      <c r="C26" s="32" t="s">
        <v>632</v>
      </c>
      <c r="D26" s="14">
        <v>10000000</v>
      </c>
      <c r="E26" s="15">
        <v>9994.23</v>
      </c>
      <c r="F26" s="16">
        <v>9.4000000000000004E-3</v>
      </c>
      <c r="G26" s="16">
        <v>7.3649999999999993E-2</v>
      </c>
    </row>
    <row r="27" spans="1:7" x14ac:dyDescent="0.25">
      <c r="A27" s="13" t="s">
        <v>2853</v>
      </c>
      <c r="B27" s="32" t="s">
        <v>2854</v>
      </c>
      <c r="C27" s="32" t="s">
        <v>139</v>
      </c>
      <c r="D27" s="14">
        <v>10000000</v>
      </c>
      <c r="E27" s="15">
        <v>9978.7099999999991</v>
      </c>
      <c r="F27" s="16">
        <v>9.4000000000000004E-3</v>
      </c>
      <c r="G27" s="16">
        <v>7.4099999999999999E-2</v>
      </c>
    </row>
    <row r="28" spans="1:7" x14ac:dyDescent="0.25">
      <c r="A28" s="13" t="s">
        <v>2855</v>
      </c>
      <c r="B28" s="32" t="s">
        <v>2856</v>
      </c>
      <c r="C28" s="32" t="s">
        <v>139</v>
      </c>
      <c r="D28" s="14">
        <v>9000000</v>
      </c>
      <c r="E28" s="15">
        <v>9352.2099999999991</v>
      </c>
      <c r="F28" s="16">
        <v>8.8000000000000005E-3</v>
      </c>
      <c r="G28" s="16">
        <v>7.2999999999999995E-2</v>
      </c>
    </row>
    <row r="29" spans="1:7" x14ac:dyDescent="0.25">
      <c r="A29" s="13" t="s">
        <v>2857</v>
      </c>
      <c r="B29" s="32" t="s">
        <v>2858</v>
      </c>
      <c r="C29" s="32" t="s">
        <v>139</v>
      </c>
      <c r="D29" s="14">
        <v>7700000</v>
      </c>
      <c r="E29" s="15">
        <v>7818.22</v>
      </c>
      <c r="F29" s="16">
        <v>7.4000000000000003E-3</v>
      </c>
      <c r="G29" s="16">
        <v>7.2349999999999998E-2</v>
      </c>
    </row>
    <row r="30" spans="1:7" x14ac:dyDescent="0.25">
      <c r="A30" s="13" t="s">
        <v>2859</v>
      </c>
      <c r="B30" s="32" t="s">
        <v>2860</v>
      </c>
      <c r="C30" s="32" t="s">
        <v>139</v>
      </c>
      <c r="D30" s="14">
        <v>6000000</v>
      </c>
      <c r="E30" s="15">
        <v>6276.57</v>
      </c>
      <c r="F30" s="16">
        <v>5.8999999999999999E-3</v>
      </c>
      <c r="G30" s="16">
        <v>7.2999999999999995E-2</v>
      </c>
    </row>
    <row r="31" spans="1:7" x14ac:dyDescent="0.25">
      <c r="A31" s="13" t="s">
        <v>2861</v>
      </c>
      <c r="B31" s="32" t="s">
        <v>2862</v>
      </c>
      <c r="C31" s="32" t="s">
        <v>139</v>
      </c>
      <c r="D31" s="14">
        <v>6000000</v>
      </c>
      <c r="E31" s="15">
        <v>6257.02</v>
      </c>
      <c r="F31" s="16">
        <v>5.8999999999999999E-3</v>
      </c>
      <c r="G31" s="16">
        <v>7.2349999999999998E-2</v>
      </c>
    </row>
    <row r="32" spans="1:7" x14ac:dyDescent="0.25">
      <c r="A32" s="13" t="s">
        <v>2863</v>
      </c>
      <c r="B32" s="32" t="s">
        <v>2864</v>
      </c>
      <c r="C32" s="32" t="s">
        <v>139</v>
      </c>
      <c r="D32" s="14">
        <v>5500000</v>
      </c>
      <c r="E32" s="15">
        <v>5723.91</v>
      </c>
      <c r="F32" s="16">
        <v>5.4000000000000003E-3</v>
      </c>
      <c r="G32" s="16">
        <v>7.2550000000000003E-2</v>
      </c>
    </row>
    <row r="33" spans="1:7" x14ac:dyDescent="0.25">
      <c r="A33" s="13" t="s">
        <v>2865</v>
      </c>
      <c r="B33" s="32" t="s">
        <v>2866</v>
      </c>
      <c r="C33" s="32" t="s">
        <v>139</v>
      </c>
      <c r="D33" s="14">
        <v>4500000</v>
      </c>
      <c r="E33" s="15">
        <v>4677.3900000000003</v>
      </c>
      <c r="F33" s="16">
        <v>4.4000000000000003E-3</v>
      </c>
      <c r="G33" s="16">
        <v>7.2999999999999995E-2</v>
      </c>
    </row>
    <row r="34" spans="1:7" x14ac:dyDescent="0.25">
      <c r="A34" s="13" t="s">
        <v>2867</v>
      </c>
      <c r="B34" s="32" t="s">
        <v>2868</v>
      </c>
      <c r="C34" s="32" t="s">
        <v>139</v>
      </c>
      <c r="D34" s="14">
        <v>3500000</v>
      </c>
      <c r="E34" s="15">
        <v>3503.64</v>
      </c>
      <c r="F34" s="16">
        <v>3.3E-3</v>
      </c>
      <c r="G34" s="16">
        <v>7.4099999999999999E-2</v>
      </c>
    </row>
    <row r="35" spans="1:7" x14ac:dyDescent="0.25">
      <c r="A35" s="13" t="s">
        <v>2869</v>
      </c>
      <c r="B35" s="32" t="s">
        <v>2870</v>
      </c>
      <c r="C35" s="32" t="s">
        <v>632</v>
      </c>
      <c r="D35" s="14">
        <v>1500000</v>
      </c>
      <c r="E35" s="15">
        <v>1566.36</v>
      </c>
      <c r="F35" s="16">
        <v>1.5E-3</v>
      </c>
      <c r="G35" s="16">
        <v>7.2599999999999998E-2</v>
      </c>
    </row>
    <row r="36" spans="1:7" x14ac:dyDescent="0.25">
      <c r="A36" s="13" t="s">
        <v>2871</v>
      </c>
      <c r="B36" s="32" t="s">
        <v>2872</v>
      </c>
      <c r="C36" s="32" t="s">
        <v>632</v>
      </c>
      <c r="D36" s="14">
        <v>1000000</v>
      </c>
      <c r="E36" s="15">
        <v>1047.69</v>
      </c>
      <c r="F36" s="16">
        <v>1E-3</v>
      </c>
      <c r="G36" s="16">
        <v>7.2599999999999998E-2</v>
      </c>
    </row>
    <row r="37" spans="1:7" x14ac:dyDescent="0.25">
      <c r="A37" s="13" t="s">
        <v>2873</v>
      </c>
      <c r="B37" s="32" t="s">
        <v>2874</v>
      </c>
      <c r="C37" s="32" t="s">
        <v>139</v>
      </c>
      <c r="D37" s="14">
        <v>1000000</v>
      </c>
      <c r="E37" s="15">
        <v>1011.55</v>
      </c>
      <c r="F37" s="16">
        <v>1E-3</v>
      </c>
      <c r="G37" s="16">
        <v>7.2550000000000003E-2</v>
      </c>
    </row>
    <row r="38" spans="1:7" x14ac:dyDescent="0.25">
      <c r="A38" s="13" t="s">
        <v>2875</v>
      </c>
      <c r="B38" s="32" t="s">
        <v>2876</v>
      </c>
      <c r="C38" s="32" t="s">
        <v>139</v>
      </c>
      <c r="D38" s="14">
        <v>1000000</v>
      </c>
      <c r="E38" s="15">
        <v>985.03</v>
      </c>
      <c r="F38" s="16">
        <v>8.9999999999999998E-4</v>
      </c>
      <c r="G38" s="16">
        <v>7.2999999999999995E-2</v>
      </c>
    </row>
    <row r="39" spans="1:7" x14ac:dyDescent="0.25">
      <c r="A39" s="13" t="s">
        <v>2877</v>
      </c>
      <c r="B39" s="32" t="s">
        <v>2878</v>
      </c>
      <c r="C39" s="32" t="s">
        <v>139</v>
      </c>
      <c r="D39" s="14">
        <v>500000</v>
      </c>
      <c r="E39" s="15">
        <v>504.2</v>
      </c>
      <c r="F39" s="16">
        <v>5.0000000000000001E-4</v>
      </c>
      <c r="G39" s="16">
        <v>7.2150000000000006E-2</v>
      </c>
    </row>
    <row r="40" spans="1:7" x14ac:dyDescent="0.25">
      <c r="A40" s="17" t="s">
        <v>181</v>
      </c>
      <c r="B40" s="33"/>
      <c r="C40" s="33"/>
      <c r="D40" s="18"/>
      <c r="E40" s="19">
        <v>957491.79</v>
      </c>
      <c r="F40" s="20">
        <v>0.90290000000000004</v>
      </c>
      <c r="G40" s="21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17" t="s">
        <v>236</v>
      </c>
      <c r="B42" s="32"/>
      <c r="C42" s="32"/>
      <c r="D42" s="14"/>
      <c r="E42" s="15"/>
      <c r="F42" s="16"/>
      <c r="G42" s="16"/>
    </row>
    <row r="43" spans="1:7" x14ac:dyDescent="0.25">
      <c r="A43" s="13" t="s">
        <v>872</v>
      </c>
      <c r="B43" s="32" t="s">
        <v>873</v>
      </c>
      <c r="C43" s="32" t="s">
        <v>239</v>
      </c>
      <c r="D43" s="14">
        <v>69500000</v>
      </c>
      <c r="E43" s="15">
        <v>68702.7</v>
      </c>
      <c r="F43" s="16">
        <v>6.4799999999999996E-2</v>
      </c>
      <c r="G43" s="16">
        <v>6.8633E-2</v>
      </c>
    </row>
    <row r="44" spans="1:7" x14ac:dyDescent="0.25">
      <c r="A44" s="17" t="s">
        <v>181</v>
      </c>
      <c r="B44" s="33"/>
      <c r="C44" s="33"/>
      <c r="D44" s="18"/>
      <c r="E44" s="19">
        <v>68702.7</v>
      </c>
      <c r="F44" s="20">
        <v>6.4799999999999996E-2</v>
      </c>
      <c r="G44" s="21"/>
    </row>
    <row r="45" spans="1:7" x14ac:dyDescent="0.25">
      <c r="A45" s="13"/>
      <c r="B45" s="32"/>
      <c r="C45" s="32"/>
      <c r="D45" s="14"/>
      <c r="E45" s="15"/>
      <c r="F45" s="16"/>
      <c r="G45" s="16"/>
    </row>
    <row r="46" spans="1:7" x14ac:dyDescent="0.25">
      <c r="A46" s="17" t="s">
        <v>182</v>
      </c>
      <c r="B46" s="32"/>
      <c r="C46" s="32"/>
      <c r="D46" s="14"/>
      <c r="E46" s="15"/>
      <c r="F46" s="16"/>
      <c r="G46" s="16"/>
    </row>
    <row r="47" spans="1:7" x14ac:dyDescent="0.25">
      <c r="A47" s="17" t="s">
        <v>181</v>
      </c>
      <c r="B47" s="32"/>
      <c r="C47" s="32"/>
      <c r="D47" s="14"/>
      <c r="E47" s="22" t="s">
        <v>134</v>
      </c>
      <c r="F47" s="23" t="s">
        <v>134</v>
      </c>
      <c r="G47" s="16"/>
    </row>
    <row r="48" spans="1:7" x14ac:dyDescent="0.25">
      <c r="A48" s="13"/>
      <c r="B48" s="32"/>
      <c r="C48" s="32"/>
      <c r="D48" s="14"/>
      <c r="E48" s="15"/>
      <c r="F48" s="16"/>
      <c r="G48" s="16"/>
    </row>
    <row r="49" spans="1:7" x14ac:dyDescent="0.25">
      <c r="A49" s="17" t="s">
        <v>183</v>
      </c>
      <c r="B49" s="32"/>
      <c r="C49" s="32"/>
      <c r="D49" s="14"/>
      <c r="E49" s="15"/>
      <c r="F49" s="16"/>
      <c r="G49" s="16"/>
    </row>
    <row r="50" spans="1:7" x14ac:dyDescent="0.25">
      <c r="A50" s="17" t="s">
        <v>181</v>
      </c>
      <c r="B50" s="32"/>
      <c r="C50" s="32"/>
      <c r="D50" s="14"/>
      <c r="E50" s="22" t="s">
        <v>134</v>
      </c>
      <c r="F50" s="23" t="s">
        <v>134</v>
      </c>
      <c r="G50" s="16"/>
    </row>
    <row r="51" spans="1:7" x14ac:dyDescent="0.25">
      <c r="A51" s="13"/>
      <c r="B51" s="32"/>
      <c r="C51" s="32"/>
      <c r="D51" s="14"/>
      <c r="E51" s="15"/>
      <c r="F51" s="16"/>
      <c r="G51" s="16"/>
    </row>
    <row r="52" spans="1:7" x14ac:dyDescent="0.25">
      <c r="A52" s="24" t="s">
        <v>184</v>
      </c>
      <c r="B52" s="34"/>
      <c r="C52" s="34"/>
      <c r="D52" s="25"/>
      <c r="E52" s="19">
        <v>1026194.49</v>
      </c>
      <c r="F52" s="20">
        <v>0.9677</v>
      </c>
      <c r="G52" s="21"/>
    </row>
    <row r="53" spans="1:7" x14ac:dyDescent="0.25">
      <c r="A53" s="13"/>
      <c r="B53" s="32"/>
      <c r="C53" s="32"/>
      <c r="D53" s="14"/>
      <c r="E53" s="15"/>
      <c r="F53" s="16"/>
      <c r="G53" s="16"/>
    </row>
    <row r="54" spans="1:7" x14ac:dyDescent="0.25">
      <c r="A54" s="13"/>
      <c r="B54" s="32"/>
      <c r="C54" s="32"/>
      <c r="D54" s="14"/>
      <c r="E54" s="15"/>
      <c r="F54" s="16"/>
      <c r="G54" s="16"/>
    </row>
    <row r="55" spans="1:7" x14ac:dyDescent="0.25">
      <c r="A55" s="17" t="s">
        <v>199</v>
      </c>
      <c r="B55" s="32"/>
      <c r="C55" s="32"/>
      <c r="D55" s="14"/>
      <c r="E55" s="15"/>
      <c r="F55" s="16"/>
      <c r="G55" s="16"/>
    </row>
    <row r="56" spans="1:7" x14ac:dyDescent="0.25">
      <c r="A56" s="13" t="s">
        <v>200</v>
      </c>
      <c r="B56" s="32"/>
      <c r="C56" s="32"/>
      <c r="D56" s="14"/>
      <c r="E56" s="15">
        <v>412.79</v>
      </c>
      <c r="F56" s="16">
        <v>4.0000000000000002E-4</v>
      </c>
      <c r="G56" s="16">
        <v>6.2650999999999998E-2</v>
      </c>
    </row>
    <row r="57" spans="1:7" x14ac:dyDescent="0.25">
      <c r="A57" s="17" t="s">
        <v>181</v>
      </c>
      <c r="B57" s="33"/>
      <c r="C57" s="33"/>
      <c r="D57" s="18"/>
      <c r="E57" s="19">
        <v>412.79</v>
      </c>
      <c r="F57" s="20">
        <v>4.0000000000000002E-4</v>
      </c>
      <c r="G57" s="21"/>
    </row>
    <row r="58" spans="1:7" x14ac:dyDescent="0.25">
      <c r="A58" s="13"/>
      <c r="B58" s="32"/>
      <c r="C58" s="32"/>
      <c r="D58" s="14"/>
      <c r="E58" s="15"/>
      <c r="F58" s="16"/>
      <c r="G58" s="16"/>
    </row>
    <row r="59" spans="1:7" x14ac:dyDescent="0.25">
      <c r="A59" s="24" t="s">
        <v>184</v>
      </c>
      <c r="B59" s="34"/>
      <c r="C59" s="34"/>
      <c r="D59" s="25"/>
      <c r="E59" s="19">
        <v>412.79</v>
      </c>
      <c r="F59" s="20">
        <v>4.0000000000000002E-4</v>
      </c>
      <c r="G59" s="21"/>
    </row>
    <row r="60" spans="1:7" x14ac:dyDescent="0.25">
      <c r="A60" s="13" t="s">
        <v>201</v>
      </c>
      <c r="B60" s="32"/>
      <c r="C60" s="32"/>
      <c r="D60" s="14"/>
      <c r="E60" s="15">
        <v>34167.792095800003</v>
      </c>
      <c r="F60" s="16">
        <v>3.2211999999999998E-2</v>
      </c>
      <c r="G60" s="16"/>
    </row>
    <row r="61" spans="1:7" x14ac:dyDescent="0.25">
      <c r="A61" s="13" t="s">
        <v>202</v>
      </c>
      <c r="B61" s="32"/>
      <c r="C61" s="32"/>
      <c r="D61" s="14"/>
      <c r="E61" s="40">
        <v>-68.9620958</v>
      </c>
      <c r="F61" s="26">
        <v>-3.1199999999999999E-4</v>
      </c>
      <c r="G61" s="16">
        <v>6.2649999999999997E-2</v>
      </c>
    </row>
    <row r="62" spans="1:7" x14ac:dyDescent="0.25">
      <c r="A62" s="27" t="s">
        <v>203</v>
      </c>
      <c r="B62" s="35"/>
      <c r="C62" s="35"/>
      <c r="D62" s="28"/>
      <c r="E62" s="29">
        <v>1060706.1100000001</v>
      </c>
      <c r="F62" s="30">
        <v>1</v>
      </c>
      <c r="G62" s="30"/>
    </row>
    <row r="64" spans="1:7" x14ac:dyDescent="0.25">
      <c r="A64" s="1" t="s">
        <v>205</v>
      </c>
    </row>
    <row r="67" spans="1:3" x14ac:dyDescent="0.25">
      <c r="A67" s="1" t="s">
        <v>206</v>
      </c>
    </row>
    <row r="68" spans="1:3" x14ac:dyDescent="0.25">
      <c r="A68" s="47" t="s">
        <v>207</v>
      </c>
      <c r="B68" s="3" t="s">
        <v>134</v>
      </c>
    </row>
    <row r="69" spans="1:3" x14ac:dyDescent="0.25">
      <c r="A69" t="s">
        <v>208</v>
      </c>
    </row>
    <row r="70" spans="1:3" x14ac:dyDescent="0.25">
      <c r="A70" t="s">
        <v>209</v>
      </c>
      <c r="B70" t="s">
        <v>210</v>
      </c>
      <c r="C70" t="s">
        <v>210</v>
      </c>
    </row>
    <row r="71" spans="1:3" x14ac:dyDescent="0.25">
      <c r="B71" s="48">
        <v>45688</v>
      </c>
      <c r="C71" s="48">
        <v>45716</v>
      </c>
    </row>
    <row r="72" spans="1:3" x14ac:dyDescent="0.25">
      <c r="A72" t="s">
        <v>211</v>
      </c>
      <c r="B72">
        <v>1223.3296</v>
      </c>
      <c r="C72">
        <v>1222.4948999999999</v>
      </c>
    </row>
    <row r="74" spans="1:3" x14ac:dyDescent="0.25">
      <c r="A74" t="s">
        <v>212</v>
      </c>
      <c r="B74" s="3" t="s">
        <v>134</v>
      </c>
    </row>
    <row r="75" spans="1:3" x14ac:dyDescent="0.25">
      <c r="A75" t="s">
        <v>213</v>
      </c>
      <c r="B75" s="3" t="s">
        <v>134</v>
      </c>
    </row>
    <row r="76" spans="1:3" ht="29.1" customHeight="1" x14ac:dyDescent="0.25">
      <c r="A76" s="47" t="s">
        <v>214</v>
      </c>
      <c r="B76" s="3" t="s">
        <v>134</v>
      </c>
    </row>
    <row r="77" spans="1:3" ht="29.1" customHeight="1" x14ac:dyDescent="0.25">
      <c r="A77" s="47" t="s">
        <v>215</v>
      </c>
      <c r="B77" s="3" t="s">
        <v>134</v>
      </c>
    </row>
    <row r="78" spans="1:3" x14ac:dyDescent="0.25">
      <c r="A78" t="s">
        <v>216</v>
      </c>
      <c r="B78" s="49">
        <f>+B93</f>
        <v>6.998721406461935</v>
      </c>
    </row>
    <row r="79" spans="1:3" ht="43.5" customHeight="1" x14ac:dyDescent="0.25">
      <c r="A79" s="47" t="s">
        <v>217</v>
      </c>
      <c r="B79" s="3" t="s">
        <v>134</v>
      </c>
    </row>
    <row r="80" spans="1:3" x14ac:dyDescent="0.25">
      <c r="B80" s="3"/>
    </row>
    <row r="81" spans="1:2" ht="29.1" customHeight="1" x14ac:dyDescent="0.25">
      <c r="A81" s="47" t="s">
        <v>218</v>
      </c>
      <c r="B81" s="3" t="s">
        <v>134</v>
      </c>
    </row>
    <row r="82" spans="1:2" ht="29.1" customHeight="1" x14ac:dyDescent="0.25">
      <c r="A82" s="47" t="s">
        <v>219</v>
      </c>
      <c r="B82">
        <v>442908.41</v>
      </c>
    </row>
    <row r="83" spans="1:2" ht="29.1" customHeight="1" x14ac:dyDescent="0.25">
      <c r="A83" s="47" t="s">
        <v>220</v>
      </c>
      <c r="B83" s="3" t="s">
        <v>134</v>
      </c>
    </row>
    <row r="84" spans="1:2" ht="29.1" customHeight="1" x14ac:dyDescent="0.25">
      <c r="A84" s="47" t="s">
        <v>221</v>
      </c>
      <c r="B84" s="3" t="s">
        <v>134</v>
      </c>
    </row>
    <row r="86" spans="1:2" x14ac:dyDescent="0.25">
      <c r="A86" t="s">
        <v>222</v>
      </c>
    </row>
    <row r="87" spans="1:2" ht="29.1" customHeight="1" x14ac:dyDescent="0.25">
      <c r="A87" s="51" t="s">
        <v>223</v>
      </c>
      <c r="B87" s="55" t="s">
        <v>2879</v>
      </c>
    </row>
    <row r="88" spans="1:2" x14ac:dyDescent="0.25">
      <c r="A88" s="51" t="s">
        <v>225</v>
      </c>
      <c r="B88" s="51" t="s">
        <v>226</v>
      </c>
    </row>
    <row r="89" spans="1:2" x14ac:dyDescent="0.25">
      <c r="A89" s="51"/>
      <c r="B89" s="51"/>
    </row>
    <row r="90" spans="1:2" x14ac:dyDescent="0.25">
      <c r="A90" s="51" t="s">
        <v>227</v>
      </c>
      <c r="B90" s="52">
        <v>7.3081474601559089</v>
      </c>
    </row>
    <row r="91" spans="1:2" x14ac:dyDescent="0.25">
      <c r="A91" s="51"/>
      <c r="B91" s="51"/>
    </row>
    <row r="92" spans="1:2" x14ac:dyDescent="0.25">
      <c r="A92" s="51" t="s">
        <v>228</v>
      </c>
      <c r="B92" s="53">
        <v>5.5556000000000001</v>
      </c>
    </row>
    <row r="93" spans="1:2" x14ac:dyDescent="0.25">
      <c r="A93" s="51" t="s">
        <v>229</v>
      </c>
      <c r="B93" s="53">
        <v>6.998721406461935</v>
      </c>
    </row>
    <row r="94" spans="1:2" x14ac:dyDescent="0.25">
      <c r="A94" s="51"/>
      <c r="B94" s="51"/>
    </row>
    <row r="95" spans="1:2" x14ac:dyDescent="0.25">
      <c r="A95" s="51" t="s">
        <v>230</v>
      </c>
      <c r="B95" s="54">
        <v>45716</v>
      </c>
    </row>
    <row r="97" spans="1:4" ht="69.95" customHeight="1" x14ac:dyDescent="0.25">
      <c r="A97" s="65" t="s">
        <v>231</v>
      </c>
      <c r="B97" s="65" t="s">
        <v>232</v>
      </c>
      <c r="C97" s="65" t="s">
        <v>4</v>
      </c>
      <c r="D97" s="65" t="s">
        <v>5</v>
      </c>
    </row>
    <row r="98" spans="1:4" ht="69.95" customHeight="1" x14ac:dyDescent="0.25">
      <c r="A98" s="65" t="s">
        <v>2879</v>
      </c>
      <c r="B98" s="65"/>
      <c r="C98" s="65" t="s">
        <v>93</v>
      </c>
      <c r="D98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6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2880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2881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3"/>
      <c r="B7" s="32"/>
      <c r="C7" s="32"/>
      <c r="D7" s="14"/>
      <c r="E7" s="15"/>
      <c r="F7" s="16"/>
      <c r="G7" s="16"/>
    </row>
    <row r="8" spans="1:7" x14ac:dyDescent="0.25">
      <c r="A8" s="17" t="s">
        <v>876</v>
      </c>
      <c r="B8" s="32"/>
      <c r="C8" s="32"/>
      <c r="D8" s="14"/>
      <c r="E8" s="15"/>
      <c r="F8" s="16"/>
      <c r="G8" s="16"/>
    </row>
    <row r="9" spans="1:7" x14ac:dyDescent="0.25">
      <c r="A9" s="13" t="s">
        <v>2882</v>
      </c>
      <c r="B9" s="32" t="s">
        <v>2883</v>
      </c>
      <c r="C9" s="32"/>
      <c r="D9" s="14">
        <v>32228595</v>
      </c>
      <c r="E9" s="15">
        <v>411433.47</v>
      </c>
      <c r="F9" s="16">
        <v>0.99929999999999997</v>
      </c>
      <c r="G9" s="16"/>
    </row>
    <row r="10" spans="1:7" x14ac:dyDescent="0.25">
      <c r="A10" s="17" t="s">
        <v>181</v>
      </c>
      <c r="B10" s="33"/>
      <c r="C10" s="33"/>
      <c r="D10" s="18"/>
      <c r="E10" s="19">
        <v>411433.47</v>
      </c>
      <c r="F10" s="20">
        <v>0.99929999999999997</v>
      </c>
      <c r="G10" s="21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24" t="s">
        <v>184</v>
      </c>
      <c r="B12" s="34"/>
      <c r="C12" s="34"/>
      <c r="D12" s="25"/>
      <c r="E12" s="19">
        <v>411433.47</v>
      </c>
      <c r="F12" s="20">
        <v>0.99929999999999997</v>
      </c>
      <c r="G12" s="21"/>
    </row>
    <row r="13" spans="1:7" x14ac:dyDescent="0.25">
      <c r="A13" s="13"/>
      <c r="B13" s="32"/>
      <c r="C13" s="32"/>
      <c r="D13" s="14"/>
      <c r="E13" s="15"/>
      <c r="F13" s="16"/>
      <c r="G13" s="16"/>
    </row>
    <row r="14" spans="1:7" x14ac:dyDescent="0.25">
      <c r="A14" s="17" t="s">
        <v>199</v>
      </c>
      <c r="B14" s="32"/>
      <c r="C14" s="32"/>
      <c r="D14" s="14"/>
      <c r="E14" s="15"/>
      <c r="F14" s="16"/>
      <c r="G14" s="16"/>
    </row>
    <row r="15" spans="1:7" x14ac:dyDescent="0.25">
      <c r="A15" s="13" t="s">
        <v>200</v>
      </c>
      <c r="B15" s="32"/>
      <c r="C15" s="32"/>
      <c r="D15" s="14"/>
      <c r="E15" s="15">
        <v>440.77</v>
      </c>
      <c r="F15" s="16">
        <v>1.1000000000000001E-3</v>
      </c>
      <c r="G15" s="16">
        <v>6.2650999999999998E-2</v>
      </c>
    </row>
    <row r="16" spans="1:7" x14ac:dyDescent="0.25">
      <c r="A16" s="17" t="s">
        <v>181</v>
      </c>
      <c r="B16" s="33"/>
      <c r="C16" s="33"/>
      <c r="D16" s="18"/>
      <c r="E16" s="19">
        <v>440.77</v>
      </c>
      <c r="F16" s="20">
        <v>1.1000000000000001E-3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4" t="s">
        <v>184</v>
      </c>
      <c r="B18" s="34"/>
      <c r="C18" s="34"/>
      <c r="D18" s="25"/>
      <c r="E18" s="19">
        <v>440.77</v>
      </c>
      <c r="F18" s="20">
        <v>1.1000000000000001E-3</v>
      </c>
      <c r="G18" s="21"/>
    </row>
    <row r="19" spans="1:7" x14ac:dyDescent="0.25">
      <c r="A19" s="13" t="s">
        <v>201</v>
      </c>
      <c r="B19" s="32"/>
      <c r="C19" s="32"/>
      <c r="D19" s="14"/>
      <c r="E19" s="15">
        <v>7.5657199999999994E-2</v>
      </c>
      <c r="F19" s="16">
        <v>0</v>
      </c>
      <c r="G19" s="16"/>
    </row>
    <row r="20" spans="1:7" x14ac:dyDescent="0.25">
      <c r="A20" s="13" t="s">
        <v>202</v>
      </c>
      <c r="B20" s="32"/>
      <c r="C20" s="32"/>
      <c r="D20" s="14"/>
      <c r="E20" s="40">
        <v>-155.4756572</v>
      </c>
      <c r="F20" s="26">
        <v>-4.0000000000000002E-4</v>
      </c>
      <c r="G20" s="16">
        <v>6.2649999999999997E-2</v>
      </c>
    </row>
    <row r="21" spans="1:7" x14ac:dyDescent="0.25">
      <c r="A21" s="27" t="s">
        <v>203</v>
      </c>
      <c r="B21" s="35"/>
      <c r="C21" s="35"/>
      <c r="D21" s="28"/>
      <c r="E21" s="29">
        <v>411718.84</v>
      </c>
      <c r="F21" s="30">
        <v>1</v>
      </c>
      <c r="G21" s="30"/>
    </row>
    <row r="26" spans="1:7" x14ac:dyDescent="0.25">
      <c r="A26" s="1" t="s">
        <v>206</v>
      </c>
    </row>
    <row r="27" spans="1:7" x14ac:dyDescent="0.25">
      <c r="A27" s="47" t="s">
        <v>207</v>
      </c>
      <c r="B27" s="3" t="s">
        <v>134</v>
      </c>
    </row>
    <row r="28" spans="1:7" x14ac:dyDescent="0.25">
      <c r="A28" t="s">
        <v>208</v>
      </c>
    </row>
    <row r="29" spans="1:7" x14ac:dyDescent="0.25">
      <c r="A29" t="s">
        <v>249</v>
      </c>
      <c r="B29" t="s">
        <v>210</v>
      </c>
      <c r="C29" t="s">
        <v>210</v>
      </c>
    </row>
    <row r="30" spans="1:7" x14ac:dyDescent="0.25">
      <c r="B30" s="48">
        <v>45688</v>
      </c>
      <c r="C30" s="48">
        <v>45716</v>
      </c>
    </row>
    <row r="31" spans="1:7" x14ac:dyDescent="0.25">
      <c r="A31" t="s">
        <v>474</v>
      </c>
      <c r="B31">
        <v>12.711399999999999</v>
      </c>
      <c r="C31">
        <v>12.7325</v>
      </c>
    </row>
    <row r="32" spans="1:7" x14ac:dyDescent="0.25">
      <c r="A32" t="s">
        <v>251</v>
      </c>
      <c r="B32">
        <v>12.711399999999999</v>
      </c>
      <c r="C32">
        <v>12.7325</v>
      </c>
    </row>
    <row r="33" spans="1:3" x14ac:dyDescent="0.25">
      <c r="A33" t="s">
        <v>475</v>
      </c>
      <c r="B33">
        <v>12.711399999999999</v>
      </c>
      <c r="C33">
        <v>12.7325</v>
      </c>
    </row>
    <row r="34" spans="1:3" x14ac:dyDescent="0.25">
      <c r="A34" t="s">
        <v>253</v>
      </c>
      <c r="B34">
        <v>12.711399999999999</v>
      </c>
      <c r="C34">
        <v>12.7325</v>
      </c>
    </row>
    <row r="36" spans="1:3" x14ac:dyDescent="0.25">
      <c r="A36" t="s">
        <v>212</v>
      </c>
      <c r="B36" s="3" t="s">
        <v>134</v>
      </c>
    </row>
    <row r="37" spans="1:3" x14ac:dyDescent="0.25">
      <c r="A37" t="s">
        <v>213</v>
      </c>
      <c r="B37" s="3" t="s">
        <v>134</v>
      </c>
    </row>
    <row r="38" spans="1:3" ht="29.1" customHeight="1" x14ac:dyDescent="0.25">
      <c r="A38" s="47" t="s">
        <v>214</v>
      </c>
      <c r="B38" s="3" t="s">
        <v>134</v>
      </c>
    </row>
    <row r="39" spans="1:3" ht="29.1" customHeight="1" x14ac:dyDescent="0.25">
      <c r="A39" s="47" t="s">
        <v>215</v>
      </c>
      <c r="B39" s="3" t="s">
        <v>134</v>
      </c>
    </row>
    <row r="40" spans="1:3" x14ac:dyDescent="0.25">
      <c r="A40" t="s">
        <v>216</v>
      </c>
      <c r="B40" s="49">
        <f>+B55</f>
        <v>9.2124810049702091E-2</v>
      </c>
    </row>
    <row r="41" spans="1:3" ht="43.5" customHeight="1" x14ac:dyDescent="0.25">
      <c r="A41" s="47" t="s">
        <v>217</v>
      </c>
      <c r="B41" s="3" t="s">
        <v>134</v>
      </c>
    </row>
    <row r="42" spans="1:3" x14ac:dyDescent="0.25">
      <c r="B42" s="3"/>
    </row>
    <row r="43" spans="1:3" ht="29.1" customHeight="1" x14ac:dyDescent="0.25">
      <c r="A43" s="47" t="s">
        <v>218</v>
      </c>
      <c r="B43" s="3" t="s">
        <v>134</v>
      </c>
    </row>
    <row r="44" spans="1:3" ht="29.1" customHeight="1" x14ac:dyDescent="0.25">
      <c r="A44" s="47" t="s">
        <v>219</v>
      </c>
      <c r="B44" t="s">
        <v>134</v>
      </c>
    </row>
    <row r="45" spans="1:3" ht="29.1" customHeight="1" x14ac:dyDescent="0.25">
      <c r="A45" s="47" t="s">
        <v>220</v>
      </c>
      <c r="B45" s="3" t="s">
        <v>134</v>
      </c>
    </row>
    <row r="46" spans="1:3" ht="29.1" customHeight="1" x14ac:dyDescent="0.25">
      <c r="A46" s="47" t="s">
        <v>221</v>
      </c>
      <c r="B46" s="3" t="s">
        <v>134</v>
      </c>
    </row>
    <row r="48" spans="1:3" x14ac:dyDescent="0.25">
      <c r="A48" t="s">
        <v>222</v>
      </c>
    </row>
    <row r="49" spans="1:4" ht="29.1" customHeight="1" x14ac:dyDescent="0.25">
      <c r="A49" s="51" t="s">
        <v>223</v>
      </c>
      <c r="B49" s="55" t="s">
        <v>2884</v>
      </c>
    </row>
    <row r="50" spans="1:4" ht="43.5" customHeight="1" x14ac:dyDescent="0.25">
      <c r="A50" s="51" t="s">
        <v>225</v>
      </c>
      <c r="B50" s="55" t="s">
        <v>1376</v>
      </c>
    </row>
    <row r="51" spans="1:4" x14ac:dyDescent="0.25">
      <c r="A51" s="51"/>
      <c r="B51" s="51"/>
    </row>
    <row r="52" spans="1:4" x14ac:dyDescent="0.25">
      <c r="A52" s="51" t="s">
        <v>227</v>
      </c>
      <c r="B52" s="52">
        <v>7.4012153743657754</v>
      </c>
    </row>
    <row r="53" spans="1:4" x14ac:dyDescent="0.25">
      <c r="A53" s="51"/>
      <c r="B53" s="51"/>
    </row>
    <row r="54" spans="1:4" x14ac:dyDescent="0.25">
      <c r="A54" s="51" t="s">
        <v>228</v>
      </c>
      <c r="B54" s="53">
        <v>9.2899999999999996E-2</v>
      </c>
    </row>
    <row r="55" spans="1:4" x14ac:dyDescent="0.25">
      <c r="A55" s="51" t="s">
        <v>229</v>
      </c>
      <c r="B55" s="53">
        <v>9.2124810049702091E-2</v>
      </c>
    </row>
    <row r="56" spans="1:4" x14ac:dyDescent="0.25">
      <c r="A56" s="51"/>
      <c r="B56" s="51"/>
    </row>
    <row r="57" spans="1:4" x14ac:dyDescent="0.25">
      <c r="A57" s="51" t="s">
        <v>230</v>
      </c>
      <c r="B57" s="54">
        <v>45716</v>
      </c>
    </row>
    <row r="59" spans="1:4" ht="69.95" customHeight="1" x14ac:dyDescent="0.25">
      <c r="A59" s="65" t="s">
        <v>231</v>
      </c>
      <c r="B59" s="65" t="s">
        <v>232</v>
      </c>
      <c r="C59" s="65" t="s">
        <v>4</v>
      </c>
      <c r="D59" s="65" t="s">
        <v>5</v>
      </c>
    </row>
    <row r="60" spans="1:4" ht="69.95" customHeight="1" x14ac:dyDescent="0.25">
      <c r="A60" s="65" t="s">
        <v>2884</v>
      </c>
      <c r="B60" s="65"/>
      <c r="C60" s="65" t="s">
        <v>7</v>
      </c>
      <c r="D60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115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2885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2886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811</v>
      </c>
      <c r="B8" s="32" t="s">
        <v>812</v>
      </c>
      <c r="C8" s="32" t="s">
        <v>281</v>
      </c>
      <c r="D8" s="14">
        <v>124803</v>
      </c>
      <c r="E8" s="15">
        <v>6839.52</v>
      </c>
      <c r="F8" s="16">
        <v>4.3400000000000001E-2</v>
      </c>
      <c r="G8" s="16"/>
    </row>
    <row r="9" spans="1:7" x14ac:dyDescent="0.25">
      <c r="A9" s="13" t="s">
        <v>381</v>
      </c>
      <c r="B9" s="32" t="s">
        <v>382</v>
      </c>
      <c r="C9" s="32" t="s">
        <v>273</v>
      </c>
      <c r="D9" s="14">
        <v>116100</v>
      </c>
      <c r="E9" s="15">
        <v>6157.83</v>
      </c>
      <c r="F9" s="16">
        <v>3.9100000000000003E-2</v>
      </c>
      <c r="G9" s="16"/>
    </row>
    <row r="10" spans="1:7" x14ac:dyDescent="0.25">
      <c r="A10" s="13" t="s">
        <v>263</v>
      </c>
      <c r="B10" s="32" t="s">
        <v>264</v>
      </c>
      <c r="C10" s="32" t="s">
        <v>262</v>
      </c>
      <c r="D10" s="14">
        <v>492947</v>
      </c>
      <c r="E10" s="15">
        <v>5935.57</v>
      </c>
      <c r="F10" s="16">
        <v>3.7699999999999997E-2</v>
      </c>
      <c r="G10" s="16"/>
    </row>
    <row r="11" spans="1:7" x14ac:dyDescent="0.25">
      <c r="A11" s="13" t="s">
        <v>364</v>
      </c>
      <c r="B11" s="32" t="s">
        <v>365</v>
      </c>
      <c r="C11" s="32" t="s">
        <v>300</v>
      </c>
      <c r="D11" s="14">
        <v>67030</v>
      </c>
      <c r="E11" s="15">
        <v>5717.86</v>
      </c>
      <c r="F11" s="16">
        <v>3.6299999999999999E-2</v>
      </c>
      <c r="G11" s="16"/>
    </row>
    <row r="12" spans="1:7" x14ac:dyDescent="0.25">
      <c r="A12" s="13" t="s">
        <v>741</v>
      </c>
      <c r="B12" s="32" t="s">
        <v>742</v>
      </c>
      <c r="C12" s="32" t="s">
        <v>332</v>
      </c>
      <c r="D12" s="14">
        <v>822231</v>
      </c>
      <c r="E12" s="15">
        <v>5037.8100000000004</v>
      </c>
      <c r="F12" s="16">
        <v>3.2000000000000001E-2</v>
      </c>
      <c r="G12" s="16"/>
    </row>
    <row r="13" spans="1:7" x14ac:dyDescent="0.25">
      <c r="A13" s="13" t="s">
        <v>480</v>
      </c>
      <c r="B13" s="32" t="s">
        <v>481</v>
      </c>
      <c r="C13" s="32" t="s">
        <v>482</v>
      </c>
      <c r="D13" s="14">
        <v>807731</v>
      </c>
      <c r="E13" s="15">
        <v>4851.2299999999996</v>
      </c>
      <c r="F13" s="16">
        <v>3.0800000000000001E-2</v>
      </c>
      <c r="G13" s="16"/>
    </row>
    <row r="14" spans="1:7" x14ac:dyDescent="0.25">
      <c r="A14" s="13" t="s">
        <v>343</v>
      </c>
      <c r="B14" s="32" t="s">
        <v>344</v>
      </c>
      <c r="C14" s="32" t="s">
        <v>345</v>
      </c>
      <c r="D14" s="14">
        <v>4073562</v>
      </c>
      <c r="E14" s="15">
        <v>4830.84</v>
      </c>
      <c r="F14" s="16">
        <v>3.0700000000000002E-2</v>
      </c>
      <c r="G14" s="16"/>
    </row>
    <row r="15" spans="1:7" x14ac:dyDescent="0.25">
      <c r="A15" s="13" t="s">
        <v>298</v>
      </c>
      <c r="B15" s="32" t="s">
        <v>299</v>
      </c>
      <c r="C15" s="32" t="s">
        <v>300</v>
      </c>
      <c r="D15" s="14">
        <v>200000</v>
      </c>
      <c r="E15" s="15">
        <v>4265.6000000000004</v>
      </c>
      <c r="F15" s="16">
        <v>2.7099999999999999E-2</v>
      </c>
      <c r="G15" s="16"/>
    </row>
    <row r="16" spans="1:7" x14ac:dyDescent="0.25">
      <c r="A16" s="13" t="s">
        <v>260</v>
      </c>
      <c r="B16" s="32" t="s">
        <v>261</v>
      </c>
      <c r="C16" s="32" t="s">
        <v>262</v>
      </c>
      <c r="D16" s="14">
        <v>243944</v>
      </c>
      <c r="E16" s="15">
        <v>4226.09</v>
      </c>
      <c r="F16" s="16">
        <v>2.6800000000000001E-2</v>
      </c>
      <c r="G16" s="16"/>
    </row>
    <row r="17" spans="1:7" x14ac:dyDescent="0.25">
      <c r="A17" s="13" t="s">
        <v>418</v>
      </c>
      <c r="B17" s="32" t="s">
        <v>419</v>
      </c>
      <c r="C17" s="32" t="s">
        <v>281</v>
      </c>
      <c r="D17" s="14">
        <v>215059</v>
      </c>
      <c r="E17" s="15">
        <v>4096.12</v>
      </c>
      <c r="F17" s="16">
        <v>2.5999999999999999E-2</v>
      </c>
      <c r="G17" s="16"/>
    </row>
    <row r="18" spans="1:7" x14ac:dyDescent="0.25">
      <c r="A18" s="13" t="s">
        <v>346</v>
      </c>
      <c r="B18" s="32" t="s">
        <v>347</v>
      </c>
      <c r="C18" s="32" t="s">
        <v>273</v>
      </c>
      <c r="D18" s="14">
        <v>234129</v>
      </c>
      <c r="E18" s="15">
        <v>3687.65</v>
      </c>
      <c r="F18" s="16">
        <v>2.3400000000000001E-2</v>
      </c>
      <c r="G18" s="16"/>
    </row>
    <row r="19" spans="1:7" x14ac:dyDescent="0.25">
      <c r="A19" s="13" t="s">
        <v>330</v>
      </c>
      <c r="B19" s="32" t="s">
        <v>331</v>
      </c>
      <c r="C19" s="32" t="s">
        <v>332</v>
      </c>
      <c r="D19" s="14">
        <v>372559</v>
      </c>
      <c r="E19" s="15">
        <v>3644</v>
      </c>
      <c r="F19" s="16">
        <v>2.3099999999999999E-2</v>
      </c>
      <c r="G19" s="16"/>
    </row>
    <row r="20" spans="1:7" x14ac:dyDescent="0.25">
      <c r="A20" s="13" t="s">
        <v>1206</v>
      </c>
      <c r="B20" s="32" t="s">
        <v>1207</v>
      </c>
      <c r="C20" s="32" t="s">
        <v>345</v>
      </c>
      <c r="D20" s="14">
        <v>13448</v>
      </c>
      <c r="E20" s="15">
        <v>3569.64</v>
      </c>
      <c r="F20" s="16">
        <v>2.2700000000000001E-2</v>
      </c>
      <c r="G20" s="16"/>
    </row>
    <row r="21" spans="1:7" x14ac:dyDescent="0.25">
      <c r="A21" s="13" t="s">
        <v>1613</v>
      </c>
      <c r="B21" s="32" t="s">
        <v>1614</v>
      </c>
      <c r="C21" s="32" t="s">
        <v>321</v>
      </c>
      <c r="D21" s="14">
        <v>890383</v>
      </c>
      <c r="E21" s="15">
        <v>3479.62</v>
      </c>
      <c r="F21" s="16">
        <v>2.2100000000000002E-2</v>
      </c>
      <c r="G21" s="16"/>
    </row>
    <row r="22" spans="1:7" x14ac:dyDescent="0.25">
      <c r="A22" s="13" t="s">
        <v>277</v>
      </c>
      <c r="B22" s="32" t="s">
        <v>278</v>
      </c>
      <c r="C22" s="32" t="s">
        <v>262</v>
      </c>
      <c r="D22" s="14">
        <v>504980</v>
      </c>
      <c r="E22" s="15">
        <v>3478.3</v>
      </c>
      <c r="F22" s="16">
        <v>2.2100000000000002E-2</v>
      </c>
      <c r="G22" s="16"/>
    </row>
    <row r="23" spans="1:7" x14ac:dyDescent="0.25">
      <c r="A23" s="13" t="s">
        <v>295</v>
      </c>
      <c r="B23" s="32" t="s">
        <v>296</v>
      </c>
      <c r="C23" s="32" t="s">
        <v>297</v>
      </c>
      <c r="D23" s="14">
        <v>75000</v>
      </c>
      <c r="E23" s="15">
        <v>3475.28</v>
      </c>
      <c r="F23" s="16">
        <v>2.2100000000000002E-2</v>
      </c>
      <c r="G23" s="16"/>
    </row>
    <row r="24" spans="1:7" x14ac:dyDescent="0.25">
      <c r="A24" s="13" t="s">
        <v>737</v>
      </c>
      <c r="B24" s="32" t="s">
        <v>738</v>
      </c>
      <c r="C24" s="32" t="s">
        <v>284</v>
      </c>
      <c r="D24" s="14">
        <v>1546576</v>
      </c>
      <c r="E24" s="15">
        <v>3434.95</v>
      </c>
      <c r="F24" s="16">
        <v>2.18E-2</v>
      </c>
      <c r="G24" s="16"/>
    </row>
    <row r="25" spans="1:7" x14ac:dyDescent="0.25">
      <c r="A25" s="13" t="s">
        <v>1508</v>
      </c>
      <c r="B25" s="32" t="s">
        <v>1509</v>
      </c>
      <c r="C25" s="32" t="s">
        <v>270</v>
      </c>
      <c r="D25" s="14">
        <v>1027393</v>
      </c>
      <c r="E25" s="15">
        <v>3322.08</v>
      </c>
      <c r="F25" s="16">
        <v>2.1100000000000001E-2</v>
      </c>
      <c r="G25" s="16"/>
    </row>
    <row r="26" spans="1:7" x14ac:dyDescent="0.25">
      <c r="A26" s="13" t="s">
        <v>282</v>
      </c>
      <c r="B26" s="32" t="s">
        <v>283</v>
      </c>
      <c r="C26" s="32" t="s">
        <v>284</v>
      </c>
      <c r="D26" s="14">
        <v>64938</v>
      </c>
      <c r="E26" s="15">
        <v>3150.5</v>
      </c>
      <c r="F26" s="16">
        <v>0.02</v>
      </c>
      <c r="G26" s="16"/>
    </row>
    <row r="27" spans="1:7" x14ac:dyDescent="0.25">
      <c r="A27" s="13" t="s">
        <v>792</v>
      </c>
      <c r="B27" s="32" t="s">
        <v>793</v>
      </c>
      <c r="C27" s="32" t="s">
        <v>794</v>
      </c>
      <c r="D27" s="14">
        <v>70000</v>
      </c>
      <c r="E27" s="15">
        <v>3134.11</v>
      </c>
      <c r="F27" s="16">
        <v>1.9900000000000001E-2</v>
      </c>
      <c r="G27" s="16"/>
    </row>
    <row r="28" spans="1:7" x14ac:dyDescent="0.25">
      <c r="A28" s="13" t="s">
        <v>328</v>
      </c>
      <c r="B28" s="32" t="s">
        <v>329</v>
      </c>
      <c r="C28" s="32" t="s">
        <v>297</v>
      </c>
      <c r="D28" s="14">
        <v>58970</v>
      </c>
      <c r="E28" s="15">
        <v>2943.58</v>
      </c>
      <c r="F28" s="16">
        <v>1.8700000000000001E-2</v>
      </c>
      <c r="G28" s="16"/>
    </row>
    <row r="29" spans="1:7" x14ac:dyDescent="0.25">
      <c r="A29" s="13" t="s">
        <v>751</v>
      </c>
      <c r="B29" s="32" t="s">
        <v>752</v>
      </c>
      <c r="C29" s="32" t="s">
        <v>470</v>
      </c>
      <c r="D29" s="14">
        <v>470016</v>
      </c>
      <c r="E29" s="15">
        <v>2942.77</v>
      </c>
      <c r="F29" s="16">
        <v>1.8700000000000001E-2</v>
      </c>
      <c r="G29" s="16"/>
    </row>
    <row r="30" spans="1:7" x14ac:dyDescent="0.25">
      <c r="A30" s="13" t="s">
        <v>333</v>
      </c>
      <c r="B30" s="32" t="s">
        <v>334</v>
      </c>
      <c r="C30" s="32" t="s">
        <v>335</v>
      </c>
      <c r="D30" s="14">
        <v>197498</v>
      </c>
      <c r="E30" s="15">
        <v>2890.58</v>
      </c>
      <c r="F30" s="16">
        <v>1.84E-2</v>
      </c>
      <c r="G30" s="16"/>
    </row>
    <row r="31" spans="1:7" x14ac:dyDescent="0.25">
      <c r="A31" s="13" t="s">
        <v>285</v>
      </c>
      <c r="B31" s="32" t="s">
        <v>286</v>
      </c>
      <c r="C31" s="32" t="s">
        <v>262</v>
      </c>
      <c r="D31" s="14">
        <v>273460</v>
      </c>
      <c r="E31" s="15">
        <v>2777.12</v>
      </c>
      <c r="F31" s="16">
        <v>1.7600000000000001E-2</v>
      </c>
      <c r="G31" s="16"/>
    </row>
    <row r="32" spans="1:7" x14ac:dyDescent="0.25">
      <c r="A32" s="13" t="s">
        <v>1559</v>
      </c>
      <c r="B32" s="32" t="s">
        <v>1560</v>
      </c>
      <c r="C32" s="32" t="s">
        <v>1561</v>
      </c>
      <c r="D32" s="14">
        <v>680562</v>
      </c>
      <c r="E32" s="15">
        <v>2686.52</v>
      </c>
      <c r="F32" s="16">
        <v>1.7100000000000001E-2</v>
      </c>
      <c r="G32" s="16"/>
    </row>
    <row r="33" spans="1:7" x14ac:dyDescent="0.25">
      <c r="A33" s="13" t="s">
        <v>2265</v>
      </c>
      <c r="B33" s="32" t="s">
        <v>2266</v>
      </c>
      <c r="C33" s="32" t="s">
        <v>385</v>
      </c>
      <c r="D33" s="14">
        <v>200000</v>
      </c>
      <c r="E33" s="15">
        <v>2676.6</v>
      </c>
      <c r="F33" s="16">
        <v>1.7000000000000001E-2</v>
      </c>
      <c r="G33" s="16"/>
    </row>
    <row r="34" spans="1:7" x14ac:dyDescent="0.25">
      <c r="A34" s="13" t="s">
        <v>507</v>
      </c>
      <c r="B34" s="32" t="s">
        <v>508</v>
      </c>
      <c r="C34" s="32" t="s">
        <v>273</v>
      </c>
      <c r="D34" s="14">
        <v>34229</v>
      </c>
      <c r="E34" s="15">
        <v>2657.51</v>
      </c>
      <c r="F34" s="16">
        <v>1.6899999999999998E-2</v>
      </c>
      <c r="G34" s="16"/>
    </row>
    <row r="35" spans="1:7" x14ac:dyDescent="0.25">
      <c r="A35" s="13" t="s">
        <v>795</v>
      </c>
      <c r="B35" s="32" t="s">
        <v>796</v>
      </c>
      <c r="C35" s="32" t="s">
        <v>300</v>
      </c>
      <c r="D35" s="14">
        <v>139262</v>
      </c>
      <c r="E35" s="15">
        <v>2607.4</v>
      </c>
      <c r="F35" s="16">
        <v>1.66E-2</v>
      </c>
      <c r="G35" s="16"/>
    </row>
    <row r="36" spans="1:7" x14ac:dyDescent="0.25">
      <c r="A36" s="13" t="s">
        <v>1530</v>
      </c>
      <c r="B36" s="32" t="s">
        <v>1531</v>
      </c>
      <c r="C36" s="32" t="s">
        <v>303</v>
      </c>
      <c r="D36" s="14">
        <v>186096</v>
      </c>
      <c r="E36" s="15">
        <v>2350.3000000000002</v>
      </c>
      <c r="F36" s="16">
        <v>1.49E-2</v>
      </c>
      <c r="G36" s="16"/>
    </row>
    <row r="37" spans="1:7" x14ac:dyDescent="0.25">
      <c r="A37" s="13" t="s">
        <v>1310</v>
      </c>
      <c r="B37" s="32" t="s">
        <v>1311</v>
      </c>
      <c r="C37" s="32" t="s">
        <v>281</v>
      </c>
      <c r="D37" s="14">
        <v>43800</v>
      </c>
      <c r="E37" s="15">
        <v>2035.04</v>
      </c>
      <c r="F37" s="16">
        <v>1.29E-2</v>
      </c>
      <c r="G37" s="16"/>
    </row>
    <row r="38" spans="1:7" x14ac:dyDescent="0.25">
      <c r="A38" s="13" t="s">
        <v>309</v>
      </c>
      <c r="B38" s="32" t="s">
        <v>310</v>
      </c>
      <c r="C38" s="32" t="s">
        <v>273</v>
      </c>
      <c r="D38" s="14">
        <v>130000</v>
      </c>
      <c r="E38" s="15">
        <v>1934.21</v>
      </c>
      <c r="F38" s="16">
        <v>1.23E-2</v>
      </c>
      <c r="G38" s="16"/>
    </row>
    <row r="39" spans="1:7" x14ac:dyDescent="0.25">
      <c r="A39" s="13" t="s">
        <v>1418</v>
      </c>
      <c r="B39" s="32" t="s">
        <v>1419</v>
      </c>
      <c r="C39" s="32" t="s">
        <v>355</v>
      </c>
      <c r="D39" s="14">
        <v>100152</v>
      </c>
      <c r="E39" s="15">
        <v>1920.56</v>
      </c>
      <c r="F39" s="16">
        <v>1.2200000000000001E-2</v>
      </c>
      <c r="G39" s="16"/>
    </row>
    <row r="40" spans="1:7" x14ac:dyDescent="0.25">
      <c r="A40" s="13" t="s">
        <v>836</v>
      </c>
      <c r="B40" s="32" t="s">
        <v>837</v>
      </c>
      <c r="C40" s="32" t="s">
        <v>300</v>
      </c>
      <c r="D40" s="14">
        <v>115978</v>
      </c>
      <c r="E40" s="15">
        <v>1904.24</v>
      </c>
      <c r="F40" s="16">
        <v>1.21E-2</v>
      </c>
      <c r="G40" s="16"/>
    </row>
    <row r="41" spans="1:7" x14ac:dyDescent="0.25">
      <c r="A41" s="13" t="s">
        <v>437</v>
      </c>
      <c r="B41" s="32" t="s">
        <v>438</v>
      </c>
      <c r="C41" s="32" t="s">
        <v>439</v>
      </c>
      <c r="D41" s="14">
        <v>90000</v>
      </c>
      <c r="E41" s="15">
        <v>1865.75</v>
      </c>
      <c r="F41" s="16">
        <v>1.18E-2</v>
      </c>
      <c r="G41" s="16"/>
    </row>
    <row r="42" spans="1:7" x14ac:dyDescent="0.25">
      <c r="A42" s="13" t="s">
        <v>757</v>
      </c>
      <c r="B42" s="32" t="s">
        <v>758</v>
      </c>
      <c r="C42" s="32" t="s">
        <v>470</v>
      </c>
      <c r="D42" s="14">
        <v>260000</v>
      </c>
      <c r="E42" s="15">
        <v>1861.86</v>
      </c>
      <c r="F42" s="16">
        <v>1.18E-2</v>
      </c>
      <c r="G42" s="16"/>
    </row>
    <row r="43" spans="1:7" x14ac:dyDescent="0.25">
      <c r="A43" s="13" t="s">
        <v>1572</v>
      </c>
      <c r="B43" s="32" t="s">
        <v>1573</v>
      </c>
      <c r="C43" s="32" t="s">
        <v>439</v>
      </c>
      <c r="D43" s="14">
        <v>91045</v>
      </c>
      <c r="E43" s="15">
        <v>1771.87</v>
      </c>
      <c r="F43" s="16">
        <v>1.12E-2</v>
      </c>
      <c r="G43" s="16"/>
    </row>
    <row r="44" spans="1:7" x14ac:dyDescent="0.25">
      <c r="A44" s="13" t="s">
        <v>1518</v>
      </c>
      <c r="B44" s="32" t="s">
        <v>1519</v>
      </c>
      <c r="C44" s="32" t="s">
        <v>573</v>
      </c>
      <c r="D44" s="14">
        <v>820240</v>
      </c>
      <c r="E44" s="15">
        <v>1746.62</v>
      </c>
      <c r="F44" s="16">
        <v>1.11E-2</v>
      </c>
      <c r="G44" s="16"/>
    </row>
    <row r="45" spans="1:7" x14ac:dyDescent="0.25">
      <c r="A45" s="13" t="s">
        <v>516</v>
      </c>
      <c r="B45" s="32" t="s">
        <v>517</v>
      </c>
      <c r="C45" s="32" t="s">
        <v>297</v>
      </c>
      <c r="D45" s="14">
        <v>171414</v>
      </c>
      <c r="E45" s="15">
        <v>1711.23</v>
      </c>
      <c r="F45" s="16">
        <v>1.09E-2</v>
      </c>
      <c r="G45" s="16"/>
    </row>
    <row r="46" spans="1:7" x14ac:dyDescent="0.25">
      <c r="A46" s="13" t="s">
        <v>432</v>
      </c>
      <c r="B46" s="32" t="s">
        <v>433</v>
      </c>
      <c r="C46" s="32" t="s">
        <v>394</v>
      </c>
      <c r="D46" s="14">
        <v>107576</v>
      </c>
      <c r="E46" s="15">
        <v>1665.38</v>
      </c>
      <c r="F46" s="16">
        <v>1.06E-2</v>
      </c>
      <c r="G46" s="16"/>
    </row>
    <row r="47" spans="1:7" x14ac:dyDescent="0.25">
      <c r="A47" s="13" t="s">
        <v>777</v>
      </c>
      <c r="B47" s="32" t="s">
        <v>778</v>
      </c>
      <c r="C47" s="32" t="s">
        <v>417</v>
      </c>
      <c r="D47" s="14">
        <v>59075</v>
      </c>
      <c r="E47" s="15">
        <v>1651.38</v>
      </c>
      <c r="F47" s="16">
        <v>1.0500000000000001E-2</v>
      </c>
      <c r="G47" s="16"/>
    </row>
    <row r="48" spans="1:7" x14ac:dyDescent="0.25">
      <c r="A48" s="13" t="s">
        <v>518</v>
      </c>
      <c r="B48" s="32" t="s">
        <v>519</v>
      </c>
      <c r="C48" s="32" t="s">
        <v>436</v>
      </c>
      <c r="D48" s="14">
        <v>98806</v>
      </c>
      <c r="E48" s="15">
        <v>1647.05</v>
      </c>
      <c r="F48" s="16">
        <v>1.0500000000000001E-2</v>
      </c>
      <c r="G48" s="16"/>
    </row>
    <row r="49" spans="1:7" x14ac:dyDescent="0.25">
      <c r="A49" s="13" t="s">
        <v>428</v>
      </c>
      <c r="B49" s="32" t="s">
        <v>429</v>
      </c>
      <c r="C49" s="32" t="s">
        <v>385</v>
      </c>
      <c r="D49" s="14">
        <v>286577</v>
      </c>
      <c r="E49" s="15">
        <v>1640.94</v>
      </c>
      <c r="F49" s="16">
        <v>1.04E-2</v>
      </c>
      <c r="G49" s="16"/>
    </row>
    <row r="50" spans="1:7" x14ac:dyDescent="0.25">
      <c r="A50" s="13" t="s">
        <v>524</v>
      </c>
      <c r="B50" s="32" t="s">
        <v>525</v>
      </c>
      <c r="C50" s="32" t="s">
        <v>403</v>
      </c>
      <c r="D50" s="14">
        <v>33846</v>
      </c>
      <c r="E50" s="15">
        <v>1595.3</v>
      </c>
      <c r="F50" s="16">
        <v>1.01E-2</v>
      </c>
      <c r="G50" s="16"/>
    </row>
    <row r="51" spans="1:7" x14ac:dyDescent="0.25">
      <c r="A51" s="13" t="s">
        <v>279</v>
      </c>
      <c r="B51" s="32" t="s">
        <v>280</v>
      </c>
      <c r="C51" s="32" t="s">
        <v>281</v>
      </c>
      <c r="D51" s="14">
        <v>100000</v>
      </c>
      <c r="E51" s="15">
        <v>1593.25</v>
      </c>
      <c r="F51" s="16">
        <v>1.01E-2</v>
      </c>
      <c r="G51" s="16"/>
    </row>
    <row r="52" spans="1:7" x14ac:dyDescent="0.25">
      <c r="A52" s="13" t="s">
        <v>1536</v>
      </c>
      <c r="B52" s="32" t="s">
        <v>1537</v>
      </c>
      <c r="C52" s="32" t="s">
        <v>284</v>
      </c>
      <c r="D52" s="14">
        <v>999778</v>
      </c>
      <c r="E52" s="15">
        <v>1587.65</v>
      </c>
      <c r="F52" s="16">
        <v>1.01E-2</v>
      </c>
      <c r="G52" s="16"/>
    </row>
    <row r="53" spans="1:7" x14ac:dyDescent="0.25">
      <c r="A53" s="13" t="s">
        <v>390</v>
      </c>
      <c r="B53" s="32" t="s">
        <v>391</v>
      </c>
      <c r="C53" s="32" t="s">
        <v>345</v>
      </c>
      <c r="D53" s="14">
        <v>187503</v>
      </c>
      <c r="E53" s="15">
        <v>1548.59</v>
      </c>
      <c r="F53" s="16">
        <v>9.7999999999999997E-3</v>
      </c>
      <c r="G53" s="16"/>
    </row>
    <row r="54" spans="1:7" x14ac:dyDescent="0.25">
      <c r="A54" s="13" t="s">
        <v>816</v>
      </c>
      <c r="B54" s="32" t="s">
        <v>817</v>
      </c>
      <c r="C54" s="32" t="s">
        <v>316</v>
      </c>
      <c r="D54" s="14">
        <v>32407</v>
      </c>
      <c r="E54" s="15">
        <v>1546.98</v>
      </c>
      <c r="F54" s="16">
        <v>9.7999999999999997E-3</v>
      </c>
      <c r="G54" s="16"/>
    </row>
    <row r="55" spans="1:7" x14ac:dyDescent="0.25">
      <c r="A55" s="13" t="s">
        <v>341</v>
      </c>
      <c r="B55" s="32" t="s">
        <v>342</v>
      </c>
      <c r="C55" s="32" t="s">
        <v>273</v>
      </c>
      <c r="D55" s="14">
        <v>20966</v>
      </c>
      <c r="E55" s="15">
        <v>1543.55</v>
      </c>
      <c r="F55" s="16">
        <v>9.7999999999999997E-3</v>
      </c>
      <c r="G55" s="16"/>
    </row>
    <row r="56" spans="1:7" x14ac:dyDescent="0.25">
      <c r="A56" s="13" t="s">
        <v>494</v>
      </c>
      <c r="B56" s="32" t="s">
        <v>495</v>
      </c>
      <c r="C56" s="32" t="s">
        <v>439</v>
      </c>
      <c r="D56" s="14">
        <v>342808</v>
      </c>
      <c r="E56" s="15">
        <v>1494.81</v>
      </c>
      <c r="F56" s="16">
        <v>9.4999999999999998E-3</v>
      </c>
      <c r="G56" s="16"/>
    </row>
    <row r="57" spans="1:7" x14ac:dyDescent="0.25">
      <c r="A57" s="13" t="s">
        <v>509</v>
      </c>
      <c r="B57" s="32" t="s">
        <v>510</v>
      </c>
      <c r="C57" s="32" t="s">
        <v>511</v>
      </c>
      <c r="D57" s="14">
        <v>3536</v>
      </c>
      <c r="E57" s="15">
        <v>1432.64</v>
      </c>
      <c r="F57" s="16">
        <v>9.1000000000000004E-3</v>
      </c>
      <c r="G57" s="16"/>
    </row>
    <row r="58" spans="1:7" x14ac:dyDescent="0.25">
      <c r="A58" s="13" t="s">
        <v>268</v>
      </c>
      <c r="B58" s="32" t="s">
        <v>269</v>
      </c>
      <c r="C58" s="32" t="s">
        <v>270</v>
      </c>
      <c r="D58" s="14">
        <v>84453</v>
      </c>
      <c r="E58" s="15">
        <v>1326.08</v>
      </c>
      <c r="F58" s="16">
        <v>8.3999999999999995E-3</v>
      </c>
      <c r="G58" s="16"/>
    </row>
    <row r="59" spans="1:7" x14ac:dyDescent="0.25">
      <c r="A59" s="13" t="s">
        <v>1320</v>
      </c>
      <c r="B59" s="32" t="s">
        <v>1321</v>
      </c>
      <c r="C59" s="32" t="s">
        <v>281</v>
      </c>
      <c r="D59" s="14">
        <v>693058</v>
      </c>
      <c r="E59" s="15">
        <v>1316.05</v>
      </c>
      <c r="F59" s="16">
        <v>8.3999999999999995E-3</v>
      </c>
      <c r="G59" s="16"/>
    </row>
    <row r="60" spans="1:7" x14ac:dyDescent="0.25">
      <c r="A60" s="13" t="s">
        <v>2364</v>
      </c>
      <c r="B60" s="32" t="s">
        <v>2365</v>
      </c>
      <c r="C60" s="32" t="s">
        <v>394</v>
      </c>
      <c r="D60" s="14">
        <v>280000</v>
      </c>
      <c r="E60" s="15">
        <v>1297.0999999999999</v>
      </c>
      <c r="F60" s="16">
        <v>8.2000000000000007E-3</v>
      </c>
      <c r="G60" s="16"/>
    </row>
    <row r="61" spans="1:7" x14ac:dyDescent="0.25">
      <c r="A61" s="13" t="s">
        <v>520</v>
      </c>
      <c r="B61" s="32" t="s">
        <v>521</v>
      </c>
      <c r="C61" s="32" t="s">
        <v>417</v>
      </c>
      <c r="D61" s="14">
        <v>13872</v>
      </c>
      <c r="E61" s="15">
        <v>1208.33</v>
      </c>
      <c r="F61" s="16">
        <v>7.7000000000000002E-3</v>
      </c>
      <c r="G61" s="16"/>
    </row>
    <row r="62" spans="1:7" x14ac:dyDescent="0.25">
      <c r="A62" s="13" t="s">
        <v>514</v>
      </c>
      <c r="B62" s="32" t="s">
        <v>515</v>
      </c>
      <c r="C62" s="32" t="s">
        <v>297</v>
      </c>
      <c r="D62" s="14">
        <v>108970</v>
      </c>
      <c r="E62" s="15">
        <v>1207.28</v>
      </c>
      <c r="F62" s="16">
        <v>7.7000000000000002E-3</v>
      </c>
      <c r="G62" s="16"/>
    </row>
    <row r="63" spans="1:7" x14ac:dyDescent="0.25">
      <c r="A63" s="13" t="s">
        <v>401</v>
      </c>
      <c r="B63" s="32" t="s">
        <v>402</v>
      </c>
      <c r="C63" s="32" t="s">
        <v>403</v>
      </c>
      <c r="D63" s="14">
        <v>6351</v>
      </c>
      <c r="E63" s="15">
        <v>194.99</v>
      </c>
      <c r="F63" s="16">
        <v>1.1999999999999999E-3</v>
      </c>
      <c r="G63" s="16"/>
    </row>
    <row r="64" spans="1:7" x14ac:dyDescent="0.25">
      <c r="A64" s="17" t="s">
        <v>181</v>
      </c>
      <c r="B64" s="33"/>
      <c r="C64" s="33"/>
      <c r="D64" s="18"/>
      <c r="E64" s="36">
        <v>153115.71</v>
      </c>
      <c r="F64" s="37">
        <v>0.97230000000000005</v>
      </c>
      <c r="G64" s="21"/>
    </row>
    <row r="65" spans="1:7" x14ac:dyDescent="0.25">
      <c r="A65" s="17" t="s">
        <v>473</v>
      </c>
      <c r="B65" s="32"/>
      <c r="C65" s="32"/>
      <c r="D65" s="14"/>
      <c r="E65" s="15"/>
      <c r="F65" s="16"/>
      <c r="G65" s="16"/>
    </row>
    <row r="66" spans="1:7" x14ac:dyDescent="0.25">
      <c r="A66" s="17" t="s">
        <v>181</v>
      </c>
      <c r="B66" s="32"/>
      <c r="C66" s="32"/>
      <c r="D66" s="14"/>
      <c r="E66" s="38" t="s">
        <v>134</v>
      </c>
      <c r="F66" s="39" t="s">
        <v>134</v>
      </c>
      <c r="G66" s="16"/>
    </row>
    <row r="67" spans="1:7" x14ac:dyDescent="0.25">
      <c r="A67" s="24" t="s">
        <v>184</v>
      </c>
      <c r="B67" s="34"/>
      <c r="C67" s="34"/>
      <c r="D67" s="25"/>
      <c r="E67" s="29">
        <v>153115.71</v>
      </c>
      <c r="F67" s="30">
        <v>0.97230000000000005</v>
      </c>
      <c r="G67" s="21"/>
    </row>
    <row r="68" spans="1:7" x14ac:dyDescent="0.25">
      <c r="A68" s="13"/>
      <c r="B68" s="32"/>
      <c r="C68" s="32"/>
      <c r="D68" s="14"/>
      <c r="E68" s="15"/>
      <c r="F68" s="16"/>
      <c r="G68" s="16"/>
    </row>
    <row r="69" spans="1:7" x14ac:dyDescent="0.25">
      <c r="A69" s="17" t="s">
        <v>858</v>
      </c>
      <c r="B69" s="32"/>
      <c r="C69" s="32"/>
      <c r="D69" s="14"/>
      <c r="E69" s="15"/>
      <c r="F69" s="16"/>
      <c r="G69" s="16"/>
    </row>
    <row r="70" spans="1:7" x14ac:dyDescent="0.25">
      <c r="A70" s="17" t="s">
        <v>859</v>
      </c>
      <c r="B70" s="32"/>
      <c r="C70" s="32"/>
      <c r="D70" s="14"/>
      <c r="E70" s="15"/>
      <c r="F70" s="16"/>
      <c r="G70" s="16"/>
    </row>
    <row r="71" spans="1:7" x14ac:dyDescent="0.25">
      <c r="A71" s="13" t="s">
        <v>2887</v>
      </c>
      <c r="B71" s="32"/>
      <c r="C71" s="32" t="s">
        <v>297</v>
      </c>
      <c r="D71" s="14">
        <v>25000</v>
      </c>
      <c r="E71" s="15">
        <v>1159.1300000000001</v>
      </c>
      <c r="F71" s="16">
        <v>7.358E-3</v>
      </c>
      <c r="G71" s="16"/>
    </row>
    <row r="72" spans="1:7" x14ac:dyDescent="0.25">
      <c r="A72" s="13" t="s">
        <v>2888</v>
      </c>
      <c r="B72" s="32"/>
      <c r="C72" s="32" t="s">
        <v>403</v>
      </c>
      <c r="D72" s="14">
        <v>37050</v>
      </c>
      <c r="E72" s="15">
        <v>1107.54</v>
      </c>
      <c r="F72" s="16">
        <v>7.0299999999999998E-3</v>
      </c>
      <c r="G72" s="16"/>
    </row>
    <row r="73" spans="1:7" x14ac:dyDescent="0.25">
      <c r="A73" s="17" t="s">
        <v>181</v>
      </c>
      <c r="B73" s="33"/>
      <c r="C73" s="33"/>
      <c r="D73" s="18"/>
      <c r="E73" s="36">
        <v>2266.67</v>
      </c>
      <c r="F73" s="37">
        <v>1.4388E-2</v>
      </c>
      <c r="G73" s="21"/>
    </row>
    <row r="74" spans="1:7" x14ac:dyDescent="0.25">
      <c r="A74" s="13"/>
      <c r="B74" s="32"/>
      <c r="C74" s="32"/>
      <c r="D74" s="14"/>
      <c r="E74" s="15"/>
      <c r="F74" s="16"/>
      <c r="G74" s="16"/>
    </row>
    <row r="75" spans="1:7" x14ac:dyDescent="0.25">
      <c r="A75" s="13"/>
      <c r="B75" s="32"/>
      <c r="C75" s="32"/>
      <c r="D75" s="14"/>
      <c r="E75" s="15"/>
      <c r="F75" s="16"/>
      <c r="G75" s="16"/>
    </row>
    <row r="76" spans="1:7" x14ac:dyDescent="0.25">
      <c r="A76" s="13"/>
      <c r="B76" s="32"/>
      <c r="C76" s="32"/>
      <c r="D76" s="14"/>
      <c r="E76" s="15"/>
      <c r="F76" s="16"/>
      <c r="G76" s="16"/>
    </row>
    <row r="77" spans="1:7" x14ac:dyDescent="0.25">
      <c r="A77" s="24" t="s">
        <v>184</v>
      </c>
      <c r="B77" s="34"/>
      <c r="C77" s="34"/>
      <c r="D77" s="25"/>
      <c r="E77" s="19">
        <v>2266.67</v>
      </c>
      <c r="F77" s="20">
        <v>1.4388E-2</v>
      </c>
      <c r="G77" s="21"/>
    </row>
    <row r="78" spans="1:7" x14ac:dyDescent="0.25">
      <c r="A78" s="13"/>
      <c r="B78" s="32"/>
      <c r="C78" s="32"/>
      <c r="D78" s="14"/>
      <c r="E78" s="15"/>
      <c r="F78" s="16"/>
      <c r="G78" s="16"/>
    </row>
    <row r="79" spans="1:7" x14ac:dyDescent="0.25">
      <c r="A79" s="13"/>
      <c r="B79" s="32"/>
      <c r="C79" s="32"/>
      <c r="D79" s="14"/>
      <c r="E79" s="15"/>
      <c r="F79" s="16"/>
      <c r="G79" s="16"/>
    </row>
    <row r="80" spans="1:7" x14ac:dyDescent="0.25">
      <c r="A80" s="17" t="s">
        <v>199</v>
      </c>
      <c r="B80" s="32"/>
      <c r="C80" s="32"/>
      <c r="D80" s="14"/>
      <c r="E80" s="15"/>
      <c r="F80" s="16"/>
      <c r="G80" s="16"/>
    </row>
    <row r="81" spans="1:7" x14ac:dyDescent="0.25">
      <c r="A81" s="13" t="s">
        <v>200</v>
      </c>
      <c r="B81" s="32"/>
      <c r="C81" s="32"/>
      <c r="D81" s="14"/>
      <c r="E81" s="15">
        <v>2221.86</v>
      </c>
      <c r="F81" s="16">
        <v>1.41E-2</v>
      </c>
      <c r="G81" s="16">
        <v>6.2650999999999998E-2</v>
      </c>
    </row>
    <row r="82" spans="1:7" x14ac:dyDescent="0.25">
      <c r="A82" s="17" t="s">
        <v>181</v>
      </c>
      <c r="B82" s="33"/>
      <c r="C82" s="33"/>
      <c r="D82" s="18"/>
      <c r="E82" s="36">
        <v>2221.86</v>
      </c>
      <c r="F82" s="37">
        <v>1.41E-2</v>
      </c>
      <c r="G82" s="21"/>
    </row>
    <row r="83" spans="1:7" x14ac:dyDescent="0.25">
      <c r="A83" s="13"/>
      <c r="B83" s="32"/>
      <c r="C83" s="32"/>
      <c r="D83" s="14"/>
      <c r="E83" s="15"/>
      <c r="F83" s="16"/>
      <c r="G83" s="16"/>
    </row>
    <row r="84" spans="1:7" x14ac:dyDescent="0.25">
      <c r="A84" s="24" t="s">
        <v>184</v>
      </c>
      <c r="B84" s="34"/>
      <c r="C84" s="34"/>
      <c r="D84" s="25"/>
      <c r="E84" s="19">
        <v>2221.86</v>
      </c>
      <c r="F84" s="20">
        <v>1.41E-2</v>
      </c>
      <c r="G84" s="21"/>
    </row>
    <row r="85" spans="1:7" x14ac:dyDescent="0.25">
      <c r="A85" s="13" t="s">
        <v>201</v>
      </c>
      <c r="B85" s="32"/>
      <c r="C85" s="32"/>
      <c r="D85" s="14"/>
      <c r="E85" s="15">
        <v>0.38137399999999999</v>
      </c>
      <c r="F85" s="16">
        <v>1.9999999999999999E-6</v>
      </c>
      <c r="G85" s="16"/>
    </row>
    <row r="86" spans="1:7" x14ac:dyDescent="0.25">
      <c r="A86" s="13" t="s">
        <v>202</v>
      </c>
      <c r="B86" s="32"/>
      <c r="C86" s="32"/>
      <c r="D86" s="14"/>
      <c r="E86" s="15">
        <v>2184.0886260000002</v>
      </c>
      <c r="F86" s="16">
        <v>1.3598000000000001E-2</v>
      </c>
      <c r="G86" s="16">
        <v>6.2650999999999998E-2</v>
      </c>
    </row>
    <row r="87" spans="1:7" x14ac:dyDescent="0.25">
      <c r="A87" s="27" t="s">
        <v>203</v>
      </c>
      <c r="B87" s="35"/>
      <c r="C87" s="35"/>
      <c r="D87" s="28"/>
      <c r="E87" s="29">
        <v>157522.04</v>
      </c>
      <c r="F87" s="30">
        <v>1</v>
      </c>
      <c r="G87" s="30"/>
    </row>
    <row r="89" spans="1:7" x14ac:dyDescent="0.25">
      <c r="A89" s="1" t="s">
        <v>883</v>
      </c>
    </row>
    <row r="92" spans="1:7" x14ac:dyDescent="0.25">
      <c r="A92" s="1" t="s">
        <v>206</v>
      </c>
    </row>
    <row r="93" spans="1:7" x14ac:dyDescent="0.25">
      <c r="A93" s="47" t="s">
        <v>207</v>
      </c>
      <c r="B93" s="3" t="s">
        <v>134</v>
      </c>
    </row>
    <row r="94" spans="1:7" x14ac:dyDescent="0.25">
      <c r="A94" t="s">
        <v>208</v>
      </c>
    </row>
    <row r="95" spans="1:7" x14ac:dyDescent="0.25">
      <c r="A95" t="s">
        <v>249</v>
      </c>
      <c r="B95" t="s">
        <v>210</v>
      </c>
      <c r="C95" t="s">
        <v>210</v>
      </c>
    </row>
    <row r="96" spans="1:7" x14ac:dyDescent="0.25">
      <c r="B96" s="48">
        <v>45688</v>
      </c>
      <c r="C96" s="48">
        <v>45716</v>
      </c>
    </row>
    <row r="97" spans="1:3" x14ac:dyDescent="0.25">
      <c r="A97" t="s">
        <v>250</v>
      </c>
      <c r="B97">
        <v>8.4184999999999999</v>
      </c>
      <c r="C97">
        <v>7.6044</v>
      </c>
    </row>
    <row r="98" spans="1:3" x14ac:dyDescent="0.25">
      <c r="A98" t="s">
        <v>251</v>
      </c>
      <c r="B98">
        <v>8.4184999999999999</v>
      </c>
      <c r="C98">
        <v>7.6044</v>
      </c>
    </row>
    <row r="99" spans="1:3" x14ac:dyDescent="0.25">
      <c r="A99" t="s">
        <v>252</v>
      </c>
      <c r="B99">
        <v>8.3455999999999992</v>
      </c>
      <c r="C99">
        <v>7.5293000000000001</v>
      </c>
    </row>
    <row r="100" spans="1:3" x14ac:dyDescent="0.25">
      <c r="A100" t="s">
        <v>253</v>
      </c>
      <c r="B100">
        <v>8.3455999999999992</v>
      </c>
      <c r="C100">
        <v>7.5293000000000001</v>
      </c>
    </row>
    <row r="102" spans="1:3" x14ac:dyDescent="0.25">
      <c r="A102" t="s">
        <v>212</v>
      </c>
      <c r="B102" s="3" t="s">
        <v>134</v>
      </c>
    </row>
    <row r="103" spans="1:3" x14ac:dyDescent="0.25">
      <c r="A103" t="s">
        <v>213</v>
      </c>
      <c r="B103" s="3" t="s">
        <v>134</v>
      </c>
    </row>
    <row r="104" spans="1:3" ht="29.1" customHeight="1" x14ac:dyDescent="0.25">
      <c r="A104" s="47" t="s">
        <v>214</v>
      </c>
      <c r="B104" s="3" t="s">
        <v>134</v>
      </c>
    </row>
    <row r="105" spans="1:3" ht="29.1" customHeight="1" x14ac:dyDescent="0.25">
      <c r="A105" s="47" t="s">
        <v>215</v>
      </c>
      <c r="B105" s="3" t="s">
        <v>134</v>
      </c>
    </row>
    <row r="106" spans="1:3" x14ac:dyDescent="0.25">
      <c r="A106" t="s">
        <v>476</v>
      </c>
      <c r="B106" s="49">
        <v>1.2416</v>
      </c>
    </row>
    <row r="107" spans="1:3" ht="43.5" customHeight="1" x14ac:dyDescent="0.25">
      <c r="A107" s="47" t="s">
        <v>217</v>
      </c>
      <c r="B107" s="3">
        <v>2266.6606499999998</v>
      </c>
    </row>
    <row r="108" spans="1:3" x14ac:dyDescent="0.25">
      <c r="B108" s="3"/>
    </row>
    <row r="109" spans="1:3" ht="29.1" customHeight="1" x14ac:dyDescent="0.25">
      <c r="A109" s="47" t="s">
        <v>218</v>
      </c>
      <c r="B109" s="3" t="s">
        <v>134</v>
      </c>
    </row>
    <row r="110" spans="1:3" ht="29.1" customHeight="1" x14ac:dyDescent="0.25">
      <c r="A110" s="47" t="s">
        <v>219</v>
      </c>
      <c r="B110" t="s">
        <v>134</v>
      </c>
    </row>
    <row r="111" spans="1:3" ht="29.1" customHeight="1" x14ac:dyDescent="0.25">
      <c r="A111" s="47" t="s">
        <v>220</v>
      </c>
      <c r="B111" s="3" t="s">
        <v>134</v>
      </c>
    </row>
    <row r="112" spans="1:3" ht="29.1" customHeight="1" x14ac:dyDescent="0.25">
      <c r="A112" s="47" t="s">
        <v>221</v>
      </c>
      <c r="B112" s="3" t="s">
        <v>134</v>
      </c>
    </row>
    <row r="114" spans="1:4" ht="69.95" customHeight="1" x14ac:dyDescent="0.25">
      <c r="A114" s="65" t="s">
        <v>231</v>
      </c>
      <c r="B114" s="65" t="s">
        <v>232</v>
      </c>
      <c r="C114" s="65" t="s">
        <v>4</v>
      </c>
      <c r="D114" s="65" t="s">
        <v>5</v>
      </c>
    </row>
    <row r="115" spans="1:4" ht="69.95" customHeight="1" x14ac:dyDescent="0.25">
      <c r="A115" s="65" t="s">
        <v>2889</v>
      </c>
      <c r="B115" s="65"/>
      <c r="C115" s="65" t="s">
        <v>12</v>
      </c>
      <c r="D115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13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2890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2891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263</v>
      </c>
      <c r="B8" s="32" t="s">
        <v>264</v>
      </c>
      <c r="C8" s="32" t="s">
        <v>262</v>
      </c>
      <c r="D8" s="14">
        <v>661958</v>
      </c>
      <c r="E8" s="15">
        <v>7970.64</v>
      </c>
      <c r="F8" s="16">
        <v>7.5300000000000006E-2</v>
      </c>
      <c r="G8" s="16"/>
    </row>
    <row r="9" spans="1:7" x14ac:dyDescent="0.25">
      <c r="A9" s="13" t="s">
        <v>260</v>
      </c>
      <c r="B9" s="32" t="s">
        <v>261</v>
      </c>
      <c r="C9" s="32" t="s">
        <v>262</v>
      </c>
      <c r="D9" s="14">
        <v>433985</v>
      </c>
      <c r="E9" s="15">
        <v>7518.36</v>
      </c>
      <c r="F9" s="16">
        <v>7.0999999999999994E-2</v>
      </c>
      <c r="G9" s="16"/>
    </row>
    <row r="10" spans="1:7" x14ac:dyDescent="0.25">
      <c r="A10" s="13" t="s">
        <v>364</v>
      </c>
      <c r="B10" s="32" t="s">
        <v>365</v>
      </c>
      <c r="C10" s="32" t="s">
        <v>300</v>
      </c>
      <c r="D10" s="14">
        <v>48387</v>
      </c>
      <c r="E10" s="15">
        <v>4127.5600000000004</v>
      </c>
      <c r="F10" s="16">
        <v>3.9E-2</v>
      </c>
      <c r="G10" s="16"/>
    </row>
    <row r="11" spans="1:7" x14ac:dyDescent="0.25">
      <c r="A11" s="13" t="s">
        <v>265</v>
      </c>
      <c r="B11" s="32" t="s">
        <v>266</v>
      </c>
      <c r="C11" s="32" t="s">
        <v>267</v>
      </c>
      <c r="D11" s="14">
        <v>336114</v>
      </c>
      <c r="E11" s="15">
        <v>4033.7</v>
      </c>
      <c r="F11" s="16">
        <v>3.8100000000000002E-2</v>
      </c>
      <c r="G11" s="16"/>
    </row>
    <row r="12" spans="1:7" x14ac:dyDescent="0.25">
      <c r="A12" s="13" t="s">
        <v>271</v>
      </c>
      <c r="B12" s="32" t="s">
        <v>272</v>
      </c>
      <c r="C12" s="32" t="s">
        <v>273</v>
      </c>
      <c r="D12" s="14">
        <v>236600</v>
      </c>
      <c r="E12" s="15">
        <v>3993.1</v>
      </c>
      <c r="F12" s="16">
        <v>3.7699999999999997E-2</v>
      </c>
      <c r="G12" s="16"/>
    </row>
    <row r="13" spans="1:7" x14ac:dyDescent="0.25">
      <c r="A13" s="13" t="s">
        <v>274</v>
      </c>
      <c r="B13" s="32" t="s">
        <v>275</v>
      </c>
      <c r="C13" s="32" t="s">
        <v>276</v>
      </c>
      <c r="D13" s="14">
        <v>121338</v>
      </c>
      <c r="E13" s="15">
        <v>3838.95</v>
      </c>
      <c r="F13" s="16">
        <v>3.6299999999999999E-2</v>
      </c>
      <c r="G13" s="16"/>
    </row>
    <row r="14" spans="1:7" x14ac:dyDescent="0.25">
      <c r="A14" s="13" t="s">
        <v>287</v>
      </c>
      <c r="B14" s="32" t="s">
        <v>288</v>
      </c>
      <c r="C14" s="32" t="s">
        <v>273</v>
      </c>
      <c r="D14" s="14">
        <v>108341</v>
      </c>
      <c r="E14" s="15">
        <v>3773.79</v>
      </c>
      <c r="F14" s="16">
        <v>3.56E-2</v>
      </c>
      <c r="G14" s="16"/>
    </row>
    <row r="15" spans="1:7" x14ac:dyDescent="0.25">
      <c r="A15" s="13" t="s">
        <v>289</v>
      </c>
      <c r="B15" s="32" t="s">
        <v>290</v>
      </c>
      <c r="C15" s="32" t="s">
        <v>291</v>
      </c>
      <c r="D15" s="14">
        <v>766588</v>
      </c>
      <c r="E15" s="15">
        <v>3028.02</v>
      </c>
      <c r="F15" s="16">
        <v>2.86E-2</v>
      </c>
      <c r="G15" s="16"/>
    </row>
    <row r="16" spans="1:7" x14ac:dyDescent="0.25">
      <c r="A16" s="13" t="s">
        <v>285</v>
      </c>
      <c r="B16" s="32" t="s">
        <v>286</v>
      </c>
      <c r="C16" s="32" t="s">
        <v>262</v>
      </c>
      <c r="D16" s="14">
        <v>291526</v>
      </c>
      <c r="E16" s="15">
        <v>2960.59</v>
      </c>
      <c r="F16" s="16">
        <v>2.8000000000000001E-2</v>
      </c>
      <c r="G16" s="16"/>
    </row>
    <row r="17" spans="1:7" x14ac:dyDescent="0.25">
      <c r="A17" s="13" t="s">
        <v>386</v>
      </c>
      <c r="B17" s="32" t="s">
        <v>387</v>
      </c>
      <c r="C17" s="32" t="s">
        <v>316</v>
      </c>
      <c r="D17" s="14">
        <v>24559</v>
      </c>
      <c r="E17" s="15">
        <v>2933.78</v>
      </c>
      <c r="F17" s="16">
        <v>2.7699999999999999E-2</v>
      </c>
      <c r="G17" s="16"/>
    </row>
    <row r="18" spans="1:7" x14ac:dyDescent="0.25">
      <c r="A18" s="13" t="s">
        <v>301</v>
      </c>
      <c r="B18" s="32" t="s">
        <v>302</v>
      </c>
      <c r="C18" s="32" t="s">
        <v>303</v>
      </c>
      <c r="D18" s="14">
        <v>858921</v>
      </c>
      <c r="E18" s="15">
        <v>2675.11</v>
      </c>
      <c r="F18" s="16">
        <v>2.53E-2</v>
      </c>
      <c r="G18" s="16"/>
    </row>
    <row r="19" spans="1:7" x14ac:dyDescent="0.25">
      <c r="A19" s="13" t="s">
        <v>279</v>
      </c>
      <c r="B19" s="32" t="s">
        <v>280</v>
      </c>
      <c r="C19" s="32" t="s">
        <v>281</v>
      </c>
      <c r="D19" s="14">
        <v>164737</v>
      </c>
      <c r="E19" s="15">
        <v>2624.67</v>
      </c>
      <c r="F19" s="16">
        <v>2.4799999999999999E-2</v>
      </c>
      <c r="G19" s="16"/>
    </row>
    <row r="20" spans="1:7" x14ac:dyDescent="0.25">
      <c r="A20" s="13" t="s">
        <v>268</v>
      </c>
      <c r="B20" s="32" t="s">
        <v>269</v>
      </c>
      <c r="C20" s="32" t="s">
        <v>270</v>
      </c>
      <c r="D20" s="14">
        <v>160833</v>
      </c>
      <c r="E20" s="15">
        <v>2525.4</v>
      </c>
      <c r="F20" s="16">
        <v>2.3900000000000001E-2</v>
      </c>
      <c r="G20" s="16"/>
    </row>
    <row r="21" spans="1:7" x14ac:dyDescent="0.25">
      <c r="A21" s="13" t="s">
        <v>765</v>
      </c>
      <c r="B21" s="32" t="s">
        <v>766</v>
      </c>
      <c r="C21" s="32" t="s">
        <v>262</v>
      </c>
      <c r="D21" s="14">
        <v>118208</v>
      </c>
      <c r="E21" s="15">
        <v>2249.44</v>
      </c>
      <c r="F21" s="16">
        <v>2.12E-2</v>
      </c>
      <c r="G21" s="16"/>
    </row>
    <row r="22" spans="1:7" x14ac:dyDescent="0.25">
      <c r="A22" s="13" t="s">
        <v>277</v>
      </c>
      <c r="B22" s="32" t="s">
        <v>278</v>
      </c>
      <c r="C22" s="32" t="s">
        <v>262</v>
      </c>
      <c r="D22" s="14">
        <v>322016</v>
      </c>
      <c r="E22" s="15">
        <v>2218.0500000000002</v>
      </c>
      <c r="F22" s="16">
        <v>2.1000000000000001E-2</v>
      </c>
      <c r="G22" s="16"/>
    </row>
    <row r="23" spans="1:7" x14ac:dyDescent="0.25">
      <c r="A23" s="13" t="s">
        <v>346</v>
      </c>
      <c r="B23" s="32" t="s">
        <v>347</v>
      </c>
      <c r="C23" s="32" t="s">
        <v>273</v>
      </c>
      <c r="D23" s="14">
        <v>137329</v>
      </c>
      <c r="E23" s="15">
        <v>2163</v>
      </c>
      <c r="F23" s="16">
        <v>2.0400000000000001E-2</v>
      </c>
      <c r="G23" s="16"/>
    </row>
    <row r="24" spans="1:7" x14ac:dyDescent="0.25">
      <c r="A24" s="13" t="s">
        <v>799</v>
      </c>
      <c r="B24" s="32" t="s">
        <v>800</v>
      </c>
      <c r="C24" s="32" t="s">
        <v>332</v>
      </c>
      <c r="D24" s="14">
        <v>34377</v>
      </c>
      <c r="E24" s="15">
        <v>2080.6999999999998</v>
      </c>
      <c r="F24" s="16">
        <v>1.9699999999999999E-2</v>
      </c>
      <c r="G24" s="16"/>
    </row>
    <row r="25" spans="1:7" x14ac:dyDescent="0.25">
      <c r="A25" s="13" t="s">
        <v>314</v>
      </c>
      <c r="B25" s="32" t="s">
        <v>315</v>
      </c>
      <c r="C25" s="32" t="s">
        <v>316</v>
      </c>
      <c r="D25" s="14">
        <v>80163</v>
      </c>
      <c r="E25" s="15">
        <v>2072.29</v>
      </c>
      <c r="F25" s="16">
        <v>1.9599999999999999E-2</v>
      </c>
      <c r="G25" s="16"/>
    </row>
    <row r="26" spans="1:7" x14ac:dyDescent="0.25">
      <c r="A26" s="13" t="s">
        <v>1196</v>
      </c>
      <c r="B26" s="32" t="s">
        <v>1197</v>
      </c>
      <c r="C26" s="32" t="s">
        <v>417</v>
      </c>
      <c r="D26" s="14">
        <v>71797</v>
      </c>
      <c r="E26" s="15">
        <v>1908.29</v>
      </c>
      <c r="F26" s="16">
        <v>1.7999999999999999E-2</v>
      </c>
      <c r="G26" s="16"/>
    </row>
    <row r="27" spans="1:7" x14ac:dyDescent="0.25">
      <c r="A27" s="13" t="s">
        <v>1200</v>
      </c>
      <c r="B27" s="32" t="s">
        <v>1201</v>
      </c>
      <c r="C27" s="32" t="s">
        <v>439</v>
      </c>
      <c r="D27" s="14">
        <v>128587</v>
      </c>
      <c r="E27" s="15">
        <v>1651.64</v>
      </c>
      <c r="F27" s="16">
        <v>1.5599999999999999E-2</v>
      </c>
      <c r="G27" s="16"/>
    </row>
    <row r="28" spans="1:7" x14ac:dyDescent="0.25">
      <c r="A28" s="13" t="s">
        <v>292</v>
      </c>
      <c r="B28" s="32" t="s">
        <v>293</v>
      </c>
      <c r="C28" s="32" t="s">
        <v>294</v>
      </c>
      <c r="D28" s="14">
        <v>15687</v>
      </c>
      <c r="E28" s="15">
        <v>1588.85</v>
      </c>
      <c r="F28" s="16">
        <v>1.4999999999999999E-2</v>
      </c>
      <c r="G28" s="16"/>
    </row>
    <row r="29" spans="1:7" x14ac:dyDescent="0.25">
      <c r="A29" s="13" t="s">
        <v>418</v>
      </c>
      <c r="B29" s="32" t="s">
        <v>419</v>
      </c>
      <c r="C29" s="32" t="s">
        <v>281</v>
      </c>
      <c r="D29" s="14">
        <v>81683</v>
      </c>
      <c r="E29" s="15">
        <v>1555.78</v>
      </c>
      <c r="F29" s="16">
        <v>1.47E-2</v>
      </c>
      <c r="G29" s="16"/>
    </row>
    <row r="30" spans="1:7" x14ac:dyDescent="0.25">
      <c r="A30" s="13" t="s">
        <v>795</v>
      </c>
      <c r="B30" s="32" t="s">
        <v>796</v>
      </c>
      <c r="C30" s="32" t="s">
        <v>300</v>
      </c>
      <c r="D30" s="14">
        <v>74785</v>
      </c>
      <c r="E30" s="15">
        <v>1400.2</v>
      </c>
      <c r="F30" s="16">
        <v>1.32E-2</v>
      </c>
      <c r="G30" s="16"/>
    </row>
    <row r="31" spans="1:7" x14ac:dyDescent="0.25">
      <c r="A31" s="13" t="s">
        <v>807</v>
      </c>
      <c r="B31" s="32" t="s">
        <v>808</v>
      </c>
      <c r="C31" s="32" t="s">
        <v>338</v>
      </c>
      <c r="D31" s="14">
        <v>214097</v>
      </c>
      <c r="E31" s="15">
        <v>1302.78</v>
      </c>
      <c r="F31" s="16">
        <v>1.23E-2</v>
      </c>
      <c r="G31" s="16"/>
    </row>
    <row r="32" spans="1:7" x14ac:dyDescent="0.25">
      <c r="A32" s="13" t="s">
        <v>298</v>
      </c>
      <c r="B32" s="32" t="s">
        <v>299</v>
      </c>
      <c r="C32" s="32" t="s">
        <v>300</v>
      </c>
      <c r="D32" s="14">
        <v>59867</v>
      </c>
      <c r="E32" s="15">
        <v>1276.8399999999999</v>
      </c>
      <c r="F32" s="16">
        <v>1.21E-2</v>
      </c>
      <c r="G32" s="16"/>
    </row>
    <row r="33" spans="1:7" x14ac:dyDescent="0.25">
      <c r="A33" s="13" t="s">
        <v>785</v>
      </c>
      <c r="B33" s="32" t="s">
        <v>786</v>
      </c>
      <c r="C33" s="32" t="s">
        <v>316</v>
      </c>
      <c r="D33" s="14">
        <v>205489</v>
      </c>
      <c r="E33" s="15">
        <v>1275.3699999999999</v>
      </c>
      <c r="F33" s="16">
        <v>1.2E-2</v>
      </c>
      <c r="G33" s="16"/>
    </row>
    <row r="34" spans="1:7" x14ac:dyDescent="0.25">
      <c r="A34" s="13" t="s">
        <v>1508</v>
      </c>
      <c r="B34" s="32" t="s">
        <v>1509</v>
      </c>
      <c r="C34" s="32" t="s">
        <v>270</v>
      </c>
      <c r="D34" s="14">
        <v>388914</v>
      </c>
      <c r="E34" s="15">
        <v>1257.55</v>
      </c>
      <c r="F34" s="16">
        <v>1.1900000000000001E-2</v>
      </c>
      <c r="G34" s="16"/>
    </row>
    <row r="35" spans="1:7" x14ac:dyDescent="0.25">
      <c r="A35" s="13" t="s">
        <v>348</v>
      </c>
      <c r="B35" s="32" t="s">
        <v>349</v>
      </c>
      <c r="C35" s="32" t="s">
        <v>281</v>
      </c>
      <c r="D35" s="14">
        <v>40419</v>
      </c>
      <c r="E35" s="15">
        <v>1191.5899999999999</v>
      </c>
      <c r="F35" s="16">
        <v>1.1299999999999999E-2</v>
      </c>
      <c r="G35" s="16"/>
    </row>
    <row r="36" spans="1:7" x14ac:dyDescent="0.25">
      <c r="A36" s="13" t="s">
        <v>408</v>
      </c>
      <c r="B36" s="32" t="s">
        <v>409</v>
      </c>
      <c r="C36" s="32" t="s">
        <v>338</v>
      </c>
      <c r="D36" s="14">
        <v>67025</v>
      </c>
      <c r="E36" s="15">
        <v>1133.3599999999999</v>
      </c>
      <c r="F36" s="16">
        <v>1.0699999999999999E-2</v>
      </c>
      <c r="G36" s="16"/>
    </row>
    <row r="37" spans="1:7" x14ac:dyDescent="0.25">
      <c r="A37" s="13" t="s">
        <v>498</v>
      </c>
      <c r="B37" s="32" t="s">
        <v>499</v>
      </c>
      <c r="C37" s="32" t="s">
        <v>500</v>
      </c>
      <c r="D37" s="14">
        <v>44521</v>
      </c>
      <c r="E37" s="15">
        <v>1097.26</v>
      </c>
      <c r="F37" s="16">
        <v>1.04E-2</v>
      </c>
      <c r="G37" s="16"/>
    </row>
    <row r="38" spans="1:7" x14ac:dyDescent="0.25">
      <c r="A38" s="13" t="s">
        <v>306</v>
      </c>
      <c r="B38" s="32" t="s">
        <v>307</v>
      </c>
      <c r="C38" s="32" t="s">
        <v>308</v>
      </c>
      <c r="D38" s="14">
        <v>430139</v>
      </c>
      <c r="E38" s="15">
        <v>1059.22</v>
      </c>
      <c r="F38" s="16">
        <v>0.01</v>
      </c>
      <c r="G38" s="16"/>
    </row>
    <row r="39" spans="1:7" x14ac:dyDescent="0.25">
      <c r="A39" s="13" t="s">
        <v>811</v>
      </c>
      <c r="B39" s="32" t="s">
        <v>812</v>
      </c>
      <c r="C39" s="32" t="s">
        <v>281</v>
      </c>
      <c r="D39" s="14">
        <v>17516</v>
      </c>
      <c r="E39" s="15">
        <v>959.92</v>
      </c>
      <c r="F39" s="16">
        <v>9.1000000000000004E-3</v>
      </c>
      <c r="G39" s="16"/>
    </row>
    <row r="40" spans="1:7" x14ac:dyDescent="0.25">
      <c r="A40" s="13" t="s">
        <v>319</v>
      </c>
      <c r="B40" s="32" t="s">
        <v>320</v>
      </c>
      <c r="C40" s="32" t="s">
        <v>321</v>
      </c>
      <c r="D40" s="14">
        <v>147895</v>
      </c>
      <c r="E40" s="15">
        <v>938.17</v>
      </c>
      <c r="F40" s="16">
        <v>8.8999999999999999E-3</v>
      </c>
      <c r="G40" s="16"/>
    </row>
    <row r="41" spans="1:7" x14ac:dyDescent="0.25">
      <c r="A41" s="13" t="s">
        <v>463</v>
      </c>
      <c r="B41" s="32" t="s">
        <v>464</v>
      </c>
      <c r="C41" s="32" t="s">
        <v>316</v>
      </c>
      <c r="D41" s="14">
        <v>25460</v>
      </c>
      <c r="E41" s="15">
        <v>937.21</v>
      </c>
      <c r="F41" s="16">
        <v>8.8999999999999999E-3</v>
      </c>
      <c r="G41" s="16"/>
    </row>
    <row r="42" spans="1:7" x14ac:dyDescent="0.25">
      <c r="A42" s="13" t="s">
        <v>1536</v>
      </c>
      <c r="B42" s="32" t="s">
        <v>1537</v>
      </c>
      <c r="C42" s="32" t="s">
        <v>284</v>
      </c>
      <c r="D42" s="14">
        <v>584159</v>
      </c>
      <c r="E42" s="15">
        <v>927.64</v>
      </c>
      <c r="F42" s="16">
        <v>8.8000000000000005E-3</v>
      </c>
      <c r="G42" s="16"/>
    </row>
    <row r="43" spans="1:7" x14ac:dyDescent="0.25">
      <c r="A43" s="13" t="s">
        <v>1190</v>
      </c>
      <c r="B43" s="32" t="s">
        <v>1191</v>
      </c>
      <c r="C43" s="32" t="s">
        <v>313</v>
      </c>
      <c r="D43" s="14">
        <v>19974</v>
      </c>
      <c r="E43" s="15">
        <v>917.9</v>
      </c>
      <c r="F43" s="16">
        <v>8.6999999999999994E-3</v>
      </c>
      <c r="G43" s="16"/>
    </row>
    <row r="44" spans="1:7" x14ac:dyDescent="0.25">
      <c r="A44" s="13" t="s">
        <v>507</v>
      </c>
      <c r="B44" s="32" t="s">
        <v>508</v>
      </c>
      <c r="C44" s="32" t="s">
        <v>273</v>
      </c>
      <c r="D44" s="14">
        <v>11635</v>
      </c>
      <c r="E44" s="15">
        <v>903.33</v>
      </c>
      <c r="F44" s="16">
        <v>8.5000000000000006E-3</v>
      </c>
      <c r="G44" s="16"/>
    </row>
    <row r="45" spans="1:7" x14ac:dyDescent="0.25">
      <c r="A45" s="13" t="s">
        <v>1206</v>
      </c>
      <c r="B45" s="32" t="s">
        <v>1207</v>
      </c>
      <c r="C45" s="32" t="s">
        <v>345</v>
      </c>
      <c r="D45" s="14">
        <v>3146</v>
      </c>
      <c r="E45" s="15">
        <v>835.07</v>
      </c>
      <c r="F45" s="16">
        <v>7.9000000000000008E-3</v>
      </c>
      <c r="G45" s="16"/>
    </row>
    <row r="46" spans="1:7" x14ac:dyDescent="0.25">
      <c r="A46" s="13" t="s">
        <v>503</v>
      </c>
      <c r="B46" s="32" t="s">
        <v>504</v>
      </c>
      <c r="C46" s="32" t="s">
        <v>403</v>
      </c>
      <c r="D46" s="14">
        <v>30453</v>
      </c>
      <c r="E46" s="15">
        <v>827.7</v>
      </c>
      <c r="F46" s="16">
        <v>7.7999999999999996E-3</v>
      </c>
      <c r="G46" s="16"/>
    </row>
    <row r="47" spans="1:7" x14ac:dyDescent="0.25">
      <c r="A47" s="13" t="s">
        <v>805</v>
      </c>
      <c r="B47" s="32" t="s">
        <v>806</v>
      </c>
      <c r="C47" s="32" t="s">
        <v>281</v>
      </c>
      <c r="D47" s="14">
        <v>35943</v>
      </c>
      <c r="E47" s="15">
        <v>823.31</v>
      </c>
      <c r="F47" s="16">
        <v>7.7999999999999996E-3</v>
      </c>
      <c r="G47" s="16"/>
    </row>
    <row r="48" spans="1:7" x14ac:dyDescent="0.25">
      <c r="A48" s="13" t="s">
        <v>834</v>
      </c>
      <c r="B48" s="32" t="s">
        <v>835</v>
      </c>
      <c r="C48" s="32" t="s">
        <v>412</v>
      </c>
      <c r="D48" s="14">
        <v>591919</v>
      </c>
      <c r="E48" s="15">
        <v>812.11</v>
      </c>
      <c r="F48" s="16">
        <v>7.7000000000000002E-3</v>
      </c>
      <c r="G48" s="16"/>
    </row>
    <row r="49" spans="1:7" x14ac:dyDescent="0.25">
      <c r="A49" s="13" t="s">
        <v>343</v>
      </c>
      <c r="B49" s="32" t="s">
        <v>344</v>
      </c>
      <c r="C49" s="32" t="s">
        <v>345</v>
      </c>
      <c r="D49" s="14">
        <v>671339</v>
      </c>
      <c r="E49" s="15">
        <v>796.14</v>
      </c>
      <c r="F49" s="16">
        <v>7.4999999999999997E-3</v>
      </c>
      <c r="G49" s="16"/>
    </row>
    <row r="50" spans="1:7" x14ac:dyDescent="0.25">
      <c r="A50" s="13" t="s">
        <v>350</v>
      </c>
      <c r="B50" s="32" t="s">
        <v>351</v>
      </c>
      <c r="C50" s="32" t="s">
        <v>352</v>
      </c>
      <c r="D50" s="14">
        <v>206734</v>
      </c>
      <c r="E50" s="15">
        <v>763.57</v>
      </c>
      <c r="F50" s="16">
        <v>7.1999999999999998E-3</v>
      </c>
      <c r="G50" s="16"/>
    </row>
    <row r="51" spans="1:7" x14ac:dyDescent="0.25">
      <c r="A51" s="13" t="s">
        <v>505</v>
      </c>
      <c r="B51" s="32" t="s">
        <v>506</v>
      </c>
      <c r="C51" s="32" t="s">
        <v>297</v>
      </c>
      <c r="D51" s="14">
        <v>20026</v>
      </c>
      <c r="E51" s="15">
        <v>726.6</v>
      </c>
      <c r="F51" s="16">
        <v>6.8999999999999999E-3</v>
      </c>
      <c r="G51" s="16"/>
    </row>
    <row r="52" spans="1:7" x14ac:dyDescent="0.25">
      <c r="A52" s="13" t="s">
        <v>434</v>
      </c>
      <c r="B52" s="32" t="s">
        <v>435</v>
      </c>
      <c r="C52" s="32" t="s">
        <v>436</v>
      </c>
      <c r="D52" s="14">
        <v>23270</v>
      </c>
      <c r="E52" s="15">
        <v>701.35</v>
      </c>
      <c r="F52" s="16">
        <v>6.6E-3</v>
      </c>
      <c r="G52" s="16"/>
    </row>
    <row r="53" spans="1:7" x14ac:dyDescent="0.25">
      <c r="A53" s="13" t="s">
        <v>1259</v>
      </c>
      <c r="B53" s="32" t="s">
        <v>1260</v>
      </c>
      <c r="C53" s="32" t="s">
        <v>308</v>
      </c>
      <c r="D53" s="14">
        <v>76437</v>
      </c>
      <c r="E53" s="15">
        <v>698.67</v>
      </c>
      <c r="F53" s="16">
        <v>6.6E-3</v>
      </c>
      <c r="G53" s="16"/>
    </row>
    <row r="54" spans="1:7" x14ac:dyDescent="0.25">
      <c r="A54" s="13" t="s">
        <v>295</v>
      </c>
      <c r="B54" s="32" t="s">
        <v>296</v>
      </c>
      <c r="C54" s="32" t="s">
        <v>297</v>
      </c>
      <c r="D54" s="14">
        <v>14571</v>
      </c>
      <c r="E54" s="15">
        <v>675.18</v>
      </c>
      <c r="F54" s="16">
        <v>6.4000000000000003E-3</v>
      </c>
      <c r="G54" s="16"/>
    </row>
    <row r="55" spans="1:7" x14ac:dyDescent="0.25">
      <c r="A55" s="13" t="s">
        <v>480</v>
      </c>
      <c r="B55" s="32" t="s">
        <v>481</v>
      </c>
      <c r="C55" s="32" t="s">
        <v>482</v>
      </c>
      <c r="D55" s="14">
        <v>110767</v>
      </c>
      <c r="E55" s="15">
        <v>665.27</v>
      </c>
      <c r="F55" s="16">
        <v>6.3E-3</v>
      </c>
      <c r="G55" s="16"/>
    </row>
    <row r="56" spans="1:7" x14ac:dyDescent="0.25">
      <c r="A56" s="13" t="s">
        <v>830</v>
      </c>
      <c r="B56" s="32" t="s">
        <v>831</v>
      </c>
      <c r="C56" s="32" t="s">
        <v>303</v>
      </c>
      <c r="D56" s="14">
        <v>250236</v>
      </c>
      <c r="E56" s="15">
        <v>627.72</v>
      </c>
      <c r="F56" s="16">
        <v>5.8999999999999999E-3</v>
      </c>
      <c r="G56" s="16"/>
    </row>
    <row r="57" spans="1:7" x14ac:dyDescent="0.25">
      <c r="A57" s="13" t="s">
        <v>1559</v>
      </c>
      <c r="B57" s="32" t="s">
        <v>1560</v>
      </c>
      <c r="C57" s="32" t="s">
        <v>1561</v>
      </c>
      <c r="D57" s="14">
        <v>154978</v>
      </c>
      <c r="E57" s="15">
        <v>611.78</v>
      </c>
      <c r="F57" s="16">
        <v>5.7999999999999996E-3</v>
      </c>
      <c r="G57" s="16"/>
    </row>
    <row r="58" spans="1:7" x14ac:dyDescent="0.25">
      <c r="A58" s="13" t="s">
        <v>737</v>
      </c>
      <c r="B58" s="32" t="s">
        <v>738</v>
      </c>
      <c r="C58" s="32" t="s">
        <v>284</v>
      </c>
      <c r="D58" s="14">
        <v>274965</v>
      </c>
      <c r="E58" s="15">
        <v>610.70000000000005</v>
      </c>
      <c r="F58" s="16">
        <v>5.7999999999999996E-3</v>
      </c>
      <c r="G58" s="16"/>
    </row>
    <row r="59" spans="1:7" x14ac:dyDescent="0.25">
      <c r="A59" s="13" t="s">
        <v>356</v>
      </c>
      <c r="B59" s="32" t="s">
        <v>357</v>
      </c>
      <c r="C59" s="32" t="s">
        <v>262</v>
      </c>
      <c r="D59" s="14">
        <v>107714</v>
      </c>
      <c r="E59" s="15">
        <v>550.20000000000005</v>
      </c>
      <c r="F59" s="16">
        <v>5.1999999999999998E-3</v>
      </c>
      <c r="G59" s="16"/>
    </row>
    <row r="60" spans="1:7" x14ac:dyDescent="0.25">
      <c r="A60" s="13" t="s">
        <v>1506</v>
      </c>
      <c r="B60" s="32" t="s">
        <v>1507</v>
      </c>
      <c r="C60" s="32" t="s">
        <v>385</v>
      </c>
      <c r="D60" s="14">
        <v>1095425</v>
      </c>
      <c r="E60" s="15">
        <v>544.54</v>
      </c>
      <c r="F60" s="16">
        <v>5.1000000000000004E-3</v>
      </c>
      <c r="G60" s="16"/>
    </row>
    <row r="61" spans="1:7" x14ac:dyDescent="0.25">
      <c r="A61" s="13" t="s">
        <v>399</v>
      </c>
      <c r="B61" s="32" t="s">
        <v>400</v>
      </c>
      <c r="C61" s="32" t="s">
        <v>281</v>
      </c>
      <c r="D61" s="14">
        <v>38338</v>
      </c>
      <c r="E61" s="15">
        <v>539.61</v>
      </c>
      <c r="F61" s="16">
        <v>5.1000000000000004E-3</v>
      </c>
      <c r="G61" s="16"/>
    </row>
    <row r="62" spans="1:7" x14ac:dyDescent="0.25">
      <c r="A62" s="13" t="s">
        <v>1424</v>
      </c>
      <c r="B62" s="32" t="s">
        <v>1425</v>
      </c>
      <c r="C62" s="32" t="s">
        <v>281</v>
      </c>
      <c r="D62" s="14">
        <v>1711</v>
      </c>
      <c r="E62" s="15">
        <v>520.07000000000005</v>
      </c>
      <c r="F62" s="16">
        <v>4.8999999999999998E-3</v>
      </c>
      <c r="G62" s="16"/>
    </row>
    <row r="63" spans="1:7" x14ac:dyDescent="0.25">
      <c r="A63" s="13" t="s">
        <v>304</v>
      </c>
      <c r="B63" s="32" t="s">
        <v>305</v>
      </c>
      <c r="C63" s="32" t="s">
        <v>291</v>
      </c>
      <c r="D63" s="14">
        <v>22504</v>
      </c>
      <c r="E63" s="15">
        <v>492.89</v>
      </c>
      <c r="F63" s="16">
        <v>4.7000000000000002E-3</v>
      </c>
      <c r="G63" s="16"/>
    </row>
    <row r="64" spans="1:7" x14ac:dyDescent="0.25">
      <c r="A64" s="13" t="s">
        <v>539</v>
      </c>
      <c r="B64" s="32" t="s">
        <v>540</v>
      </c>
      <c r="C64" s="32" t="s">
        <v>297</v>
      </c>
      <c r="D64" s="14">
        <v>90802</v>
      </c>
      <c r="E64" s="15">
        <v>466.09</v>
      </c>
      <c r="F64" s="16">
        <v>4.4000000000000003E-3</v>
      </c>
      <c r="G64" s="16"/>
    </row>
    <row r="65" spans="1:7" x14ac:dyDescent="0.25">
      <c r="A65" s="13" t="s">
        <v>741</v>
      </c>
      <c r="B65" s="32" t="s">
        <v>742</v>
      </c>
      <c r="C65" s="32" t="s">
        <v>332</v>
      </c>
      <c r="D65" s="14">
        <v>74013</v>
      </c>
      <c r="E65" s="15">
        <v>453.48</v>
      </c>
      <c r="F65" s="16">
        <v>4.3E-3</v>
      </c>
      <c r="G65" s="16"/>
    </row>
    <row r="66" spans="1:7" x14ac:dyDescent="0.25">
      <c r="A66" s="13" t="s">
        <v>330</v>
      </c>
      <c r="B66" s="32" t="s">
        <v>331</v>
      </c>
      <c r="C66" s="32" t="s">
        <v>332</v>
      </c>
      <c r="D66" s="14">
        <v>44070</v>
      </c>
      <c r="E66" s="15">
        <v>431.05</v>
      </c>
      <c r="F66" s="16">
        <v>4.1000000000000003E-3</v>
      </c>
      <c r="G66" s="16"/>
    </row>
    <row r="67" spans="1:7" x14ac:dyDescent="0.25">
      <c r="A67" s="13" t="s">
        <v>492</v>
      </c>
      <c r="B67" s="32" t="s">
        <v>493</v>
      </c>
      <c r="C67" s="32" t="s">
        <v>316</v>
      </c>
      <c r="D67" s="14">
        <v>5056</v>
      </c>
      <c r="E67" s="15">
        <v>399.57</v>
      </c>
      <c r="F67" s="16">
        <v>3.8E-3</v>
      </c>
      <c r="G67" s="16"/>
    </row>
    <row r="68" spans="1:7" x14ac:dyDescent="0.25">
      <c r="A68" s="13" t="s">
        <v>282</v>
      </c>
      <c r="B68" s="32" t="s">
        <v>283</v>
      </c>
      <c r="C68" s="32" t="s">
        <v>284</v>
      </c>
      <c r="D68" s="14">
        <v>7903</v>
      </c>
      <c r="E68" s="15">
        <v>383.42</v>
      </c>
      <c r="F68" s="16">
        <v>3.5999999999999999E-3</v>
      </c>
      <c r="G68" s="16"/>
    </row>
    <row r="69" spans="1:7" x14ac:dyDescent="0.25">
      <c r="A69" s="13" t="s">
        <v>1255</v>
      </c>
      <c r="B69" s="32" t="s">
        <v>1256</v>
      </c>
      <c r="C69" s="32" t="s">
        <v>345</v>
      </c>
      <c r="D69" s="14">
        <v>208320</v>
      </c>
      <c r="E69" s="15">
        <v>346.87</v>
      </c>
      <c r="F69" s="16">
        <v>3.3E-3</v>
      </c>
      <c r="G69" s="16"/>
    </row>
    <row r="70" spans="1:7" x14ac:dyDescent="0.25">
      <c r="A70" s="13" t="s">
        <v>353</v>
      </c>
      <c r="B70" s="32" t="s">
        <v>354</v>
      </c>
      <c r="C70" s="32" t="s">
        <v>355</v>
      </c>
      <c r="D70" s="14">
        <v>9113</v>
      </c>
      <c r="E70" s="15">
        <v>280.43</v>
      </c>
      <c r="F70" s="16">
        <v>2.5999999999999999E-3</v>
      </c>
      <c r="G70" s="16"/>
    </row>
    <row r="71" spans="1:7" x14ac:dyDescent="0.25">
      <c r="A71" s="13" t="s">
        <v>850</v>
      </c>
      <c r="B71" s="32" t="s">
        <v>851</v>
      </c>
      <c r="C71" s="32" t="s">
        <v>294</v>
      </c>
      <c r="D71" s="14">
        <v>70276</v>
      </c>
      <c r="E71" s="15">
        <v>137.5</v>
      </c>
      <c r="F71" s="16">
        <v>1.2999999999999999E-3</v>
      </c>
      <c r="G71" s="16"/>
    </row>
    <row r="72" spans="1:7" x14ac:dyDescent="0.25">
      <c r="A72" s="13" t="s">
        <v>1514</v>
      </c>
      <c r="B72" s="32" t="s">
        <v>1515</v>
      </c>
      <c r="C72" s="32" t="s">
        <v>262</v>
      </c>
      <c r="D72" s="14">
        <v>12762</v>
      </c>
      <c r="E72" s="15">
        <v>72.19</v>
      </c>
      <c r="F72" s="16">
        <v>6.9999999999999999E-4</v>
      </c>
      <c r="G72" s="16"/>
    </row>
    <row r="73" spans="1:7" x14ac:dyDescent="0.25">
      <c r="A73" s="17" t="s">
        <v>181</v>
      </c>
      <c r="B73" s="33"/>
      <c r="C73" s="33"/>
      <c r="D73" s="18"/>
      <c r="E73" s="36">
        <v>101863.13</v>
      </c>
      <c r="F73" s="37">
        <v>0.96260000000000001</v>
      </c>
      <c r="G73" s="21"/>
    </row>
    <row r="74" spans="1:7" x14ac:dyDescent="0.25">
      <c r="A74" s="17" t="s">
        <v>473</v>
      </c>
      <c r="B74" s="32"/>
      <c r="C74" s="32"/>
      <c r="D74" s="14"/>
      <c r="E74" s="15"/>
      <c r="F74" s="16"/>
      <c r="G74" s="16"/>
    </row>
    <row r="75" spans="1:7" x14ac:dyDescent="0.25">
      <c r="A75" s="17" t="s">
        <v>181</v>
      </c>
      <c r="B75" s="32"/>
      <c r="C75" s="32"/>
      <c r="D75" s="14"/>
      <c r="E75" s="38" t="s">
        <v>134</v>
      </c>
      <c r="F75" s="39" t="s">
        <v>134</v>
      </c>
      <c r="G75" s="16"/>
    </row>
    <row r="76" spans="1:7" x14ac:dyDescent="0.25">
      <c r="A76" s="24" t="s">
        <v>184</v>
      </c>
      <c r="B76" s="34"/>
      <c r="C76" s="34"/>
      <c r="D76" s="25"/>
      <c r="E76" s="29">
        <v>101863.13</v>
      </c>
      <c r="F76" s="30">
        <v>0.96260000000000001</v>
      </c>
      <c r="G76" s="21"/>
    </row>
    <row r="77" spans="1:7" x14ac:dyDescent="0.25">
      <c r="A77" s="13"/>
      <c r="B77" s="32"/>
      <c r="C77" s="32"/>
      <c r="D77" s="14"/>
      <c r="E77" s="15"/>
      <c r="F77" s="16"/>
      <c r="G77" s="16"/>
    </row>
    <row r="78" spans="1:7" x14ac:dyDescent="0.25">
      <c r="A78" s="17" t="s">
        <v>858</v>
      </c>
      <c r="B78" s="32"/>
      <c r="C78" s="32"/>
      <c r="D78" s="14"/>
      <c r="E78" s="15"/>
      <c r="F78" s="16"/>
      <c r="G78" s="16"/>
    </row>
    <row r="79" spans="1:7" x14ac:dyDescent="0.25">
      <c r="A79" s="17" t="s">
        <v>859</v>
      </c>
      <c r="B79" s="32"/>
      <c r="C79" s="32"/>
      <c r="D79" s="14"/>
      <c r="E79" s="15"/>
      <c r="F79" s="16"/>
      <c r="G79" s="16"/>
    </row>
    <row r="80" spans="1:7" x14ac:dyDescent="0.25">
      <c r="A80" s="13" t="s">
        <v>2892</v>
      </c>
      <c r="B80" s="32"/>
      <c r="C80" s="32" t="s">
        <v>262</v>
      </c>
      <c r="D80" s="14">
        <v>116000</v>
      </c>
      <c r="E80" s="15">
        <v>655.75</v>
      </c>
      <c r="F80" s="16">
        <v>6.1939999999999999E-3</v>
      </c>
      <c r="G80" s="16"/>
    </row>
    <row r="81" spans="1:7" x14ac:dyDescent="0.25">
      <c r="A81" s="13" t="s">
        <v>2893</v>
      </c>
      <c r="B81" s="32"/>
      <c r="C81" s="32" t="s">
        <v>1294</v>
      </c>
      <c r="D81" s="14">
        <v>990</v>
      </c>
      <c r="E81" s="15">
        <v>481.42</v>
      </c>
      <c r="F81" s="16">
        <v>4.5469999999999998E-3</v>
      </c>
      <c r="G81" s="16"/>
    </row>
    <row r="82" spans="1:7" x14ac:dyDescent="0.25">
      <c r="A82" s="13" t="s">
        <v>1293</v>
      </c>
      <c r="B82" s="32"/>
      <c r="C82" s="32" t="s">
        <v>1294</v>
      </c>
      <c r="D82" s="14">
        <v>450</v>
      </c>
      <c r="E82" s="15">
        <v>100.26</v>
      </c>
      <c r="F82" s="16">
        <v>9.4700000000000003E-4</v>
      </c>
      <c r="G82" s="16"/>
    </row>
    <row r="83" spans="1:7" x14ac:dyDescent="0.25">
      <c r="A83" s="17" t="s">
        <v>181</v>
      </c>
      <c r="B83" s="33"/>
      <c r="C83" s="33"/>
      <c r="D83" s="18"/>
      <c r="E83" s="36">
        <v>1237.43</v>
      </c>
      <c r="F83" s="37">
        <v>1.1688E-2</v>
      </c>
      <c r="G83" s="21"/>
    </row>
    <row r="84" spans="1:7" x14ac:dyDescent="0.25">
      <c r="A84" s="13"/>
      <c r="B84" s="32"/>
      <c r="C84" s="32"/>
      <c r="D84" s="14"/>
      <c r="E84" s="15"/>
      <c r="F84" s="16"/>
      <c r="G84" s="16"/>
    </row>
    <row r="85" spans="1:7" x14ac:dyDescent="0.25">
      <c r="A85" s="13"/>
      <c r="B85" s="32"/>
      <c r="C85" s="32"/>
      <c r="D85" s="14"/>
      <c r="E85" s="15"/>
      <c r="F85" s="16"/>
      <c r="G85" s="16"/>
    </row>
    <row r="86" spans="1:7" x14ac:dyDescent="0.25">
      <c r="A86" s="13"/>
      <c r="B86" s="32"/>
      <c r="C86" s="32"/>
      <c r="D86" s="14"/>
      <c r="E86" s="15"/>
      <c r="F86" s="16"/>
      <c r="G86" s="16"/>
    </row>
    <row r="87" spans="1:7" x14ac:dyDescent="0.25">
      <c r="A87" s="24" t="s">
        <v>184</v>
      </c>
      <c r="B87" s="34"/>
      <c r="C87" s="34"/>
      <c r="D87" s="25"/>
      <c r="E87" s="19">
        <v>1237.43</v>
      </c>
      <c r="F87" s="20">
        <v>1.1688E-2</v>
      </c>
      <c r="G87" s="21"/>
    </row>
    <row r="88" spans="1:7" x14ac:dyDescent="0.25">
      <c r="A88" s="13"/>
      <c r="B88" s="32"/>
      <c r="C88" s="32"/>
      <c r="D88" s="14"/>
      <c r="E88" s="15"/>
      <c r="F88" s="16"/>
      <c r="G88" s="16"/>
    </row>
    <row r="89" spans="1:7" x14ac:dyDescent="0.25">
      <c r="A89" s="17" t="s">
        <v>185</v>
      </c>
      <c r="B89" s="32"/>
      <c r="C89" s="32"/>
      <c r="D89" s="14"/>
      <c r="E89" s="15"/>
      <c r="F89" s="16"/>
      <c r="G89" s="16"/>
    </row>
    <row r="90" spans="1:7" x14ac:dyDescent="0.25">
      <c r="A90" s="13"/>
      <c r="B90" s="32"/>
      <c r="C90" s="32"/>
      <c r="D90" s="14"/>
      <c r="E90" s="15"/>
      <c r="F90" s="16"/>
      <c r="G90" s="16"/>
    </row>
    <row r="91" spans="1:7" x14ac:dyDescent="0.25">
      <c r="A91" s="17" t="s">
        <v>1295</v>
      </c>
      <c r="B91" s="32"/>
      <c r="C91" s="32"/>
      <c r="D91" s="14"/>
      <c r="E91" s="15"/>
      <c r="F91" s="16"/>
      <c r="G91" s="16"/>
    </row>
    <row r="92" spans="1:7" x14ac:dyDescent="0.25">
      <c r="A92" s="13" t="s">
        <v>2601</v>
      </c>
      <c r="B92" s="32" t="s">
        <v>2602</v>
      </c>
      <c r="C92" s="32" t="s">
        <v>239</v>
      </c>
      <c r="D92" s="14">
        <v>500000</v>
      </c>
      <c r="E92" s="15">
        <v>498.35</v>
      </c>
      <c r="F92" s="16">
        <v>4.7000000000000002E-3</v>
      </c>
      <c r="G92" s="16">
        <v>6.3450000000000006E-2</v>
      </c>
    </row>
    <row r="93" spans="1:7" x14ac:dyDescent="0.25">
      <c r="A93" s="13" t="s">
        <v>1296</v>
      </c>
      <c r="B93" s="32" t="s">
        <v>1297</v>
      </c>
      <c r="C93" s="32" t="s">
        <v>239</v>
      </c>
      <c r="D93" s="14">
        <v>200000</v>
      </c>
      <c r="E93" s="15">
        <v>198.35</v>
      </c>
      <c r="F93" s="16">
        <v>1.9E-3</v>
      </c>
      <c r="G93" s="16">
        <v>6.4752000000000004E-2</v>
      </c>
    </row>
    <row r="94" spans="1:7" x14ac:dyDescent="0.25">
      <c r="A94" s="17" t="s">
        <v>181</v>
      </c>
      <c r="B94" s="33"/>
      <c r="C94" s="33"/>
      <c r="D94" s="18"/>
      <c r="E94" s="36">
        <v>696.7</v>
      </c>
      <c r="F94" s="37">
        <v>6.6E-3</v>
      </c>
      <c r="G94" s="21"/>
    </row>
    <row r="95" spans="1:7" x14ac:dyDescent="0.25">
      <c r="A95" s="13"/>
      <c r="B95" s="32"/>
      <c r="C95" s="32"/>
      <c r="D95" s="14"/>
      <c r="E95" s="15"/>
      <c r="F95" s="16"/>
      <c r="G95" s="16"/>
    </row>
    <row r="96" spans="1:7" x14ac:dyDescent="0.25">
      <c r="A96" s="24" t="s">
        <v>184</v>
      </c>
      <c r="B96" s="34"/>
      <c r="C96" s="34"/>
      <c r="D96" s="25"/>
      <c r="E96" s="19">
        <v>696.7</v>
      </c>
      <c r="F96" s="20">
        <v>6.6E-3</v>
      </c>
      <c r="G96" s="21"/>
    </row>
    <row r="97" spans="1:7" x14ac:dyDescent="0.25">
      <c r="A97" s="13"/>
      <c r="B97" s="32"/>
      <c r="C97" s="32"/>
      <c r="D97" s="14"/>
      <c r="E97" s="15"/>
      <c r="F97" s="16"/>
      <c r="G97" s="16"/>
    </row>
    <row r="98" spans="1:7" x14ac:dyDescent="0.25">
      <c r="A98" s="13"/>
      <c r="B98" s="32"/>
      <c r="C98" s="32"/>
      <c r="D98" s="14"/>
      <c r="E98" s="15"/>
      <c r="F98" s="16"/>
      <c r="G98" s="16"/>
    </row>
    <row r="99" spans="1:7" x14ac:dyDescent="0.25">
      <c r="A99" s="17" t="s">
        <v>199</v>
      </c>
      <c r="B99" s="32"/>
      <c r="C99" s="32"/>
      <c r="D99" s="14"/>
      <c r="E99" s="15"/>
      <c r="F99" s="16"/>
      <c r="G99" s="16"/>
    </row>
    <row r="100" spans="1:7" x14ac:dyDescent="0.25">
      <c r="A100" s="13" t="s">
        <v>200</v>
      </c>
      <c r="B100" s="32"/>
      <c r="C100" s="32"/>
      <c r="D100" s="14"/>
      <c r="E100" s="15">
        <v>3540.18</v>
      </c>
      <c r="F100" s="16">
        <v>3.3399999999999999E-2</v>
      </c>
      <c r="G100" s="16">
        <v>6.2650999999999998E-2</v>
      </c>
    </row>
    <row r="101" spans="1:7" x14ac:dyDescent="0.25">
      <c r="A101" s="17" t="s">
        <v>181</v>
      </c>
      <c r="B101" s="33"/>
      <c r="C101" s="33"/>
      <c r="D101" s="18"/>
      <c r="E101" s="36">
        <v>3540.18</v>
      </c>
      <c r="F101" s="37">
        <v>3.3399999999999999E-2</v>
      </c>
      <c r="G101" s="21"/>
    </row>
    <row r="102" spans="1:7" x14ac:dyDescent="0.25">
      <c r="A102" s="13"/>
      <c r="B102" s="32"/>
      <c r="C102" s="32"/>
      <c r="D102" s="14"/>
      <c r="E102" s="15"/>
      <c r="F102" s="16"/>
      <c r="G102" s="16"/>
    </row>
    <row r="103" spans="1:7" x14ac:dyDescent="0.25">
      <c r="A103" s="24" t="s">
        <v>184</v>
      </c>
      <c r="B103" s="34"/>
      <c r="C103" s="34"/>
      <c r="D103" s="25"/>
      <c r="E103" s="19">
        <v>3540.18</v>
      </c>
      <c r="F103" s="20">
        <v>3.3399999999999999E-2</v>
      </c>
      <c r="G103" s="21"/>
    </row>
    <row r="104" spans="1:7" x14ac:dyDescent="0.25">
      <c r="A104" s="13" t="s">
        <v>201</v>
      </c>
      <c r="B104" s="32"/>
      <c r="C104" s="32"/>
      <c r="D104" s="14"/>
      <c r="E104" s="15">
        <v>0.60765930000000001</v>
      </c>
      <c r="F104" s="16">
        <v>5.0000000000000004E-6</v>
      </c>
      <c r="G104" s="16"/>
    </row>
    <row r="105" spans="1:7" x14ac:dyDescent="0.25">
      <c r="A105" s="13" t="s">
        <v>202</v>
      </c>
      <c r="B105" s="32"/>
      <c r="C105" s="32"/>
      <c r="D105" s="14"/>
      <c r="E105" s="40">
        <v>-243.54765929999999</v>
      </c>
      <c r="F105" s="26">
        <v>-2.6050000000000001E-3</v>
      </c>
      <c r="G105" s="16">
        <v>6.2649999999999997E-2</v>
      </c>
    </row>
    <row r="106" spans="1:7" x14ac:dyDescent="0.25">
      <c r="A106" s="27" t="s">
        <v>203</v>
      </c>
      <c r="B106" s="35"/>
      <c r="C106" s="35"/>
      <c r="D106" s="28"/>
      <c r="E106" s="29">
        <v>105857.07</v>
      </c>
      <c r="F106" s="30">
        <v>1</v>
      </c>
      <c r="G106" s="30"/>
    </row>
    <row r="108" spans="1:7" x14ac:dyDescent="0.25">
      <c r="A108" s="1" t="s">
        <v>883</v>
      </c>
    </row>
    <row r="111" spans="1:7" x14ac:dyDescent="0.25">
      <c r="A111" s="1" t="s">
        <v>206</v>
      </c>
    </row>
    <row r="112" spans="1:7" x14ac:dyDescent="0.25">
      <c r="A112" s="47" t="s">
        <v>207</v>
      </c>
      <c r="B112" s="3" t="s">
        <v>134</v>
      </c>
    </row>
    <row r="113" spans="1:3" x14ac:dyDescent="0.25">
      <c r="A113" t="s">
        <v>208</v>
      </c>
    </row>
    <row r="114" spans="1:3" x14ac:dyDescent="0.25">
      <c r="A114" t="s">
        <v>249</v>
      </c>
      <c r="B114" t="s">
        <v>210</v>
      </c>
      <c r="C114" t="s">
        <v>210</v>
      </c>
    </row>
    <row r="115" spans="1:3" x14ac:dyDescent="0.25">
      <c r="B115" s="48">
        <v>45688</v>
      </c>
      <c r="C115" s="48">
        <v>45716</v>
      </c>
    </row>
    <row r="116" spans="1:3" x14ac:dyDescent="0.25">
      <c r="A116" t="s">
        <v>474</v>
      </c>
      <c r="B116">
        <v>90.43</v>
      </c>
      <c r="C116">
        <v>84.29</v>
      </c>
    </row>
    <row r="117" spans="1:3" x14ac:dyDescent="0.25">
      <c r="A117" t="s">
        <v>251</v>
      </c>
      <c r="B117">
        <v>37.76</v>
      </c>
      <c r="C117">
        <v>35.200000000000003</v>
      </c>
    </row>
    <row r="118" spans="1:3" x14ac:dyDescent="0.25">
      <c r="A118" t="s">
        <v>884</v>
      </c>
      <c r="B118">
        <v>79.81</v>
      </c>
      <c r="C118">
        <v>74.31</v>
      </c>
    </row>
    <row r="119" spans="1:3" x14ac:dyDescent="0.25">
      <c r="A119" t="s">
        <v>885</v>
      </c>
      <c r="B119">
        <v>80.760000000000005</v>
      </c>
      <c r="C119">
        <v>75.19</v>
      </c>
    </row>
    <row r="120" spans="1:3" x14ac:dyDescent="0.25">
      <c r="A120" t="s">
        <v>2894</v>
      </c>
      <c r="B120">
        <v>78.77</v>
      </c>
      <c r="C120">
        <v>73.33</v>
      </c>
    </row>
    <row r="121" spans="1:3" x14ac:dyDescent="0.25">
      <c r="A121" t="s">
        <v>2895</v>
      </c>
      <c r="B121">
        <v>64.38</v>
      </c>
      <c r="C121">
        <v>59.94</v>
      </c>
    </row>
    <row r="122" spans="1:3" x14ac:dyDescent="0.25">
      <c r="A122" t="s">
        <v>475</v>
      </c>
      <c r="B122">
        <v>79.33</v>
      </c>
      <c r="C122">
        <v>73.86</v>
      </c>
    </row>
    <row r="123" spans="1:3" x14ac:dyDescent="0.25">
      <c r="A123" t="s">
        <v>253</v>
      </c>
      <c r="B123">
        <v>27.1</v>
      </c>
      <c r="C123">
        <v>25.23</v>
      </c>
    </row>
    <row r="125" spans="1:3" x14ac:dyDescent="0.25">
      <c r="A125" t="s">
        <v>212</v>
      </c>
      <c r="B125" s="3" t="s">
        <v>134</v>
      </c>
    </row>
    <row r="126" spans="1:3" x14ac:dyDescent="0.25">
      <c r="A126" t="s">
        <v>213</v>
      </c>
      <c r="B126" s="3" t="s">
        <v>134</v>
      </c>
    </row>
    <row r="127" spans="1:3" ht="29.1" customHeight="1" x14ac:dyDescent="0.25">
      <c r="A127" s="47" t="s">
        <v>214</v>
      </c>
      <c r="B127" s="3" t="s">
        <v>134</v>
      </c>
    </row>
    <row r="128" spans="1:3" ht="29.1" customHeight="1" x14ac:dyDescent="0.25">
      <c r="A128" s="47" t="s">
        <v>215</v>
      </c>
      <c r="B128" s="3" t="s">
        <v>134</v>
      </c>
    </row>
    <row r="129" spans="1:4" x14ac:dyDescent="0.25">
      <c r="A129" t="s">
        <v>476</v>
      </c>
      <c r="B129" s="49">
        <v>1.0872999999999999</v>
      </c>
    </row>
    <row r="130" spans="1:4" ht="43.5" customHeight="1" x14ac:dyDescent="0.25">
      <c r="A130" s="47" t="s">
        <v>217</v>
      </c>
      <c r="B130" s="3">
        <v>1237.4278999999999</v>
      </c>
    </row>
    <row r="131" spans="1:4" x14ac:dyDescent="0.25">
      <c r="B131" s="3"/>
    </row>
    <row r="132" spans="1:4" ht="29.1" customHeight="1" x14ac:dyDescent="0.25">
      <c r="A132" s="47" t="s">
        <v>218</v>
      </c>
      <c r="B132" s="3" t="s">
        <v>134</v>
      </c>
    </row>
    <row r="133" spans="1:4" ht="29.1" customHeight="1" x14ac:dyDescent="0.25">
      <c r="A133" s="47" t="s">
        <v>219</v>
      </c>
      <c r="B133" t="s">
        <v>134</v>
      </c>
    </row>
    <row r="134" spans="1:4" ht="29.1" customHeight="1" x14ac:dyDescent="0.25">
      <c r="A134" s="47" t="s">
        <v>220</v>
      </c>
      <c r="B134" s="3" t="s">
        <v>134</v>
      </c>
    </row>
    <row r="135" spans="1:4" ht="29.1" customHeight="1" x14ac:dyDescent="0.25">
      <c r="A135" s="47" t="s">
        <v>221</v>
      </c>
      <c r="B135" s="3" t="s">
        <v>134</v>
      </c>
    </row>
    <row r="137" spans="1:4" ht="69.95" customHeight="1" x14ac:dyDescent="0.25">
      <c r="A137" s="65" t="s">
        <v>231</v>
      </c>
      <c r="B137" s="65" t="s">
        <v>232</v>
      </c>
      <c r="C137" s="65" t="s">
        <v>4</v>
      </c>
      <c r="D137" s="65" t="s">
        <v>5</v>
      </c>
    </row>
    <row r="138" spans="1:4" ht="69.95" customHeight="1" x14ac:dyDescent="0.25">
      <c r="A138" s="65" t="s">
        <v>2896</v>
      </c>
      <c r="B138" s="65"/>
      <c r="C138" s="65" t="s">
        <v>97</v>
      </c>
      <c r="D138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478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479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260</v>
      </c>
      <c r="B8" s="32" t="s">
        <v>261</v>
      </c>
      <c r="C8" s="32" t="s">
        <v>262</v>
      </c>
      <c r="D8" s="14">
        <v>422582</v>
      </c>
      <c r="E8" s="15">
        <v>7320.81</v>
      </c>
      <c r="F8" s="16">
        <v>8.7400000000000005E-2</v>
      </c>
      <c r="G8" s="16"/>
    </row>
    <row r="9" spans="1:7" x14ac:dyDescent="0.25">
      <c r="A9" s="13" t="s">
        <v>263</v>
      </c>
      <c r="B9" s="32" t="s">
        <v>264</v>
      </c>
      <c r="C9" s="32" t="s">
        <v>262</v>
      </c>
      <c r="D9" s="14">
        <v>526087</v>
      </c>
      <c r="E9" s="15">
        <v>6334.61</v>
      </c>
      <c r="F9" s="16">
        <v>7.5600000000000001E-2</v>
      </c>
      <c r="G9" s="16"/>
    </row>
    <row r="10" spans="1:7" x14ac:dyDescent="0.25">
      <c r="A10" s="13" t="s">
        <v>271</v>
      </c>
      <c r="B10" s="32" t="s">
        <v>272</v>
      </c>
      <c r="C10" s="32" t="s">
        <v>273</v>
      </c>
      <c r="D10" s="14">
        <v>289470</v>
      </c>
      <c r="E10" s="15">
        <v>4885.3900000000003</v>
      </c>
      <c r="F10" s="16">
        <v>5.8299999999999998E-2</v>
      </c>
      <c r="G10" s="16"/>
    </row>
    <row r="11" spans="1:7" x14ac:dyDescent="0.25">
      <c r="A11" s="13" t="s">
        <v>274</v>
      </c>
      <c r="B11" s="32" t="s">
        <v>275</v>
      </c>
      <c r="C11" s="32" t="s">
        <v>276</v>
      </c>
      <c r="D11" s="14">
        <v>149228</v>
      </c>
      <c r="E11" s="15">
        <v>4721.3500000000004</v>
      </c>
      <c r="F11" s="16">
        <v>5.6300000000000003E-2</v>
      </c>
      <c r="G11" s="16"/>
    </row>
    <row r="12" spans="1:7" x14ac:dyDescent="0.25">
      <c r="A12" s="13" t="s">
        <v>381</v>
      </c>
      <c r="B12" s="32" t="s">
        <v>382</v>
      </c>
      <c r="C12" s="32" t="s">
        <v>273</v>
      </c>
      <c r="D12" s="14">
        <v>75759</v>
      </c>
      <c r="E12" s="15">
        <v>4018.18</v>
      </c>
      <c r="F12" s="16">
        <v>4.8000000000000001E-2</v>
      </c>
      <c r="G12" s="16"/>
    </row>
    <row r="13" spans="1:7" x14ac:dyDescent="0.25">
      <c r="A13" s="13" t="s">
        <v>353</v>
      </c>
      <c r="B13" s="32" t="s">
        <v>354</v>
      </c>
      <c r="C13" s="32" t="s">
        <v>355</v>
      </c>
      <c r="D13" s="14">
        <v>128924</v>
      </c>
      <c r="E13" s="15">
        <v>3967.31</v>
      </c>
      <c r="F13" s="16">
        <v>4.7300000000000002E-2</v>
      </c>
      <c r="G13" s="16"/>
    </row>
    <row r="14" spans="1:7" x14ac:dyDescent="0.25">
      <c r="A14" s="13" t="s">
        <v>265</v>
      </c>
      <c r="B14" s="32" t="s">
        <v>266</v>
      </c>
      <c r="C14" s="32" t="s">
        <v>267</v>
      </c>
      <c r="D14" s="14">
        <v>314621</v>
      </c>
      <c r="E14" s="15">
        <v>3775.77</v>
      </c>
      <c r="F14" s="16">
        <v>4.5100000000000001E-2</v>
      </c>
      <c r="G14" s="16"/>
    </row>
    <row r="15" spans="1:7" x14ac:dyDescent="0.25">
      <c r="A15" s="13" t="s">
        <v>279</v>
      </c>
      <c r="B15" s="32" t="s">
        <v>280</v>
      </c>
      <c r="C15" s="32" t="s">
        <v>281</v>
      </c>
      <c r="D15" s="14">
        <v>224823</v>
      </c>
      <c r="E15" s="15">
        <v>3581.99</v>
      </c>
      <c r="F15" s="16">
        <v>4.2799999999999998E-2</v>
      </c>
      <c r="G15" s="16"/>
    </row>
    <row r="16" spans="1:7" x14ac:dyDescent="0.25">
      <c r="A16" s="13" t="s">
        <v>317</v>
      </c>
      <c r="B16" s="32" t="s">
        <v>318</v>
      </c>
      <c r="C16" s="32" t="s">
        <v>300</v>
      </c>
      <c r="D16" s="14">
        <v>555875</v>
      </c>
      <c r="E16" s="15">
        <v>3431.42</v>
      </c>
      <c r="F16" s="16">
        <v>4.1000000000000002E-2</v>
      </c>
      <c r="G16" s="16"/>
    </row>
    <row r="17" spans="1:7" x14ac:dyDescent="0.25">
      <c r="A17" s="13" t="s">
        <v>480</v>
      </c>
      <c r="B17" s="32" t="s">
        <v>481</v>
      </c>
      <c r="C17" s="32" t="s">
        <v>482</v>
      </c>
      <c r="D17" s="14">
        <v>561747</v>
      </c>
      <c r="E17" s="15">
        <v>3373.85</v>
      </c>
      <c r="F17" s="16">
        <v>4.0300000000000002E-2</v>
      </c>
      <c r="G17" s="16"/>
    </row>
    <row r="18" spans="1:7" x14ac:dyDescent="0.25">
      <c r="A18" s="13" t="s">
        <v>448</v>
      </c>
      <c r="B18" s="32" t="s">
        <v>449</v>
      </c>
      <c r="C18" s="32" t="s">
        <v>355</v>
      </c>
      <c r="D18" s="14">
        <v>20817</v>
      </c>
      <c r="E18" s="15">
        <v>2901.03</v>
      </c>
      <c r="F18" s="16">
        <v>3.4599999999999999E-2</v>
      </c>
      <c r="G18" s="16"/>
    </row>
    <row r="19" spans="1:7" x14ac:dyDescent="0.25">
      <c r="A19" s="13" t="s">
        <v>364</v>
      </c>
      <c r="B19" s="32" t="s">
        <v>365</v>
      </c>
      <c r="C19" s="32" t="s">
        <v>300</v>
      </c>
      <c r="D19" s="14">
        <v>32915</v>
      </c>
      <c r="E19" s="15">
        <v>2807.75</v>
      </c>
      <c r="F19" s="16">
        <v>3.3500000000000002E-2</v>
      </c>
      <c r="G19" s="16"/>
    </row>
    <row r="20" spans="1:7" x14ac:dyDescent="0.25">
      <c r="A20" s="13" t="s">
        <v>292</v>
      </c>
      <c r="B20" s="32" t="s">
        <v>293</v>
      </c>
      <c r="C20" s="32" t="s">
        <v>294</v>
      </c>
      <c r="D20" s="14">
        <v>27497</v>
      </c>
      <c r="E20" s="15">
        <v>2785.02</v>
      </c>
      <c r="F20" s="16">
        <v>3.32E-2</v>
      </c>
      <c r="G20" s="16"/>
    </row>
    <row r="21" spans="1:7" x14ac:dyDescent="0.25">
      <c r="A21" s="13" t="s">
        <v>326</v>
      </c>
      <c r="B21" s="32" t="s">
        <v>327</v>
      </c>
      <c r="C21" s="32" t="s">
        <v>300</v>
      </c>
      <c r="D21" s="14">
        <v>191518</v>
      </c>
      <c r="E21" s="15">
        <v>2682.69</v>
      </c>
      <c r="F21" s="16">
        <v>3.2000000000000001E-2</v>
      </c>
      <c r="G21" s="16"/>
    </row>
    <row r="22" spans="1:7" x14ac:dyDescent="0.25">
      <c r="A22" s="13" t="s">
        <v>277</v>
      </c>
      <c r="B22" s="32" t="s">
        <v>278</v>
      </c>
      <c r="C22" s="32" t="s">
        <v>262</v>
      </c>
      <c r="D22" s="14">
        <v>376404</v>
      </c>
      <c r="E22" s="15">
        <v>2592.67</v>
      </c>
      <c r="F22" s="16">
        <v>3.09E-2</v>
      </c>
      <c r="G22" s="16"/>
    </row>
    <row r="23" spans="1:7" x14ac:dyDescent="0.25">
      <c r="A23" s="13" t="s">
        <v>314</v>
      </c>
      <c r="B23" s="32" t="s">
        <v>315</v>
      </c>
      <c r="C23" s="32" t="s">
        <v>316</v>
      </c>
      <c r="D23" s="14">
        <v>96911</v>
      </c>
      <c r="E23" s="15">
        <v>2505.25</v>
      </c>
      <c r="F23" s="16">
        <v>2.9899999999999999E-2</v>
      </c>
      <c r="G23" s="16"/>
    </row>
    <row r="24" spans="1:7" x14ac:dyDescent="0.25">
      <c r="A24" s="13" t="s">
        <v>401</v>
      </c>
      <c r="B24" s="32" t="s">
        <v>402</v>
      </c>
      <c r="C24" s="32" t="s">
        <v>403</v>
      </c>
      <c r="D24" s="14">
        <v>81126</v>
      </c>
      <c r="E24" s="15">
        <v>2490.69</v>
      </c>
      <c r="F24" s="16">
        <v>2.9700000000000001E-2</v>
      </c>
      <c r="G24" s="16"/>
    </row>
    <row r="25" spans="1:7" x14ac:dyDescent="0.25">
      <c r="A25" s="13" t="s">
        <v>301</v>
      </c>
      <c r="B25" s="32" t="s">
        <v>302</v>
      </c>
      <c r="C25" s="32" t="s">
        <v>303</v>
      </c>
      <c r="D25" s="14">
        <v>751194</v>
      </c>
      <c r="E25" s="15">
        <v>2339.59</v>
      </c>
      <c r="F25" s="16">
        <v>2.7900000000000001E-2</v>
      </c>
      <c r="G25" s="16"/>
    </row>
    <row r="26" spans="1:7" x14ac:dyDescent="0.25">
      <c r="A26" s="13" t="s">
        <v>333</v>
      </c>
      <c r="B26" s="32" t="s">
        <v>334</v>
      </c>
      <c r="C26" s="32" t="s">
        <v>335</v>
      </c>
      <c r="D26" s="14">
        <v>151623</v>
      </c>
      <c r="E26" s="15">
        <v>2219.15</v>
      </c>
      <c r="F26" s="16">
        <v>2.6499999999999999E-2</v>
      </c>
      <c r="G26" s="16"/>
    </row>
    <row r="27" spans="1:7" x14ac:dyDescent="0.25">
      <c r="A27" s="13" t="s">
        <v>282</v>
      </c>
      <c r="B27" s="32" t="s">
        <v>283</v>
      </c>
      <c r="C27" s="32" t="s">
        <v>284</v>
      </c>
      <c r="D27" s="14">
        <v>36525</v>
      </c>
      <c r="E27" s="15">
        <v>1772.03</v>
      </c>
      <c r="F27" s="16">
        <v>2.1100000000000001E-2</v>
      </c>
      <c r="G27" s="16"/>
    </row>
    <row r="28" spans="1:7" x14ac:dyDescent="0.25">
      <c r="A28" s="13" t="s">
        <v>379</v>
      </c>
      <c r="B28" s="32" t="s">
        <v>380</v>
      </c>
      <c r="C28" s="32" t="s">
        <v>316</v>
      </c>
      <c r="D28" s="14">
        <v>77462</v>
      </c>
      <c r="E28" s="15">
        <v>1723.92</v>
      </c>
      <c r="F28" s="16">
        <v>2.06E-2</v>
      </c>
      <c r="G28" s="16"/>
    </row>
    <row r="29" spans="1:7" x14ac:dyDescent="0.25">
      <c r="A29" s="13" t="s">
        <v>483</v>
      </c>
      <c r="B29" s="32" t="s">
        <v>484</v>
      </c>
      <c r="C29" s="32" t="s">
        <v>470</v>
      </c>
      <c r="D29" s="14">
        <v>139174</v>
      </c>
      <c r="E29" s="15">
        <v>1671.27</v>
      </c>
      <c r="F29" s="16">
        <v>1.9900000000000001E-2</v>
      </c>
      <c r="G29" s="16"/>
    </row>
    <row r="30" spans="1:7" x14ac:dyDescent="0.25">
      <c r="A30" s="13" t="s">
        <v>420</v>
      </c>
      <c r="B30" s="32" t="s">
        <v>421</v>
      </c>
      <c r="C30" s="32" t="s">
        <v>394</v>
      </c>
      <c r="D30" s="14">
        <v>69344</v>
      </c>
      <c r="E30" s="15">
        <v>1342.71</v>
      </c>
      <c r="F30" s="16">
        <v>1.6E-2</v>
      </c>
      <c r="G30" s="16"/>
    </row>
    <row r="31" spans="1:7" x14ac:dyDescent="0.25">
      <c r="A31" s="13" t="s">
        <v>485</v>
      </c>
      <c r="B31" s="32" t="s">
        <v>486</v>
      </c>
      <c r="C31" s="32" t="s">
        <v>345</v>
      </c>
      <c r="D31" s="14">
        <v>73253</v>
      </c>
      <c r="E31" s="15">
        <v>1293.46</v>
      </c>
      <c r="F31" s="16">
        <v>1.54E-2</v>
      </c>
      <c r="G31" s="16"/>
    </row>
    <row r="32" spans="1:7" x14ac:dyDescent="0.25">
      <c r="A32" s="13" t="s">
        <v>306</v>
      </c>
      <c r="B32" s="32" t="s">
        <v>307</v>
      </c>
      <c r="C32" s="32" t="s">
        <v>308</v>
      </c>
      <c r="D32" s="14">
        <v>456976</v>
      </c>
      <c r="E32" s="15">
        <v>1125.3</v>
      </c>
      <c r="F32" s="16">
        <v>1.34E-2</v>
      </c>
      <c r="G32" s="16"/>
    </row>
    <row r="33" spans="1:7" x14ac:dyDescent="0.25">
      <c r="A33" s="13" t="s">
        <v>285</v>
      </c>
      <c r="B33" s="32" t="s">
        <v>286</v>
      </c>
      <c r="C33" s="32" t="s">
        <v>262</v>
      </c>
      <c r="D33" s="14">
        <v>86343</v>
      </c>
      <c r="E33" s="15">
        <v>876.86</v>
      </c>
      <c r="F33" s="16">
        <v>1.0500000000000001E-2</v>
      </c>
      <c r="G33" s="16"/>
    </row>
    <row r="34" spans="1:7" x14ac:dyDescent="0.25">
      <c r="A34" s="13" t="s">
        <v>328</v>
      </c>
      <c r="B34" s="32" t="s">
        <v>329</v>
      </c>
      <c r="C34" s="32" t="s">
        <v>297</v>
      </c>
      <c r="D34" s="14">
        <v>15809</v>
      </c>
      <c r="E34" s="15">
        <v>789.13</v>
      </c>
      <c r="F34" s="16">
        <v>9.4000000000000004E-3</v>
      </c>
      <c r="G34" s="16"/>
    </row>
    <row r="35" spans="1:7" x14ac:dyDescent="0.25">
      <c r="A35" s="13" t="s">
        <v>487</v>
      </c>
      <c r="B35" s="32" t="s">
        <v>488</v>
      </c>
      <c r="C35" s="32" t="s">
        <v>300</v>
      </c>
      <c r="D35" s="14">
        <v>723307</v>
      </c>
      <c r="E35" s="15">
        <v>786.45</v>
      </c>
      <c r="F35" s="16">
        <v>9.4000000000000004E-3</v>
      </c>
      <c r="G35" s="16"/>
    </row>
    <row r="36" spans="1:7" x14ac:dyDescent="0.25">
      <c r="A36" s="13" t="s">
        <v>422</v>
      </c>
      <c r="B36" s="32" t="s">
        <v>423</v>
      </c>
      <c r="C36" s="32" t="s">
        <v>385</v>
      </c>
      <c r="D36" s="14">
        <v>7634</v>
      </c>
      <c r="E36" s="15">
        <v>376.77</v>
      </c>
      <c r="F36" s="16">
        <v>4.4999999999999997E-3</v>
      </c>
      <c r="G36" s="16"/>
    </row>
    <row r="37" spans="1:7" x14ac:dyDescent="0.25">
      <c r="A37" s="17" t="s">
        <v>181</v>
      </c>
      <c r="B37" s="33"/>
      <c r="C37" s="33"/>
      <c r="D37" s="18"/>
      <c r="E37" s="36">
        <v>80492.42</v>
      </c>
      <c r="F37" s="37">
        <v>0.96050000000000002</v>
      </c>
      <c r="G37" s="21"/>
    </row>
    <row r="38" spans="1:7" x14ac:dyDescent="0.25">
      <c r="A38" s="17" t="s">
        <v>473</v>
      </c>
      <c r="B38" s="32"/>
      <c r="C38" s="32"/>
      <c r="D38" s="14"/>
      <c r="E38" s="15"/>
      <c r="F38" s="16"/>
      <c r="G38" s="16"/>
    </row>
    <row r="39" spans="1:7" x14ac:dyDescent="0.25">
      <c r="A39" s="17" t="s">
        <v>181</v>
      </c>
      <c r="B39" s="32"/>
      <c r="C39" s="32"/>
      <c r="D39" s="14"/>
      <c r="E39" s="38" t="s">
        <v>134</v>
      </c>
      <c r="F39" s="39" t="s">
        <v>134</v>
      </c>
      <c r="G39" s="16"/>
    </row>
    <row r="40" spans="1:7" x14ac:dyDescent="0.25">
      <c r="A40" s="24" t="s">
        <v>184</v>
      </c>
      <c r="B40" s="34"/>
      <c r="C40" s="34"/>
      <c r="D40" s="25"/>
      <c r="E40" s="29">
        <v>80492.42</v>
      </c>
      <c r="F40" s="30">
        <v>0.96050000000000002</v>
      </c>
      <c r="G40" s="21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13"/>
      <c r="B42" s="32"/>
      <c r="C42" s="32"/>
      <c r="D42" s="14"/>
      <c r="E42" s="15"/>
      <c r="F42" s="16"/>
      <c r="G42" s="16"/>
    </row>
    <row r="43" spans="1:7" x14ac:dyDescent="0.25">
      <c r="A43" s="17" t="s">
        <v>199</v>
      </c>
      <c r="B43" s="32"/>
      <c r="C43" s="32"/>
      <c r="D43" s="14"/>
      <c r="E43" s="15"/>
      <c r="F43" s="16"/>
      <c r="G43" s="16"/>
    </row>
    <row r="44" spans="1:7" x14ac:dyDescent="0.25">
      <c r="A44" s="13" t="s">
        <v>200</v>
      </c>
      <c r="B44" s="32"/>
      <c r="C44" s="32"/>
      <c r="D44" s="14"/>
      <c r="E44" s="15">
        <v>3420.24</v>
      </c>
      <c r="F44" s="16">
        <v>4.0800000000000003E-2</v>
      </c>
      <c r="G44" s="16">
        <v>6.2650999999999998E-2</v>
      </c>
    </row>
    <row r="45" spans="1:7" x14ac:dyDescent="0.25">
      <c r="A45" s="17" t="s">
        <v>181</v>
      </c>
      <c r="B45" s="33"/>
      <c r="C45" s="33"/>
      <c r="D45" s="18"/>
      <c r="E45" s="36">
        <v>3420.24</v>
      </c>
      <c r="F45" s="37">
        <v>4.0800000000000003E-2</v>
      </c>
      <c r="G45" s="21"/>
    </row>
    <row r="46" spans="1:7" x14ac:dyDescent="0.25">
      <c r="A46" s="13"/>
      <c r="B46" s="32"/>
      <c r="C46" s="32"/>
      <c r="D46" s="14"/>
      <c r="E46" s="15"/>
      <c r="F46" s="16"/>
      <c r="G46" s="16"/>
    </row>
    <row r="47" spans="1:7" x14ac:dyDescent="0.25">
      <c r="A47" s="24" t="s">
        <v>184</v>
      </c>
      <c r="B47" s="34"/>
      <c r="C47" s="34"/>
      <c r="D47" s="25"/>
      <c r="E47" s="19">
        <v>3420.24</v>
      </c>
      <c r="F47" s="20">
        <v>4.0800000000000003E-2</v>
      </c>
      <c r="G47" s="21"/>
    </row>
    <row r="48" spans="1:7" x14ac:dyDescent="0.25">
      <c r="A48" s="13" t="s">
        <v>201</v>
      </c>
      <c r="B48" s="32"/>
      <c r="C48" s="32"/>
      <c r="D48" s="14"/>
      <c r="E48" s="15">
        <v>0.58707229999999999</v>
      </c>
      <c r="F48" s="16">
        <v>6.9999999999999999E-6</v>
      </c>
      <c r="G48" s="16"/>
    </row>
    <row r="49" spans="1:7" x14ac:dyDescent="0.25">
      <c r="A49" s="13" t="s">
        <v>202</v>
      </c>
      <c r="B49" s="32"/>
      <c r="C49" s="32"/>
      <c r="D49" s="14"/>
      <c r="E49" s="40">
        <v>-125.2770723</v>
      </c>
      <c r="F49" s="26">
        <v>-1.307E-3</v>
      </c>
      <c r="G49" s="16">
        <v>6.2649999999999997E-2</v>
      </c>
    </row>
    <row r="50" spans="1:7" x14ac:dyDescent="0.25">
      <c r="A50" s="27" t="s">
        <v>203</v>
      </c>
      <c r="B50" s="35"/>
      <c r="C50" s="35"/>
      <c r="D50" s="28"/>
      <c r="E50" s="29">
        <v>83787.97</v>
      </c>
      <c r="F50" s="30">
        <v>1</v>
      </c>
      <c r="G50" s="30"/>
    </row>
    <row r="55" spans="1:7" x14ac:dyDescent="0.25">
      <c r="A55" s="1" t="s">
        <v>206</v>
      </c>
    </row>
    <row r="56" spans="1:7" x14ac:dyDescent="0.25">
      <c r="A56" s="47" t="s">
        <v>207</v>
      </c>
      <c r="B56" s="3" t="s">
        <v>134</v>
      </c>
    </row>
    <row r="57" spans="1:7" x14ac:dyDescent="0.25">
      <c r="A57" t="s">
        <v>208</v>
      </c>
    </row>
    <row r="58" spans="1:7" x14ac:dyDescent="0.25">
      <c r="A58" t="s">
        <v>249</v>
      </c>
      <c r="B58" t="s">
        <v>210</v>
      </c>
      <c r="C58" t="s">
        <v>210</v>
      </c>
    </row>
    <row r="59" spans="1:7" x14ac:dyDescent="0.25">
      <c r="B59" s="48">
        <v>45688</v>
      </c>
      <c r="C59" s="48">
        <v>45716</v>
      </c>
    </row>
    <row r="60" spans="1:7" x14ac:dyDescent="0.25">
      <c r="A60" t="s">
        <v>250</v>
      </c>
      <c r="B60">
        <v>16.376999999999999</v>
      </c>
      <c r="C60">
        <v>15.077</v>
      </c>
    </row>
    <row r="61" spans="1:7" x14ac:dyDescent="0.25">
      <c r="A61" t="s">
        <v>251</v>
      </c>
      <c r="B61">
        <v>16.376000000000001</v>
      </c>
      <c r="C61">
        <v>15.077</v>
      </c>
    </row>
    <row r="62" spans="1:7" x14ac:dyDescent="0.25">
      <c r="A62" t="s">
        <v>252</v>
      </c>
      <c r="B62">
        <v>15.708</v>
      </c>
      <c r="C62">
        <v>14.444000000000001</v>
      </c>
    </row>
    <row r="63" spans="1:7" x14ac:dyDescent="0.25">
      <c r="A63" t="s">
        <v>253</v>
      </c>
      <c r="B63">
        <v>15.708</v>
      </c>
      <c r="C63">
        <v>14.444000000000001</v>
      </c>
    </row>
    <row r="65" spans="1:4" x14ac:dyDescent="0.25">
      <c r="A65" t="s">
        <v>212</v>
      </c>
      <c r="B65" s="3" t="s">
        <v>134</v>
      </c>
    </row>
    <row r="66" spans="1:4" x14ac:dyDescent="0.25">
      <c r="A66" t="s">
        <v>213</v>
      </c>
      <c r="B66" s="3" t="s">
        <v>134</v>
      </c>
    </row>
    <row r="67" spans="1:4" ht="29.1" customHeight="1" x14ac:dyDescent="0.25">
      <c r="A67" s="47" t="s">
        <v>214</v>
      </c>
      <c r="B67" s="3" t="s">
        <v>134</v>
      </c>
    </row>
    <row r="68" spans="1:4" ht="29.1" customHeight="1" x14ac:dyDescent="0.25">
      <c r="A68" s="47" t="s">
        <v>215</v>
      </c>
      <c r="B68" s="3" t="s">
        <v>134</v>
      </c>
    </row>
    <row r="69" spans="1:4" x14ac:dyDescent="0.25">
      <c r="A69" t="s">
        <v>476</v>
      </c>
      <c r="B69" s="49">
        <v>0.43290000000000001</v>
      </c>
    </row>
    <row r="70" spans="1:4" ht="43.5" customHeight="1" x14ac:dyDescent="0.25">
      <c r="A70" s="47" t="s">
        <v>217</v>
      </c>
      <c r="B70" s="3" t="s">
        <v>134</v>
      </c>
    </row>
    <row r="71" spans="1:4" x14ac:dyDescent="0.25">
      <c r="B71" s="3"/>
    </row>
    <row r="72" spans="1:4" ht="29.1" customHeight="1" x14ac:dyDescent="0.25">
      <c r="A72" s="47" t="s">
        <v>218</v>
      </c>
      <c r="B72" s="3" t="s">
        <v>134</v>
      </c>
    </row>
    <row r="73" spans="1:4" ht="29.1" customHeight="1" x14ac:dyDescent="0.25">
      <c r="A73" s="47" t="s">
        <v>219</v>
      </c>
      <c r="B73" t="s">
        <v>134</v>
      </c>
    </row>
    <row r="74" spans="1:4" ht="29.1" customHeight="1" x14ac:dyDescent="0.25">
      <c r="A74" s="47" t="s">
        <v>220</v>
      </c>
      <c r="B74" s="3" t="s">
        <v>134</v>
      </c>
    </row>
    <row r="75" spans="1:4" ht="29.1" customHeight="1" x14ac:dyDescent="0.25">
      <c r="A75" s="47" t="s">
        <v>221</v>
      </c>
      <c r="B75" s="3" t="s">
        <v>134</v>
      </c>
    </row>
    <row r="77" spans="1:4" ht="69.95" customHeight="1" x14ac:dyDescent="0.25">
      <c r="A77" s="65" t="s">
        <v>231</v>
      </c>
      <c r="B77" s="65" t="s">
        <v>232</v>
      </c>
      <c r="C77" s="65" t="s">
        <v>4</v>
      </c>
      <c r="D77" s="65" t="s">
        <v>5</v>
      </c>
    </row>
    <row r="78" spans="1:4" ht="69.95" customHeight="1" x14ac:dyDescent="0.25">
      <c r="A78" s="65" t="s">
        <v>489</v>
      </c>
      <c r="B78" s="65"/>
      <c r="C78" s="65" t="s">
        <v>12</v>
      </c>
      <c r="D78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9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2897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2898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492</v>
      </c>
      <c r="B8" s="32" t="s">
        <v>493</v>
      </c>
      <c r="C8" s="32" t="s">
        <v>316</v>
      </c>
      <c r="D8" s="14">
        <v>1470</v>
      </c>
      <c r="E8" s="15">
        <v>116.17</v>
      </c>
      <c r="F8" s="16">
        <v>5.5199999999999999E-2</v>
      </c>
      <c r="G8" s="16"/>
    </row>
    <row r="9" spans="1:7" x14ac:dyDescent="0.25">
      <c r="A9" s="13" t="s">
        <v>381</v>
      </c>
      <c r="B9" s="32" t="s">
        <v>382</v>
      </c>
      <c r="C9" s="32" t="s">
        <v>273</v>
      </c>
      <c r="D9" s="14">
        <v>2130</v>
      </c>
      <c r="E9" s="15">
        <v>112.97</v>
      </c>
      <c r="F9" s="16">
        <v>5.3699999999999998E-2</v>
      </c>
      <c r="G9" s="16"/>
    </row>
    <row r="10" spans="1:7" x14ac:dyDescent="0.25">
      <c r="A10" s="13" t="s">
        <v>346</v>
      </c>
      <c r="B10" s="32" t="s">
        <v>347</v>
      </c>
      <c r="C10" s="32" t="s">
        <v>273</v>
      </c>
      <c r="D10" s="14">
        <v>7115</v>
      </c>
      <c r="E10" s="15">
        <v>112.06</v>
      </c>
      <c r="F10" s="16">
        <v>5.3199999999999997E-2</v>
      </c>
      <c r="G10" s="16"/>
    </row>
    <row r="11" spans="1:7" x14ac:dyDescent="0.25">
      <c r="A11" s="13" t="s">
        <v>306</v>
      </c>
      <c r="B11" s="32" t="s">
        <v>307</v>
      </c>
      <c r="C11" s="32" t="s">
        <v>308</v>
      </c>
      <c r="D11" s="14">
        <v>45401</v>
      </c>
      <c r="E11" s="15">
        <v>111.8</v>
      </c>
      <c r="F11" s="16">
        <v>5.3100000000000001E-2</v>
      </c>
      <c r="G11" s="16"/>
    </row>
    <row r="12" spans="1:7" x14ac:dyDescent="0.25">
      <c r="A12" s="13" t="s">
        <v>287</v>
      </c>
      <c r="B12" s="32" t="s">
        <v>288</v>
      </c>
      <c r="C12" s="32" t="s">
        <v>273</v>
      </c>
      <c r="D12" s="14">
        <v>3158</v>
      </c>
      <c r="E12" s="15">
        <v>110</v>
      </c>
      <c r="F12" s="16">
        <v>5.2299999999999999E-2</v>
      </c>
      <c r="G12" s="16"/>
    </row>
    <row r="13" spans="1:7" x14ac:dyDescent="0.25">
      <c r="A13" s="13" t="s">
        <v>341</v>
      </c>
      <c r="B13" s="32" t="s">
        <v>342</v>
      </c>
      <c r="C13" s="32" t="s">
        <v>273</v>
      </c>
      <c r="D13" s="14">
        <v>1424</v>
      </c>
      <c r="E13" s="15">
        <v>104.84</v>
      </c>
      <c r="F13" s="16">
        <v>4.9799999999999997E-2</v>
      </c>
      <c r="G13" s="16"/>
    </row>
    <row r="14" spans="1:7" x14ac:dyDescent="0.25">
      <c r="A14" s="13" t="s">
        <v>448</v>
      </c>
      <c r="B14" s="32" t="s">
        <v>449</v>
      </c>
      <c r="C14" s="32" t="s">
        <v>355</v>
      </c>
      <c r="D14" s="14">
        <v>724</v>
      </c>
      <c r="E14" s="15">
        <v>100.9</v>
      </c>
      <c r="F14" s="16">
        <v>4.7899999999999998E-2</v>
      </c>
      <c r="G14" s="16"/>
    </row>
    <row r="15" spans="1:7" x14ac:dyDescent="0.25">
      <c r="A15" s="13" t="s">
        <v>282</v>
      </c>
      <c r="B15" s="32" t="s">
        <v>283</v>
      </c>
      <c r="C15" s="32" t="s">
        <v>284</v>
      </c>
      <c r="D15" s="14">
        <v>1904</v>
      </c>
      <c r="E15" s="15">
        <v>92.37</v>
      </c>
      <c r="F15" s="16">
        <v>4.3900000000000002E-2</v>
      </c>
      <c r="G15" s="16"/>
    </row>
    <row r="16" spans="1:7" x14ac:dyDescent="0.25">
      <c r="A16" s="13" t="s">
        <v>494</v>
      </c>
      <c r="B16" s="32" t="s">
        <v>495</v>
      </c>
      <c r="C16" s="32" t="s">
        <v>439</v>
      </c>
      <c r="D16" s="14">
        <v>19336</v>
      </c>
      <c r="E16" s="15">
        <v>84.31</v>
      </c>
      <c r="F16" s="16">
        <v>4.0099999999999997E-2</v>
      </c>
      <c r="G16" s="16"/>
    </row>
    <row r="17" spans="1:7" x14ac:dyDescent="0.25">
      <c r="A17" s="13" t="s">
        <v>496</v>
      </c>
      <c r="B17" s="32" t="s">
        <v>497</v>
      </c>
      <c r="C17" s="32" t="s">
        <v>308</v>
      </c>
      <c r="D17" s="14">
        <v>2616</v>
      </c>
      <c r="E17" s="15">
        <v>80.790000000000006</v>
      </c>
      <c r="F17" s="16">
        <v>3.8399999999999997E-2</v>
      </c>
      <c r="G17" s="16"/>
    </row>
    <row r="18" spans="1:7" x14ac:dyDescent="0.25">
      <c r="A18" s="13" t="s">
        <v>446</v>
      </c>
      <c r="B18" s="32" t="s">
        <v>447</v>
      </c>
      <c r="C18" s="32" t="s">
        <v>385</v>
      </c>
      <c r="D18" s="14">
        <v>1649</v>
      </c>
      <c r="E18" s="15">
        <v>76.239999999999995</v>
      </c>
      <c r="F18" s="16">
        <v>3.6200000000000003E-2</v>
      </c>
      <c r="G18" s="16"/>
    </row>
    <row r="19" spans="1:7" x14ac:dyDescent="0.25">
      <c r="A19" s="13" t="s">
        <v>498</v>
      </c>
      <c r="B19" s="32" t="s">
        <v>499</v>
      </c>
      <c r="C19" s="32" t="s">
        <v>500</v>
      </c>
      <c r="D19" s="14">
        <v>2880</v>
      </c>
      <c r="E19" s="15">
        <v>70.98</v>
      </c>
      <c r="F19" s="16">
        <v>3.3700000000000001E-2</v>
      </c>
      <c r="G19" s="16"/>
    </row>
    <row r="20" spans="1:7" x14ac:dyDescent="0.25">
      <c r="A20" s="13" t="s">
        <v>501</v>
      </c>
      <c r="B20" s="32" t="s">
        <v>502</v>
      </c>
      <c r="C20" s="32" t="s">
        <v>273</v>
      </c>
      <c r="D20" s="14">
        <v>1438</v>
      </c>
      <c r="E20" s="15">
        <v>67.099999999999994</v>
      </c>
      <c r="F20" s="16">
        <v>3.1899999999999998E-2</v>
      </c>
      <c r="G20" s="16"/>
    </row>
    <row r="21" spans="1:7" x14ac:dyDescent="0.25">
      <c r="A21" s="13" t="s">
        <v>428</v>
      </c>
      <c r="B21" s="32" t="s">
        <v>429</v>
      </c>
      <c r="C21" s="32" t="s">
        <v>385</v>
      </c>
      <c r="D21" s="14">
        <v>10943</v>
      </c>
      <c r="E21" s="15">
        <v>62.66</v>
      </c>
      <c r="F21" s="16">
        <v>2.98E-2</v>
      </c>
      <c r="G21" s="16"/>
    </row>
    <row r="22" spans="1:7" x14ac:dyDescent="0.25">
      <c r="A22" s="13" t="s">
        <v>503</v>
      </c>
      <c r="B22" s="32" t="s">
        <v>504</v>
      </c>
      <c r="C22" s="32" t="s">
        <v>403</v>
      </c>
      <c r="D22" s="14">
        <v>2115</v>
      </c>
      <c r="E22" s="15">
        <v>57.48</v>
      </c>
      <c r="F22" s="16">
        <v>2.7300000000000001E-2</v>
      </c>
      <c r="G22" s="16"/>
    </row>
    <row r="23" spans="1:7" x14ac:dyDescent="0.25">
      <c r="A23" s="13" t="s">
        <v>505</v>
      </c>
      <c r="B23" s="32" t="s">
        <v>506</v>
      </c>
      <c r="C23" s="32" t="s">
        <v>297</v>
      </c>
      <c r="D23" s="14">
        <v>1476</v>
      </c>
      <c r="E23" s="15">
        <v>53.55</v>
      </c>
      <c r="F23" s="16">
        <v>2.5399999999999999E-2</v>
      </c>
      <c r="G23" s="16"/>
    </row>
    <row r="24" spans="1:7" x14ac:dyDescent="0.25">
      <c r="A24" s="13" t="s">
        <v>507</v>
      </c>
      <c r="B24" s="32" t="s">
        <v>508</v>
      </c>
      <c r="C24" s="32" t="s">
        <v>273</v>
      </c>
      <c r="D24" s="14">
        <v>671</v>
      </c>
      <c r="E24" s="15">
        <v>52.1</v>
      </c>
      <c r="F24" s="16">
        <v>2.4799999999999999E-2</v>
      </c>
      <c r="G24" s="16"/>
    </row>
    <row r="25" spans="1:7" x14ac:dyDescent="0.25">
      <c r="A25" s="13" t="s">
        <v>512</v>
      </c>
      <c r="B25" s="32" t="s">
        <v>513</v>
      </c>
      <c r="C25" s="32" t="s">
        <v>281</v>
      </c>
      <c r="D25" s="14">
        <v>3577</v>
      </c>
      <c r="E25" s="15">
        <v>43.45</v>
      </c>
      <c r="F25" s="16">
        <v>2.06E-2</v>
      </c>
      <c r="G25" s="16"/>
    </row>
    <row r="26" spans="1:7" x14ac:dyDescent="0.25">
      <c r="A26" s="13" t="s">
        <v>514</v>
      </c>
      <c r="B26" s="32" t="s">
        <v>515</v>
      </c>
      <c r="C26" s="32" t="s">
        <v>297</v>
      </c>
      <c r="D26" s="14">
        <v>3575</v>
      </c>
      <c r="E26" s="15">
        <v>39.61</v>
      </c>
      <c r="F26" s="16">
        <v>1.8800000000000001E-2</v>
      </c>
      <c r="G26" s="16"/>
    </row>
    <row r="27" spans="1:7" x14ac:dyDescent="0.25">
      <c r="A27" s="13" t="s">
        <v>516</v>
      </c>
      <c r="B27" s="32" t="s">
        <v>517</v>
      </c>
      <c r="C27" s="32" t="s">
        <v>297</v>
      </c>
      <c r="D27" s="14">
        <v>3810</v>
      </c>
      <c r="E27" s="15">
        <v>38.04</v>
      </c>
      <c r="F27" s="16">
        <v>1.8100000000000002E-2</v>
      </c>
      <c r="G27" s="16"/>
    </row>
    <row r="28" spans="1:7" x14ac:dyDescent="0.25">
      <c r="A28" s="13" t="s">
        <v>520</v>
      </c>
      <c r="B28" s="32" t="s">
        <v>521</v>
      </c>
      <c r="C28" s="32" t="s">
        <v>417</v>
      </c>
      <c r="D28" s="14">
        <v>435</v>
      </c>
      <c r="E28" s="15">
        <v>37.89</v>
      </c>
      <c r="F28" s="16">
        <v>1.7999999999999999E-2</v>
      </c>
      <c r="G28" s="16"/>
    </row>
    <row r="29" spans="1:7" x14ac:dyDescent="0.25">
      <c r="A29" s="13" t="s">
        <v>518</v>
      </c>
      <c r="B29" s="32" t="s">
        <v>519</v>
      </c>
      <c r="C29" s="32" t="s">
        <v>436</v>
      </c>
      <c r="D29" s="14">
        <v>2200</v>
      </c>
      <c r="E29" s="15">
        <v>36.67</v>
      </c>
      <c r="F29" s="16">
        <v>1.7399999999999999E-2</v>
      </c>
      <c r="G29" s="16"/>
    </row>
    <row r="30" spans="1:7" x14ac:dyDescent="0.25">
      <c r="A30" s="13" t="s">
        <v>422</v>
      </c>
      <c r="B30" s="32" t="s">
        <v>423</v>
      </c>
      <c r="C30" s="32" t="s">
        <v>385</v>
      </c>
      <c r="D30" s="14">
        <v>685</v>
      </c>
      <c r="E30" s="15">
        <v>33.81</v>
      </c>
      <c r="F30" s="16">
        <v>1.61E-2</v>
      </c>
      <c r="G30" s="16"/>
    </row>
    <row r="31" spans="1:7" x14ac:dyDescent="0.25">
      <c r="A31" s="13" t="s">
        <v>524</v>
      </c>
      <c r="B31" s="32" t="s">
        <v>525</v>
      </c>
      <c r="C31" s="32" t="s">
        <v>403</v>
      </c>
      <c r="D31" s="14">
        <v>688</v>
      </c>
      <c r="E31" s="15">
        <v>32.43</v>
      </c>
      <c r="F31" s="16">
        <v>1.54E-2</v>
      </c>
      <c r="G31" s="16"/>
    </row>
    <row r="32" spans="1:7" x14ac:dyDescent="0.25">
      <c r="A32" s="13" t="s">
        <v>522</v>
      </c>
      <c r="B32" s="32" t="s">
        <v>523</v>
      </c>
      <c r="C32" s="32" t="s">
        <v>297</v>
      </c>
      <c r="D32" s="14">
        <v>993</v>
      </c>
      <c r="E32" s="15">
        <v>31.21</v>
      </c>
      <c r="F32" s="16">
        <v>1.4800000000000001E-2</v>
      </c>
      <c r="G32" s="16"/>
    </row>
    <row r="33" spans="1:7" x14ac:dyDescent="0.25">
      <c r="A33" s="13" t="s">
        <v>526</v>
      </c>
      <c r="B33" s="32" t="s">
        <v>527</v>
      </c>
      <c r="C33" s="32" t="s">
        <v>370</v>
      </c>
      <c r="D33" s="14">
        <v>1164</v>
      </c>
      <c r="E33" s="15">
        <v>24.81</v>
      </c>
      <c r="F33" s="16">
        <v>1.18E-2</v>
      </c>
      <c r="G33" s="16"/>
    </row>
    <row r="34" spans="1:7" x14ac:dyDescent="0.25">
      <c r="A34" s="13" t="s">
        <v>528</v>
      </c>
      <c r="B34" s="32" t="s">
        <v>529</v>
      </c>
      <c r="C34" s="32" t="s">
        <v>297</v>
      </c>
      <c r="D34" s="14">
        <v>3766</v>
      </c>
      <c r="E34" s="15">
        <v>22.16</v>
      </c>
      <c r="F34" s="16">
        <v>1.0500000000000001E-2</v>
      </c>
      <c r="G34" s="16"/>
    </row>
    <row r="35" spans="1:7" x14ac:dyDescent="0.25">
      <c r="A35" s="13" t="s">
        <v>509</v>
      </c>
      <c r="B35" s="32" t="s">
        <v>510</v>
      </c>
      <c r="C35" s="32" t="s">
        <v>511</v>
      </c>
      <c r="D35" s="14">
        <v>52</v>
      </c>
      <c r="E35" s="15">
        <v>21.07</v>
      </c>
      <c r="F35" s="16">
        <v>0.01</v>
      </c>
      <c r="G35" s="16"/>
    </row>
    <row r="36" spans="1:7" x14ac:dyDescent="0.25">
      <c r="A36" s="13" t="s">
        <v>454</v>
      </c>
      <c r="B36" s="32" t="s">
        <v>455</v>
      </c>
      <c r="C36" s="32" t="s">
        <v>281</v>
      </c>
      <c r="D36" s="14">
        <v>741</v>
      </c>
      <c r="E36" s="15">
        <v>18.420000000000002</v>
      </c>
      <c r="F36" s="16">
        <v>8.8000000000000005E-3</v>
      </c>
      <c r="G36" s="16"/>
    </row>
    <row r="37" spans="1:7" x14ac:dyDescent="0.25">
      <c r="A37" s="13" t="s">
        <v>532</v>
      </c>
      <c r="B37" s="32" t="s">
        <v>533</v>
      </c>
      <c r="C37" s="32" t="s">
        <v>345</v>
      </c>
      <c r="D37" s="14">
        <v>1692</v>
      </c>
      <c r="E37" s="15">
        <v>16.57</v>
      </c>
      <c r="F37" s="16">
        <v>7.9000000000000008E-3</v>
      </c>
      <c r="G37" s="16"/>
    </row>
    <row r="38" spans="1:7" x14ac:dyDescent="0.25">
      <c r="A38" s="13" t="s">
        <v>544</v>
      </c>
      <c r="B38" s="32" t="s">
        <v>545</v>
      </c>
      <c r="C38" s="32" t="s">
        <v>500</v>
      </c>
      <c r="D38" s="14">
        <v>207</v>
      </c>
      <c r="E38" s="15">
        <v>16.32</v>
      </c>
      <c r="F38" s="16">
        <v>7.7999999999999996E-3</v>
      </c>
      <c r="G38" s="16"/>
    </row>
    <row r="39" spans="1:7" x14ac:dyDescent="0.25">
      <c r="A39" s="13" t="s">
        <v>534</v>
      </c>
      <c r="B39" s="32" t="s">
        <v>535</v>
      </c>
      <c r="C39" s="32" t="s">
        <v>267</v>
      </c>
      <c r="D39" s="14">
        <v>7357</v>
      </c>
      <c r="E39" s="15">
        <v>15.64</v>
      </c>
      <c r="F39" s="16">
        <v>7.4000000000000003E-3</v>
      </c>
      <c r="G39" s="16"/>
    </row>
    <row r="40" spans="1:7" x14ac:dyDescent="0.25">
      <c r="A40" s="13" t="s">
        <v>530</v>
      </c>
      <c r="B40" s="32" t="s">
        <v>531</v>
      </c>
      <c r="C40" s="32" t="s">
        <v>385</v>
      </c>
      <c r="D40" s="14">
        <v>264</v>
      </c>
      <c r="E40" s="15">
        <v>15.31</v>
      </c>
      <c r="F40" s="16">
        <v>7.3000000000000001E-3</v>
      </c>
      <c r="G40" s="16"/>
    </row>
    <row r="41" spans="1:7" x14ac:dyDescent="0.25">
      <c r="A41" s="13" t="s">
        <v>536</v>
      </c>
      <c r="B41" s="32" t="s">
        <v>537</v>
      </c>
      <c r="C41" s="32" t="s">
        <v>538</v>
      </c>
      <c r="D41" s="14">
        <v>725</v>
      </c>
      <c r="E41" s="15">
        <v>14.76</v>
      </c>
      <c r="F41" s="16">
        <v>7.0000000000000001E-3</v>
      </c>
      <c r="G41" s="16"/>
    </row>
    <row r="42" spans="1:7" x14ac:dyDescent="0.25">
      <c r="A42" s="13" t="s">
        <v>539</v>
      </c>
      <c r="B42" s="32" t="s">
        <v>540</v>
      </c>
      <c r="C42" s="32" t="s">
        <v>297</v>
      </c>
      <c r="D42" s="14">
        <v>2833</v>
      </c>
      <c r="E42" s="15">
        <v>14.54</v>
      </c>
      <c r="F42" s="16">
        <v>6.8999999999999999E-3</v>
      </c>
      <c r="G42" s="16"/>
    </row>
    <row r="43" spans="1:7" x14ac:dyDescent="0.25">
      <c r="A43" s="13" t="s">
        <v>548</v>
      </c>
      <c r="B43" s="32" t="s">
        <v>549</v>
      </c>
      <c r="C43" s="32" t="s">
        <v>297</v>
      </c>
      <c r="D43" s="14">
        <v>1662</v>
      </c>
      <c r="E43" s="15">
        <v>13.33</v>
      </c>
      <c r="F43" s="16">
        <v>6.3E-3</v>
      </c>
      <c r="G43" s="16"/>
    </row>
    <row r="44" spans="1:7" x14ac:dyDescent="0.25">
      <c r="A44" s="13" t="s">
        <v>541</v>
      </c>
      <c r="B44" s="32" t="s">
        <v>542</v>
      </c>
      <c r="C44" s="32" t="s">
        <v>543</v>
      </c>
      <c r="D44" s="14">
        <v>254</v>
      </c>
      <c r="E44" s="15">
        <v>13.18</v>
      </c>
      <c r="F44" s="16">
        <v>6.3E-3</v>
      </c>
      <c r="G44" s="16"/>
    </row>
    <row r="45" spans="1:7" x14ac:dyDescent="0.25">
      <c r="A45" s="13" t="s">
        <v>546</v>
      </c>
      <c r="B45" s="32" t="s">
        <v>547</v>
      </c>
      <c r="C45" s="32" t="s">
        <v>281</v>
      </c>
      <c r="D45" s="14">
        <v>1705</v>
      </c>
      <c r="E45" s="15">
        <v>13.14</v>
      </c>
      <c r="F45" s="16">
        <v>6.1999999999999998E-3</v>
      </c>
      <c r="G45" s="16"/>
    </row>
    <row r="46" spans="1:7" x14ac:dyDescent="0.25">
      <c r="A46" s="13" t="s">
        <v>550</v>
      </c>
      <c r="B46" s="32" t="s">
        <v>551</v>
      </c>
      <c r="C46" s="32" t="s">
        <v>552</v>
      </c>
      <c r="D46" s="14">
        <v>442</v>
      </c>
      <c r="E46" s="15">
        <v>12.53</v>
      </c>
      <c r="F46" s="16">
        <v>6.0000000000000001E-3</v>
      </c>
      <c r="G46" s="16"/>
    </row>
    <row r="47" spans="1:7" x14ac:dyDescent="0.25">
      <c r="A47" s="13" t="s">
        <v>553</v>
      </c>
      <c r="B47" s="32" t="s">
        <v>554</v>
      </c>
      <c r="C47" s="32" t="s">
        <v>370</v>
      </c>
      <c r="D47" s="14">
        <v>1952</v>
      </c>
      <c r="E47" s="15">
        <v>9.5299999999999994</v>
      </c>
      <c r="F47" s="16">
        <v>4.4999999999999997E-3</v>
      </c>
      <c r="G47" s="16"/>
    </row>
    <row r="48" spans="1:7" x14ac:dyDescent="0.25">
      <c r="A48" s="13" t="s">
        <v>559</v>
      </c>
      <c r="B48" s="32" t="s">
        <v>560</v>
      </c>
      <c r="C48" s="32" t="s">
        <v>417</v>
      </c>
      <c r="D48" s="14">
        <v>219</v>
      </c>
      <c r="E48" s="15">
        <v>9.39</v>
      </c>
      <c r="F48" s="16">
        <v>4.4999999999999997E-3</v>
      </c>
      <c r="G48" s="16"/>
    </row>
    <row r="49" spans="1:7" x14ac:dyDescent="0.25">
      <c r="A49" s="13" t="s">
        <v>555</v>
      </c>
      <c r="B49" s="32" t="s">
        <v>556</v>
      </c>
      <c r="C49" s="32" t="s">
        <v>385</v>
      </c>
      <c r="D49" s="14">
        <v>1918</v>
      </c>
      <c r="E49" s="15">
        <v>9.32</v>
      </c>
      <c r="F49" s="16">
        <v>4.4000000000000003E-3</v>
      </c>
      <c r="G49" s="16"/>
    </row>
    <row r="50" spans="1:7" x14ac:dyDescent="0.25">
      <c r="A50" s="13" t="s">
        <v>557</v>
      </c>
      <c r="B50" s="32" t="s">
        <v>558</v>
      </c>
      <c r="C50" s="32" t="s">
        <v>273</v>
      </c>
      <c r="D50" s="14">
        <v>951</v>
      </c>
      <c r="E50" s="15">
        <v>8.9</v>
      </c>
      <c r="F50" s="16">
        <v>4.1999999999999997E-3</v>
      </c>
      <c r="G50" s="16"/>
    </row>
    <row r="51" spans="1:7" x14ac:dyDescent="0.25">
      <c r="A51" s="13" t="s">
        <v>561</v>
      </c>
      <c r="B51" s="32" t="s">
        <v>562</v>
      </c>
      <c r="C51" s="32" t="s">
        <v>281</v>
      </c>
      <c r="D51" s="14">
        <v>446</v>
      </c>
      <c r="E51" s="15">
        <v>8.1300000000000008</v>
      </c>
      <c r="F51" s="16">
        <v>3.8999999999999998E-3</v>
      </c>
      <c r="G51" s="16"/>
    </row>
    <row r="52" spans="1:7" x14ac:dyDescent="0.25">
      <c r="A52" s="13" t="s">
        <v>563</v>
      </c>
      <c r="B52" s="32" t="s">
        <v>564</v>
      </c>
      <c r="C52" s="32" t="s">
        <v>385</v>
      </c>
      <c r="D52" s="14">
        <v>1204</v>
      </c>
      <c r="E52" s="15">
        <v>7.37</v>
      </c>
      <c r="F52" s="16">
        <v>3.5000000000000001E-3</v>
      </c>
      <c r="G52" s="16"/>
    </row>
    <row r="53" spans="1:7" x14ac:dyDescent="0.25">
      <c r="A53" s="13" t="s">
        <v>565</v>
      </c>
      <c r="B53" s="32" t="s">
        <v>566</v>
      </c>
      <c r="C53" s="32" t="s">
        <v>403</v>
      </c>
      <c r="D53" s="14">
        <v>458</v>
      </c>
      <c r="E53" s="15">
        <v>7.31</v>
      </c>
      <c r="F53" s="16">
        <v>3.5000000000000001E-3</v>
      </c>
      <c r="G53" s="16"/>
    </row>
    <row r="54" spans="1:7" x14ac:dyDescent="0.25">
      <c r="A54" s="13" t="s">
        <v>567</v>
      </c>
      <c r="B54" s="32" t="s">
        <v>568</v>
      </c>
      <c r="C54" s="32" t="s">
        <v>297</v>
      </c>
      <c r="D54" s="14">
        <v>724</v>
      </c>
      <c r="E54" s="15">
        <v>6.81</v>
      </c>
      <c r="F54" s="16">
        <v>3.2000000000000002E-3</v>
      </c>
      <c r="G54" s="16"/>
    </row>
    <row r="55" spans="1:7" x14ac:dyDescent="0.25">
      <c r="A55" s="13" t="s">
        <v>569</v>
      </c>
      <c r="B55" s="32" t="s">
        <v>570</v>
      </c>
      <c r="C55" s="32" t="s">
        <v>470</v>
      </c>
      <c r="D55" s="14">
        <v>1861</v>
      </c>
      <c r="E55" s="15">
        <v>6.31</v>
      </c>
      <c r="F55" s="16">
        <v>3.0000000000000001E-3</v>
      </c>
      <c r="G55" s="16"/>
    </row>
    <row r="56" spans="1:7" x14ac:dyDescent="0.25">
      <c r="A56" s="13" t="s">
        <v>574</v>
      </c>
      <c r="B56" s="32" t="s">
        <v>575</v>
      </c>
      <c r="C56" s="32" t="s">
        <v>308</v>
      </c>
      <c r="D56" s="14">
        <v>461</v>
      </c>
      <c r="E56" s="15">
        <v>5.79</v>
      </c>
      <c r="F56" s="16">
        <v>2.8E-3</v>
      </c>
      <c r="G56" s="16"/>
    </row>
    <row r="57" spans="1:7" x14ac:dyDescent="0.25">
      <c r="A57" s="13" t="s">
        <v>571</v>
      </c>
      <c r="B57" s="32" t="s">
        <v>572</v>
      </c>
      <c r="C57" s="32" t="s">
        <v>573</v>
      </c>
      <c r="D57" s="14">
        <v>509</v>
      </c>
      <c r="E57" s="15">
        <v>5.35</v>
      </c>
      <c r="F57" s="16">
        <v>2.5000000000000001E-3</v>
      </c>
      <c r="G57" s="16"/>
    </row>
    <row r="58" spans="1:7" x14ac:dyDescent="0.25">
      <c r="A58" s="17" t="s">
        <v>181</v>
      </c>
      <c r="B58" s="33"/>
      <c r="C58" s="33"/>
      <c r="D58" s="18"/>
      <c r="E58" s="36">
        <v>2075.42</v>
      </c>
      <c r="F58" s="37">
        <v>0.98609999999999998</v>
      </c>
      <c r="G58" s="21"/>
    </row>
    <row r="59" spans="1:7" x14ac:dyDescent="0.25">
      <c r="A59" s="17" t="s">
        <v>473</v>
      </c>
      <c r="B59" s="32"/>
      <c r="C59" s="32"/>
      <c r="D59" s="14"/>
      <c r="E59" s="15"/>
      <c r="F59" s="16"/>
      <c r="G59" s="16"/>
    </row>
    <row r="60" spans="1:7" x14ac:dyDescent="0.25">
      <c r="A60" s="17" t="s">
        <v>181</v>
      </c>
      <c r="B60" s="32"/>
      <c r="C60" s="32"/>
      <c r="D60" s="14"/>
      <c r="E60" s="38" t="s">
        <v>134</v>
      </c>
      <c r="F60" s="39" t="s">
        <v>134</v>
      </c>
      <c r="G60" s="16"/>
    </row>
    <row r="61" spans="1:7" x14ac:dyDescent="0.25">
      <c r="A61" s="24" t="s">
        <v>184</v>
      </c>
      <c r="B61" s="34"/>
      <c r="C61" s="34"/>
      <c r="D61" s="25"/>
      <c r="E61" s="29">
        <v>2075.42</v>
      </c>
      <c r="F61" s="30">
        <v>0.98609999999999998</v>
      </c>
      <c r="G61" s="21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199</v>
      </c>
      <c r="B64" s="32"/>
      <c r="C64" s="32"/>
      <c r="D64" s="14"/>
      <c r="E64" s="15"/>
      <c r="F64" s="16"/>
      <c r="G64" s="16"/>
    </row>
    <row r="65" spans="1:7" x14ac:dyDescent="0.25">
      <c r="A65" s="13" t="s">
        <v>200</v>
      </c>
      <c r="B65" s="32"/>
      <c r="C65" s="32"/>
      <c r="D65" s="14"/>
      <c r="E65" s="15">
        <v>28.99</v>
      </c>
      <c r="F65" s="16">
        <v>1.38E-2</v>
      </c>
      <c r="G65" s="16">
        <v>6.2650999999999998E-2</v>
      </c>
    </row>
    <row r="66" spans="1:7" x14ac:dyDescent="0.25">
      <c r="A66" s="17" t="s">
        <v>181</v>
      </c>
      <c r="B66" s="33"/>
      <c r="C66" s="33"/>
      <c r="D66" s="18"/>
      <c r="E66" s="36">
        <v>28.99</v>
      </c>
      <c r="F66" s="37">
        <v>1.38E-2</v>
      </c>
      <c r="G66" s="21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24" t="s">
        <v>184</v>
      </c>
      <c r="B68" s="34"/>
      <c r="C68" s="34"/>
      <c r="D68" s="25"/>
      <c r="E68" s="19">
        <v>28.99</v>
      </c>
      <c r="F68" s="20">
        <v>1.38E-2</v>
      </c>
      <c r="G68" s="21"/>
    </row>
    <row r="69" spans="1:7" x14ac:dyDescent="0.25">
      <c r="A69" s="13" t="s">
        <v>201</v>
      </c>
      <c r="B69" s="32"/>
      <c r="C69" s="32"/>
      <c r="D69" s="14"/>
      <c r="E69" s="15">
        <v>4.9751999999999999E-3</v>
      </c>
      <c r="F69" s="16">
        <v>1.9999999999999999E-6</v>
      </c>
      <c r="G69" s="16"/>
    </row>
    <row r="70" spans="1:7" x14ac:dyDescent="0.25">
      <c r="A70" s="13" t="s">
        <v>202</v>
      </c>
      <c r="B70" s="32"/>
      <c r="C70" s="32"/>
      <c r="D70" s="14"/>
      <c r="E70" s="15">
        <v>0.42502479999999998</v>
      </c>
      <c r="F70" s="16">
        <v>9.7999999999999997E-5</v>
      </c>
      <c r="G70" s="16">
        <v>6.2649999999999997E-2</v>
      </c>
    </row>
    <row r="71" spans="1:7" x14ac:dyDescent="0.25">
      <c r="A71" s="27" t="s">
        <v>203</v>
      </c>
      <c r="B71" s="35"/>
      <c r="C71" s="35"/>
      <c r="D71" s="28"/>
      <c r="E71" s="29">
        <v>2104.84</v>
      </c>
      <c r="F71" s="30">
        <v>1</v>
      </c>
      <c r="G71" s="30"/>
    </row>
    <row r="76" spans="1:7" x14ac:dyDescent="0.25">
      <c r="A76" s="1" t="s">
        <v>206</v>
      </c>
    </row>
    <row r="77" spans="1:7" x14ac:dyDescent="0.25">
      <c r="A77" s="47" t="s">
        <v>207</v>
      </c>
      <c r="B77" s="3" t="s">
        <v>134</v>
      </c>
    </row>
    <row r="78" spans="1:7" x14ac:dyDescent="0.25">
      <c r="A78" t="s">
        <v>208</v>
      </c>
    </row>
    <row r="79" spans="1:7" x14ac:dyDescent="0.25">
      <c r="A79" t="s">
        <v>249</v>
      </c>
      <c r="B79" t="s">
        <v>210</v>
      </c>
      <c r="C79" t="s">
        <v>210</v>
      </c>
    </row>
    <row r="80" spans="1:7" x14ac:dyDescent="0.25">
      <c r="B80" s="48">
        <v>45688</v>
      </c>
      <c r="C80" s="48">
        <v>45716</v>
      </c>
    </row>
    <row r="81" spans="1:4" x14ac:dyDescent="0.25">
      <c r="A81" t="s">
        <v>252</v>
      </c>
      <c r="B81">
        <v>40.433399999999999</v>
      </c>
      <c r="C81">
        <v>35.272300000000001</v>
      </c>
    </row>
    <row r="83" spans="1:4" x14ac:dyDescent="0.25">
      <c r="A83" t="s">
        <v>212</v>
      </c>
      <c r="B83" s="3" t="s">
        <v>134</v>
      </c>
    </row>
    <row r="84" spans="1:4" x14ac:dyDescent="0.25">
      <c r="A84" t="s">
        <v>213</v>
      </c>
      <c r="B84" s="3" t="s">
        <v>134</v>
      </c>
    </row>
    <row r="85" spans="1:4" ht="29.1" customHeight="1" x14ac:dyDescent="0.25">
      <c r="A85" s="47" t="s">
        <v>214</v>
      </c>
      <c r="B85" s="3" t="s">
        <v>134</v>
      </c>
    </row>
    <row r="86" spans="1:4" ht="29.1" customHeight="1" x14ac:dyDescent="0.25">
      <c r="A86" s="47" t="s">
        <v>215</v>
      </c>
      <c r="B86" s="3" t="s">
        <v>134</v>
      </c>
    </row>
    <row r="87" spans="1:4" x14ac:dyDescent="0.25">
      <c r="A87" t="s">
        <v>476</v>
      </c>
      <c r="B87" s="49">
        <v>0.45290000000000002</v>
      </c>
    </row>
    <row r="88" spans="1:4" ht="43.5" customHeight="1" x14ac:dyDescent="0.25">
      <c r="A88" s="47" t="s">
        <v>217</v>
      </c>
      <c r="B88" s="3" t="s">
        <v>134</v>
      </c>
    </row>
    <row r="89" spans="1:4" x14ac:dyDescent="0.25">
      <c r="B89" s="3"/>
    </row>
    <row r="90" spans="1:4" ht="29.1" customHeight="1" x14ac:dyDescent="0.25">
      <c r="A90" s="47" t="s">
        <v>218</v>
      </c>
      <c r="B90" s="3" t="s">
        <v>134</v>
      </c>
    </row>
    <row r="91" spans="1:4" ht="29.1" customHeight="1" x14ac:dyDescent="0.25">
      <c r="A91" s="47" t="s">
        <v>219</v>
      </c>
      <c r="B91" t="s">
        <v>134</v>
      </c>
    </row>
    <row r="92" spans="1:4" ht="29.1" customHeight="1" x14ac:dyDescent="0.25">
      <c r="A92" s="47" t="s">
        <v>220</v>
      </c>
      <c r="B92" s="3" t="s">
        <v>134</v>
      </c>
    </row>
    <row r="93" spans="1:4" ht="29.1" customHeight="1" x14ac:dyDescent="0.25">
      <c r="A93" s="47" t="s">
        <v>221</v>
      </c>
      <c r="B93" s="3" t="s">
        <v>134</v>
      </c>
    </row>
    <row r="95" spans="1:4" ht="69.95" customHeight="1" x14ac:dyDescent="0.25">
      <c r="A95" s="65" t="s">
        <v>231</v>
      </c>
      <c r="B95" s="65" t="s">
        <v>232</v>
      </c>
      <c r="C95" s="65" t="s">
        <v>4</v>
      </c>
      <c r="D95" s="65" t="s">
        <v>5</v>
      </c>
    </row>
    <row r="96" spans="1:4" ht="69.95" customHeight="1" x14ac:dyDescent="0.25">
      <c r="A96" s="65" t="s">
        <v>2899</v>
      </c>
      <c r="B96" s="65"/>
      <c r="C96" s="65" t="s">
        <v>15</v>
      </c>
      <c r="D96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4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2900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2901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579</v>
      </c>
      <c r="B7" s="32"/>
      <c r="C7" s="32"/>
      <c r="D7" s="14"/>
      <c r="E7" s="15"/>
      <c r="F7" s="16"/>
      <c r="G7" s="16"/>
    </row>
    <row r="8" spans="1:7" x14ac:dyDescent="0.25">
      <c r="A8" s="17" t="s">
        <v>580</v>
      </c>
      <c r="B8" s="33"/>
      <c r="C8" s="33"/>
      <c r="D8" s="18"/>
      <c r="E8" s="41"/>
      <c r="F8" s="21"/>
      <c r="G8" s="21"/>
    </row>
    <row r="9" spans="1:7" x14ac:dyDescent="0.25">
      <c r="A9" s="13" t="s">
        <v>2902</v>
      </c>
      <c r="B9" s="32" t="s">
        <v>2903</v>
      </c>
      <c r="C9" s="32"/>
      <c r="D9" s="14">
        <v>1082720.7050000001</v>
      </c>
      <c r="E9" s="15">
        <v>279954.69</v>
      </c>
      <c r="F9" s="16">
        <v>0.99399999999999999</v>
      </c>
      <c r="G9" s="16"/>
    </row>
    <row r="10" spans="1:7" x14ac:dyDescent="0.25">
      <c r="A10" s="17" t="s">
        <v>181</v>
      </c>
      <c r="B10" s="33"/>
      <c r="C10" s="33"/>
      <c r="D10" s="18"/>
      <c r="E10" s="19">
        <v>279954.69</v>
      </c>
      <c r="F10" s="20">
        <v>0.99399999999999999</v>
      </c>
      <c r="G10" s="21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24" t="s">
        <v>184</v>
      </c>
      <c r="B12" s="34"/>
      <c r="C12" s="34"/>
      <c r="D12" s="25"/>
      <c r="E12" s="19">
        <v>279954.69</v>
      </c>
      <c r="F12" s="20">
        <v>0.99399999999999999</v>
      </c>
      <c r="G12" s="21"/>
    </row>
    <row r="13" spans="1:7" x14ac:dyDescent="0.25">
      <c r="A13" s="13"/>
      <c r="B13" s="32"/>
      <c r="C13" s="32"/>
      <c r="D13" s="14"/>
      <c r="E13" s="15"/>
      <c r="F13" s="16"/>
      <c r="G13" s="16"/>
    </row>
    <row r="14" spans="1:7" x14ac:dyDescent="0.25">
      <c r="A14" s="17" t="s">
        <v>199</v>
      </c>
      <c r="B14" s="32"/>
      <c r="C14" s="32"/>
      <c r="D14" s="14"/>
      <c r="E14" s="15"/>
      <c r="F14" s="16"/>
      <c r="G14" s="16"/>
    </row>
    <row r="15" spans="1:7" x14ac:dyDescent="0.25">
      <c r="A15" s="13" t="s">
        <v>200</v>
      </c>
      <c r="B15" s="32"/>
      <c r="C15" s="32"/>
      <c r="D15" s="14"/>
      <c r="E15" s="15">
        <v>3909.99</v>
      </c>
      <c r="F15" s="16">
        <v>1.3899999999999999E-2</v>
      </c>
      <c r="G15" s="16">
        <v>6.2650999999999998E-2</v>
      </c>
    </row>
    <row r="16" spans="1:7" x14ac:dyDescent="0.25">
      <c r="A16" s="17" t="s">
        <v>181</v>
      </c>
      <c r="B16" s="33"/>
      <c r="C16" s="33"/>
      <c r="D16" s="18"/>
      <c r="E16" s="19">
        <v>3909.99</v>
      </c>
      <c r="F16" s="20">
        <v>1.3899999999999999E-2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4" t="s">
        <v>184</v>
      </c>
      <c r="B18" s="34"/>
      <c r="C18" s="34"/>
      <c r="D18" s="25"/>
      <c r="E18" s="19">
        <v>3909.99</v>
      </c>
      <c r="F18" s="20">
        <v>1.3899999999999999E-2</v>
      </c>
      <c r="G18" s="21"/>
    </row>
    <row r="19" spans="1:7" x14ac:dyDescent="0.25">
      <c r="A19" s="13" t="s">
        <v>201</v>
      </c>
      <c r="B19" s="32"/>
      <c r="C19" s="32"/>
      <c r="D19" s="14"/>
      <c r="E19" s="15">
        <v>0.67113579999999995</v>
      </c>
      <c r="F19" s="16">
        <v>1.9999999999999999E-6</v>
      </c>
      <c r="G19" s="16"/>
    </row>
    <row r="20" spans="1:7" x14ac:dyDescent="0.25">
      <c r="A20" s="13" t="s">
        <v>202</v>
      </c>
      <c r="B20" s="32"/>
      <c r="C20" s="32"/>
      <c r="D20" s="14"/>
      <c r="E20" s="40">
        <v>-2233.4011357999998</v>
      </c>
      <c r="F20" s="26">
        <v>-7.9019999999999993E-3</v>
      </c>
      <c r="G20" s="16">
        <v>6.2649999999999997E-2</v>
      </c>
    </row>
    <row r="21" spans="1:7" x14ac:dyDescent="0.25">
      <c r="A21" s="27" t="s">
        <v>203</v>
      </c>
      <c r="B21" s="35"/>
      <c r="C21" s="35"/>
      <c r="D21" s="28"/>
      <c r="E21" s="29">
        <v>281631.95</v>
      </c>
      <c r="F21" s="30">
        <v>1</v>
      </c>
      <c r="G21" s="30"/>
    </row>
    <row r="26" spans="1:7" x14ac:dyDescent="0.25">
      <c r="A26" s="1" t="s">
        <v>206</v>
      </c>
    </row>
    <row r="27" spans="1:7" x14ac:dyDescent="0.25">
      <c r="A27" s="47" t="s">
        <v>207</v>
      </c>
      <c r="B27" s="3" t="s">
        <v>134</v>
      </c>
    </row>
    <row r="28" spans="1:7" x14ac:dyDescent="0.25">
      <c r="A28" t="s">
        <v>208</v>
      </c>
    </row>
    <row r="29" spans="1:7" x14ac:dyDescent="0.25">
      <c r="A29" t="s">
        <v>249</v>
      </c>
      <c r="B29" t="s">
        <v>210</v>
      </c>
      <c r="C29" t="s">
        <v>210</v>
      </c>
    </row>
    <row r="30" spans="1:7" x14ac:dyDescent="0.25">
      <c r="B30" s="48">
        <v>45688</v>
      </c>
      <c r="C30" s="48">
        <v>45716</v>
      </c>
    </row>
    <row r="31" spans="1:7" x14ac:dyDescent="0.25">
      <c r="A31" t="s">
        <v>474</v>
      </c>
      <c r="B31">
        <v>30.4468</v>
      </c>
      <c r="C31">
        <v>27.864899999999999</v>
      </c>
    </row>
    <row r="32" spans="1:7" x14ac:dyDescent="0.25">
      <c r="A32" t="s">
        <v>475</v>
      </c>
      <c r="B32">
        <v>29.03</v>
      </c>
      <c r="C32">
        <v>26.5501</v>
      </c>
    </row>
    <row r="34" spans="1:4" x14ac:dyDescent="0.25">
      <c r="A34" t="s">
        <v>212</v>
      </c>
      <c r="B34" s="3" t="s">
        <v>134</v>
      </c>
    </row>
    <row r="35" spans="1:4" x14ac:dyDescent="0.25">
      <c r="A35" t="s">
        <v>213</v>
      </c>
      <c r="B35" s="3" t="s">
        <v>134</v>
      </c>
    </row>
    <row r="36" spans="1:4" ht="29.1" customHeight="1" x14ac:dyDescent="0.25">
      <c r="A36" s="47" t="s">
        <v>214</v>
      </c>
      <c r="B36" s="3" t="s">
        <v>134</v>
      </c>
    </row>
    <row r="37" spans="1:4" ht="29.1" customHeight="1" x14ac:dyDescent="0.25">
      <c r="A37" s="47" t="s">
        <v>215</v>
      </c>
      <c r="B37" s="49">
        <v>279954.69147790002</v>
      </c>
    </row>
    <row r="38" spans="1:4" ht="43.5" customHeight="1" x14ac:dyDescent="0.25">
      <c r="A38" s="47" t="s">
        <v>583</v>
      </c>
      <c r="B38" s="3" t="s">
        <v>134</v>
      </c>
    </row>
    <row r="39" spans="1:4" x14ac:dyDescent="0.25">
      <c r="B39" s="3"/>
    </row>
    <row r="40" spans="1:4" ht="29.1" customHeight="1" x14ac:dyDescent="0.25">
      <c r="A40" s="47" t="s">
        <v>584</v>
      </c>
      <c r="B40" s="3" t="s">
        <v>134</v>
      </c>
    </row>
    <row r="41" spans="1:4" ht="29.1" customHeight="1" x14ac:dyDescent="0.25">
      <c r="A41" s="47" t="s">
        <v>585</v>
      </c>
      <c r="B41" t="s">
        <v>134</v>
      </c>
    </row>
    <row r="42" spans="1:4" ht="29.1" customHeight="1" x14ac:dyDescent="0.25">
      <c r="A42" s="47" t="s">
        <v>586</v>
      </c>
      <c r="B42" s="3" t="s">
        <v>134</v>
      </c>
    </row>
    <row r="43" spans="1:4" ht="29.1" customHeight="1" x14ac:dyDescent="0.25">
      <c r="A43" s="47" t="s">
        <v>587</v>
      </c>
      <c r="B43" s="3" t="s">
        <v>134</v>
      </c>
    </row>
    <row r="45" spans="1:4" ht="69.95" customHeight="1" x14ac:dyDescent="0.25">
      <c r="A45" s="65" t="s">
        <v>231</v>
      </c>
      <c r="B45" s="65" t="s">
        <v>232</v>
      </c>
      <c r="C45" s="65" t="s">
        <v>4</v>
      </c>
      <c r="D45" s="65" t="s">
        <v>5</v>
      </c>
    </row>
    <row r="46" spans="1:4" ht="69.95" customHeight="1" x14ac:dyDescent="0.25">
      <c r="A46" s="65" t="s">
        <v>2904</v>
      </c>
      <c r="B46" s="65"/>
      <c r="C46" s="65" t="s">
        <v>100</v>
      </c>
      <c r="D46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8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2905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2906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135</v>
      </c>
      <c r="B9" s="32"/>
      <c r="C9" s="32"/>
      <c r="D9" s="14"/>
      <c r="E9" s="15"/>
      <c r="F9" s="16"/>
      <c r="G9" s="16"/>
    </row>
    <row r="10" spans="1:7" x14ac:dyDescent="0.25">
      <c r="A10" s="17" t="s">
        <v>136</v>
      </c>
      <c r="B10" s="32"/>
      <c r="C10" s="32"/>
      <c r="D10" s="14"/>
      <c r="E10" s="15"/>
      <c r="F10" s="16"/>
      <c r="G10" s="16"/>
    </row>
    <row r="11" spans="1:7" x14ac:dyDescent="0.25">
      <c r="A11" s="13" t="s">
        <v>2907</v>
      </c>
      <c r="B11" s="32" t="s">
        <v>2908</v>
      </c>
      <c r="C11" s="32" t="s">
        <v>632</v>
      </c>
      <c r="D11" s="14">
        <v>1500000</v>
      </c>
      <c r="E11" s="15">
        <v>1510.84</v>
      </c>
      <c r="F11" s="16">
        <v>0.11459999999999999</v>
      </c>
      <c r="G11" s="16">
        <v>7.9200000000000007E-2</v>
      </c>
    </row>
    <row r="12" spans="1:7" x14ac:dyDescent="0.25">
      <c r="A12" s="13" t="s">
        <v>2909</v>
      </c>
      <c r="B12" s="32" t="s">
        <v>2910</v>
      </c>
      <c r="C12" s="32" t="s">
        <v>139</v>
      </c>
      <c r="D12" s="14">
        <v>1500000</v>
      </c>
      <c r="E12" s="15">
        <v>1504.67</v>
      </c>
      <c r="F12" s="16">
        <v>0.1142</v>
      </c>
      <c r="G12" s="16">
        <v>7.8649999999999998E-2</v>
      </c>
    </row>
    <row r="13" spans="1:7" x14ac:dyDescent="0.25">
      <c r="A13" s="13" t="s">
        <v>2911</v>
      </c>
      <c r="B13" s="32" t="s">
        <v>2912</v>
      </c>
      <c r="C13" s="32" t="s">
        <v>148</v>
      </c>
      <c r="D13" s="14">
        <v>1500000</v>
      </c>
      <c r="E13" s="15">
        <v>1502.11</v>
      </c>
      <c r="F13" s="16">
        <v>0.114</v>
      </c>
      <c r="G13" s="16">
        <v>7.8450000000000006E-2</v>
      </c>
    </row>
    <row r="14" spans="1:7" x14ac:dyDescent="0.25">
      <c r="A14" s="13" t="s">
        <v>864</v>
      </c>
      <c r="B14" s="32" t="s">
        <v>865</v>
      </c>
      <c r="C14" s="32" t="s">
        <v>139</v>
      </c>
      <c r="D14" s="14">
        <v>1500000</v>
      </c>
      <c r="E14" s="15">
        <v>1488.97</v>
      </c>
      <c r="F14" s="16">
        <v>0.113</v>
      </c>
      <c r="G14" s="16">
        <v>7.9500000000000001E-2</v>
      </c>
    </row>
    <row r="15" spans="1:7" x14ac:dyDescent="0.25">
      <c r="A15" s="13" t="s">
        <v>2242</v>
      </c>
      <c r="B15" s="32" t="s">
        <v>2243</v>
      </c>
      <c r="C15" s="32" t="s">
        <v>139</v>
      </c>
      <c r="D15" s="14">
        <v>1300000</v>
      </c>
      <c r="E15" s="15">
        <v>1299.6300000000001</v>
      </c>
      <c r="F15" s="16">
        <v>9.8599999999999993E-2</v>
      </c>
      <c r="G15" s="16">
        <v>7.7399999999999997E-2</v>
      </c>
    </row>
    <row r="16" spans="1:7" x14ac:dyDescent="0.25">
      <c r="A16" s="13" t="s">
        <v>2913</v>
      </c>
      <c r="B16" s="32" t="s">
        <v>2914</v>
      </c>
      <c r="C16" s="32" t="s">
        <v>139</v>
      </c>
      <c r="D16" s="14">
        <v>1000000</v>
      </c>
      <c r="E16" s="15">
        <v>1011.87</v>
      </c>
      <c r="F16" s="16">
        <v>7.6799999999999993E-2</v>
      </c>
      <c r="G16" s="16">
        <v>7.7899999999999997E-2</v>
      </c>
    </row>
    <row r="17" spans="1:7" x14ac:dyDescent="0.25">
      <c r="A17" s="13" t="s">
        <v>2915</v>
      </c>
      <c r="B17" s="32" t="s">
        <v>2916</v>
      </c>
      <c r="C17" s="32" t="s">
        <v>139</v>
      </c>
      <c r="D17" s="14">
        <v>1000000</v>
      </c>
      <c r="E17" s="15">
        <v>1000.54</v>
      </c>
      <c r="F17" s="16">
        <v>7.5899999999999995E-2</v>
      </c>
      <c r="G17" s="16">
        <v>7.6780000000000001E-2</v>
      </c>
    </row>
    <row r="18" spans="1:7" x14ac:dyDescent="0.25">
      <c r="A18" s="13" t="s">
        <v>2917</v>
      </c>
      <c r="B18" s="32" t="s">
        <v>2918</v>
      </c>
      <c r="C18" s="32" t="s">
        <v>139</v>
      </c>
      <c r="D18" s="14">
        <v>1000000</v>
      </c>
      <c r="E18" s="15">
        <v>1000.2</v>
      </c>
      <c r="F18" s="16">
        <v>7.5899999999999995E-2</v>
      </c>
      <c r="G18" s="16">
        <v>7.7660000000000007E-2</v>
      </c>
    </row>
    <row r="19" spans="1:7" x14ac:dyDescent="0.25">
      <c r="A19" s="13" t="s">
        <v>2919</v>
      </c>
      <c r="B19" s="32" t="s">
        <v>2920</v>
      </c>
      <c r="C19" s="32" t="s">
        <v>139</v>
      </c>
      <c r="D19" s="14">
        <v>500000</v>
      </c>
      <c r="E19" s="15">
        <v>503.79</v>
      </c>
      <c r="F19" s="16">
        <v>3.8199999999999998E-2</v>
      </c>
      <c r="G19" s="16">
        <v>7.4337E-2</v>
      </c>
    </row>
    <row r="20" spans="1:7" x14ac:dyDescent="0.25">
      <c r="A20" s="13" t="s">
        <v>2921</v>
      </c>
      <c r="B20" s="32" t="s">
        <v>2922</v>
      </c>
      <c r="C20" s="32" t="s">
        <v>139</v>
      </c>
      <c r="D20" s="14">
        <v>500000</v>
      </c>
      <c r="E20" s="15">
        <v>503.28</v>
      </c>
      <c r="F20" s="16">
        <v>3.8199999999999998E-2</v>
      </c>
      <c r="G20" s="16">
        <v>7.6786999999999994E-2</v>
      </c>
    </row>
    <row r="21" spans="1:7" x14ac:dyDescent="0.25">
      <c r="A21" s="13" t="s">
        <v>2923</v>
      </c>
      <c r="B21" s="32" t="s">
        <v>2924</v>
      </c>
      <c r="C21" s="32" t="s">
        <v>139</v>
      </c>
      <c r="D21" s="14">
        <v>500000</v>
      </c>
      <c r="E21" s="15">
        <v>502.43</v>
      </c>
      <c r="F21" s="16">
        <v>3.8100000000000002E-2</v>
      </c>
      <c r="G21" s="16">
        <v>7.4809E-2</v>
      </c>
    </row>
    <row r="22" spans="1:7" x14ac:dyDescent="0.25">
      <c r="A22" s="13" t="s">
        <v>2925</v>
      </c>
      <c r="B22" s="32" t="s">
        <v>2926</v>
      </c>
      <c r="C22" s="32" t="s">
        <v>139</v>
      </c>
      <c r="D22" s="14">
        <v>500000</v>
      </c>
      <c r="E22" s="15">
        <v>501.46</v>
      </c>
      <c r="F22" s="16">
        <v>3.7999999999999999E-2</v>
      </c>
      <c r="G22" s="16">
        <v>7.4898999999999993E-2</v>
      </c>
    </row>
    <row r="23" spans="1:7" x14ac:dyDescent="0.25">
      <c r="A23" s="13" t="s">
        <v>2927</v>
      </c>
      <c r="B23" s="32" t="s">
        <v>2928</v>
      </c>
      <c r="C23" s="32" t="s">
        <v>139</v>
      </c>
      <c r="D23" s="14">
        <v>500000</v>
      </c>
      <c r="E23" s="15">
        <v>498.29</v>
      </c>
      <c r="F23" s="16">
        <v>3.78E-2</v>
      </c>
      <c r="G23" s="16">
        <v>7.8024999999999997E-2</v>
      </c>
    </row>
    <row r="24" spans="1:7" x14ac:dyDescent="0.25">
      <c r="A24" s="17" t="s">
        <v>181</v>
      </c>
      <c r="B24" s="33"/>
      <c r="C24" s="33"/>
      <c r="D24" s="18"/>
      <c r="E24" s="19">
        <v>12828.08</v>
      </c>
      <c r="F24" s="20">
        <v>0.97330000000000005</v>
      </c>
      <c r="G24" s="21"/>
    </row>
    <row r="25" spans="1:7" x14ac:dyDescent="0.25">
      <c r="A25" s="13"/>
      <c r="B25" s="32"/>
      <c r="C25" s="32"/>
      <c r="D25" s="14"/>
      <c r="E25" s="15"/>
      <c r="F25" s="16"/>
      <c r="G25" s="16"/>
    </row>
    <row r="26" spans="1:7" x14ac:dyDescent="0.25">
      <c r="A26" s="17" t="s">
        <v>182</v>
      </c>
      <c r="B26" s="32"/>
      <c r="C26" s="32"/>
      <c r="D26" s="14"/>
      <c r="E26" s="15"/>
      <c r="F26" s="16"/>
      <c r="G26" s="16"/>
    </row>
    <row r="27" spans="1:7" x14ac:dyDescent="0.25">
      <c r="A27" s="17" t="s">
        <v>181</v>
      </c>
      <c r="B27" s="32"/>
      <c r="C27" s="32"/>
      <c r="D27" s="14"/>
      <c r="E27" s="22" t="s">
        <v>134</v>
      </c>
      <c r="F27" s="23" t="s">
        <v>134</v>
      </c>
      <c r="G27" s="16"/>
    </row>
    <row r="28" spans="1:7" x14ac:dyDescent="0.25">
      <c r="A28" s="13"/>
      <c r="B28" s="32"/>
      <c r="C28" s="32"/>
      <c r="D28" s="14"/>
      <c r="E28" s="15"/>
      <c r="F28" s="16"/>
      <c r="G28" s="16"/>
    </row>
    <row r="29" spans="1:7" x14ac:dyDescent="0.25">
      <c r="A29" s="17" t="s">
        <v>183</v>
      </c>
      <c r="B29" s="32"/>
      <c r="C29" s="32"/>
      <c r="D29" s="14"/>
      <c r="E29" s="15"/>
      <c r="F29" s="16"/>
      <c r="G29" s="16"/>
    </row>
    <row r="30" spans="1:7" x14ac:dyDescent="0.25">
      <c r="A30" s="17" t="s">
        <v>181</v>
      </c>
      <c r="B30" s="32"/>
      <c r="C30" s="32"/>
      <c r="D30" s="14"/>
      <c r="E30" s="22" t="s">
        <v>134</v>
      </c>
      <c r="F30" s="23" t="s">
        <v>134</v>
      </c>
      <c r="G30" s="16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24" t="s">
        <v>184</v>
      </c>
      <c r="B32" s="34"/>
      <c r="C32" s="34"/>
      <c r="D32" s="25"/>
      <c r="E32" s="19">
        <v>12828.08</v>
      </c>
      <c r="F32" s="20">
        <v>0.97330000000000005</v>
      </c>
      <c r="G32" s="21"/>
    </row>
    <row r="33" spans="1:7" x14ac:dyDescent="0.25">
      <c r="A33" s="13"/>
      <c r="B33" s="32"/>
      <c r="C33" s="32"/>
      <c r="D33" s="14"/>
      <c r="E33" s="15"/>
      <c r="F33" s="16"/>
      <c r="G33" s="16"/>
    </row>
    <row r="34" spans="1:7" x14ac:dyDescent="0.25">
      <c r="A34" s="13"/>
      <c r="B34" s="32"/>
      <c r="C34" s="32"/>
      <c r="D34" s="14"/>
      <c r="E34" s="15"/>
      <c r="F34" s="16"/>
      <c r="G34" s="16"/>
    </row>
    <row r="35" spans="1:7" x14ac:dyDescent="0.25">
      <c r="A35" s="17" t="s">
        <v>199</v>
      </c>
      <c r="B35" s="32"/>
      <c r="C35" s="32"/>
      <c r="D35" s="14"/>
      <c r="E35" s="15"/>
      <c r="F35" s="16"/>
      <c r="G35" s="16"/>
    </row>
    <row r="36" spans="1:7" x14ac:dyDescent="0.25">
      <c r="A36" s="13" t="s">
        <v>200</v>
      </c>
      <c r="B36" s="32"/>
      <c r="C36" s="32"/>
      <c r="D36" s="14"/>
      <c r="E36" s="15">
        <v>47.98</v>
      </c>
      <c r="F36" s="16">
        <v>3.5999999999999999E-3</v>
      </c>
      <c r="G36" s="16">
        <v>6.2650999999999998E-2</v>
      </c>
    </row>
    <row r="37" spans="1:7" x14ac:dyDescent="0.25">
      <c r="A37" s="17" t="s">
        <v>181</v>
      </c>
      <c r="B37" s="33"/>
      <c r="C37" s="33"/>
      <c r="D37" s="18"/>
      <c r="E37" s="19">
        <v>47.98</v>
      </c>
      <c r="F37" s="20">
        <v>3.5999999999999999E-3</v>
      </c>
      <c r="G37" s="21"/>
    </row>
    <row r="38" spans="1:7" x14ac:dyDescent="0.25">
      <c r="A38" s="13"/>
      <c r="B38" s="32"/>
      <c r="C38" s="32"/>
      <c r="D38" s="14"/>
      <c r="E38" s="15"/>
      <c r="F38" s="16"/>
      <c r="G38" s="16"/>
    </row>
    <row r="39" spans="1:7" x14ac:dyDescent="0.25">
      <c r="A39" s="24" t="s">
        <v>184</v>
      </c>
      <c r="B39" s="34"/>
      <c r="C39" s="34"/>
      <c r="D39" s="25"/>
      <c r="E39" s="19">
        <v>47.98</v>
      </c>
      <c r="F39" s="20">
        <v>3.5999999999999999E-3</v>
      </c>
      <c r="G39" s="21"/>
    </row>
    <row r="40" spans="1:7" x14ac:dyDescent="0.25">
      <c r="A40" s="13" t="s">
        <v>201</v>
      </c>
      <c r="B40" s="32"/>
      <c r="C40" s="32"/>
      <c r="D40" s="14"/>
      <c r="E40" s="15">
        <v>303.96980459999997</v>
      </c>
      <c r="F40" s="16">
        <v>2.3063E-2</v>
      </c>
      <c r="G40" s="16"/>
    </row>
    <row r="41" spans="1:7" x14ac:dyDescent="0.25">
      <c r="A41" s="13" t="s">
        <v>202</v>
      </c>
      <c r="B41" s="32"/>
      <c r="C41" s="32"/>
      <c r="D41" s="14"/>
      <c r="E41" s="40">
        <v>-0.49980459999999999</v>
      </c>
      <c r="F41" s="16">
        <v>3.6999999999999998E-5</v>
      </c>
      <c r="G41" s="16">
        <v>6.2650999999999998E-2</v>
      </c>
    </row>
    <row r="42" spans="1:7" x14ac:dyDescent="0.25">
      <c r="A42" s="27" t="s">
        <v>203</v>
      </c>
      <c r="B42" s="35"/>
      <c r="C42" s="35"/>
      <c r="D42" s="28"/>
      <c r="E42" s="29">
        <v>13179.53</v>
      </c>
      <c r="F42" s="30">
        <v>1</v>
      </c>
      <c r="G42" s="30"/>
    </row>
    <row r="44" spans="1:7" x14ac:dyDescent="0.25">
      <c r="A44" s="1" t="s">
        <v>205</v>
      </c>
    </row>
    <row r="47" spans="1:7" x14ac:dyDescent="0.25">
      <c r="A47" s="1" t="s">
        <v>206</v>
      </c>
    </row>
    <row r="48" spans="1:7" x14ac:dyDescent="0.25">
      <c r="A48" s="47" t="s">
        <v>207</v>
      </c>
      <c r="B48" s="3" t="s">
        <v>134</v>
      </c>
    </row>
    <row r="49" spans="1:3" x14ac:dyDescent="0.25">
      <c r="A49" t="s">
        <v>208</v>
      </c>
    </row>
    <row r="50" spans="1:3" x14ac:dyDescent="0.25">
      <c r="A50" t="s">
        <v>249</v>
      </c>
      <c r="B50" t="s">
        <v>210</v>
      </c>
      <c r="C50" t="s">
        <v>210</v>
      </c>
    </row>
    <row r="51" spans="1:3" x14ac:dyDescent="0.25">
      <c r="B51" s="48">
        <v>45688</v>
      </c>
      <c r="C51" s="48">
        <v>45716</v>
      </c>
    </row>
    <row r="52" spans="1:3" x14ac:dyDescent="0.25">
      <c r="A52" t="s">
        <v>250</v>
      </c>
      <c r="B52">
        <v>10.122999999999999</v>
      </c>
      <c r="C52">
        <v>10.192</v>
      </c>
    </row>
    <row r="53" spans="1:3" x14ac:dyDescent="0.25">
      <c r="A53" t="s">
        <v>251</v>
      </c>
      <c r="B53">
        <v>10.122999999999999</v>
      </c>
      <c r="C53">
        <v>10.192</v>
      </c>
    </row>
    <row r="54" spans="1:3" x14ac:dyDescent="0.25">
      <c r="A54" t="s">
        <v>252</v>
      </c>
      <c r="B54">
        <v>10.118</v>
      </c>
      <c r="C54">
        <v>10.186</v>
      </c>
    </row>
    <row r="55" spans="1:3" x14ac:dyDescent="0.25">
      <c r="A55" t="s">
        <v>253</v>
      </c>
      <c r="B55">
        <v>10.118</v>
      </c>
      <c r="C55">
        <v>10.186</v>
      </c>
    </row>
    <row r="57" spans="1:3" x14ac:dyDescent="0.25">
      <c r="A57" t="s">
        <v>212</v>
      </c>
      <c r="B57" s="3" t="s">
        <v>134</v>
      </c>
    </row>
    <row r="58" spans="1:3" x14ac:dyDescent="0.25">
      <c r="A58" t="s">
        <v>213</v>
      </c>
      <c r="B58" s="3" t="s">
        <v>134</v>
      </c>
    </row>
    <row r="59" spans="1:3" ht="29.1" customHeight="1" x14ac:dyDescent="0.25">
      <c r="A59" s="47" t="s">
        <v>214</v>
      </c>
      <c r="B59" s="3" t="s">
        <v>134</v>
      </c>
    </row>
    <row r="60" spans="1:3" ht="29.1" customHeight="1" x14ac:dyDescent="0.25">
      <c r="A60" s="47" t="s">
        <v>215</v>
      </c>
      <c r="B60" s="3" t="s">
        <v>134</v>
      </c>
    </row>
    <row r="61" spans="1:3" x14ac:dyDescent="0.25">
      <c r="A61" t="s">
        <v>216</v>
      </c>
      <c r="B61" s="49">
        <f>+B76</f>
        <v>2.6792538679521321</v>
      </c>
    </row>
    <row r="62" spans="1:3" ht="43.5" customHeight="1" x14ac:dyDescent="0.25">
      <c r="A62" s="47" t="s">
        <v>217</v>
      </c>
      <c r="B62" s="3" t="s">
        <v>134</v>
      </c>
    </row>
    <row r="63" spans="1:3" x14ac:dyDescent="0.25">
      <c r="B63" s="3"/>
    </row>
    <row r="64" spans="1:3" ht="29.1" customHeight="1" x14ac:dyDescent="0.25">
      <c r="A64" s="47" t="s">
        <v>218</v>
      </c>
      <c r="B64" s="3" t="s">
        <v>134</v>
      </c>
    </row>
    <row r="65" spans="1:4" ht="29.1" customHeight="1" x14ac:dyDescent="0.25">
      <c r="A65" s="47" t="s">
        <v>219</v>
      </c>
      <c r="B65">
        <v>5596.19</v>
      </c>
    </row>
    <row r="66" spans="1:4" ht="29.1" customHeight="1" x14ac:dyDescent="0.25">
      <c r="A66" s="47" t="s">
        <v>220</v>
      </c>
      <c r="B66" s="3" t="s">
        <v>134</v>
      </c>
    </row>
    <row r="67" spans="1:4" ht="29.1" customHeight="1" x14ac:dyDescent="0.25">
      <c r="A67" s="47" t="s">
        <v>221</v>
      </c>
      <c r="B67" s="3" t="s">
        <v>134</v>
      </c>
    </row>
    <row r="69" spans="1:4" x14ac:dyDescent="0.25">
      <c r="A69" t="s">
        <v>222</v>
      </c>
    </row>
    <row r="70" spans="1:4" ht="87" customHeight="1" x14ac:dyDescent="0.25">
      <c r="A70" s="51" t="s">
        <v>223</v>
      </c>
      <c r="B70" s="55" t="s">
        <v>2929</v>
      </c>
    </row>
    <row r="71" spans="1:4" ht="57.95" customHeight="1" x14ac:dyDescent="0.25">
      <c r="A71" s="51" t="s">
        <v>225</v>
      </c>
      <c r="B71" s="55" t="s">
        <v>2930</v>
      </c>
    </row>
    <row r="72" spans="1:4" x14ac:dyDescent="0.25">
      <c r="A72" s="51"/>
      <c r="B72" s="51"/>
    </row>
    <row r="73" spans="1:4" x14ac:dyDescent="0.25">
      <c r="A73" s="51" t="s">
        <v>227</v>
      </c>
      <c r="B73" s="52">
        <v>7.7773144083110184</v>
      </c>
    </row>
    <row r="74" spans="1:4" x14ac:dyDescent="0.25">
      <c r="A74" s="51"/>
      <c r="B74" s="51"/>
    </row>
    <row r="75" spans="1:4" x14ac:dyDescent="0.25">
      <c r="A75" s="51" t="s">
        <v>228</v>
      </c>
      <c r="B75" s="53">
        <v>2.4674999999999998</v>
      </c>
    </row>
    <row r="76" spans="1:4" x14ac:dyDescent="0.25">
      <c r="A76" s="51" t="s">
        <v>229</v>
      </c>
      <c r="B76" s="53">
        <v>2.6792538679521321</v>
      </c>
    </row>
    <row r="77" spans="1:4" x14ac:dyDescent="0.25">
      <c r="A77" s="51"/>
      <c r="B77" s="51"/>
    </row>
    <row r="78" spans="1:4" x14ac:dyDescent="0.25">
      <c r="A78" s="51" t="s">
        <v>230</v>
      </c>
      <c r="B78" s="54">
        <v>45716</v>
      </c>
    </row>
    <row r="80" spans="1:4" ht="69.95" customHeight="1" x14ac:dyDescent="0.25">
      <c r="A80" s="65" t="s">
        <v>231</v>
      </c>
      <c r="B80" s="65" t="s">
        <v>232</v>
      </c>
      <c r="C80" s="65" t="s">
        <v>4</v>
      </c>
      <c r="D80" s="65" t="s">
        <v>5</v>
      </c>
    </row>
    <row r="81" spans="1:4" ht="69.95" customHeight="1" x14ac:dyDescent="0.25">
      <c r="A81" s="65" t="s">
        <v>2931</v>
      </c>
      <c r="B81" s="65"/>
      <c r="C81" s="65" t="s">
        <v>102</v>
      </c>
      <c r="D81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6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2932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2933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3"/>
      <c r="B7" s="32"/>
      <c r="C7" s="32"/>
      <c r="D7" s="14"/>
      <c r="E7" s="15"/>
      <c r="F7" s="16"/>
      <c r="G7" s="16"/>
    </row>
    <row r="8" spans="1:7" x14ac:dyDescent="0.25">
      <c r="A8" s="17" t="s">
        <v>876</v>
      </c>
      <c r="B8" s="32"/>
      <c r="C8" s="32"/>
      <c r="D8" s="14"/>
      <c r="E8" s="15"/>
      <c r="F8" s="16"/>
      <c r="G8" s="16"/>
    </row>
    <row r="9" spans="1:7" x14ac:dyDescent="0.25">
      <c r="A9" s="13" t="s">
        <v>2934</v>
      </c>
      <c r="B9" s="32" t="s">
        <v>2935</v>
      </c>
      <c r="C9" s="32"/>
      <c r="D9" s="14">
        <v>36259387</v>
      </c>
      <c r="E9" s="15">
        <v>442908.41</v>
      </c>
      <c r="F9" s="16">
        <v>0.99650000000000005</v>
      </c>
      <c r="G9" s="16"/>
    </row>
    <row r="10" spans="1:7" x14ac:dyDescent="0.25">
      <c r="A10" s="17" t="s">
        <v>181</v>
      </c>
      <c r="B10" s="33"/>
      <c r="C10" s="33"/>
      <c r="D10" s="18"/>
      <c r="E10" s="19">
        <v>442908.41</v>
      </c>
      <c r="F10" s="20">
        <v>0.99650000000000005</v>
      </c>
      <c r="G10" s="21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24" t="s">
        <v>184</v>
      </c>
      <c r="B12" s="34"/>
      <c r="C12" s="34"/>
      <c r="D12" s="25"/>
      <c r="E12" s="19">
        <v>442908.41</v>
      </c>
      <c r="F12" s="20">
        <v>0.99650000000000005</v>
      </c>
      <c r="G12" s="21"/>
    </row>
    <row r="13" spans="1:7" x14ac:dyDescent="0.25">
      <c r="A13" s="13"/>
      <c r="B13" s="32"/>
      <c r="C13" s="32"/>
      <c r="D13" s="14"/>
      <c r="E13" s="15"/>
      <c r="F13" s="16"/>
      <c r="G13" s="16"/>
    </row>
    <row r="14" spans="1:7" x14ac:dyDescent="0.25">
      <c r="A14" s="17" t="s">
        <v>199</v>
      </c>
      <c r="B14" s="32"/>
      <c r="C14" s="32"/>
      <c r="D14" s="14"/>
      <c r="E14" s="15"/>
      <c r="F14" s="16"/>
      <c r="G14" s="16"/>
    </row>
    <row r="15" spans="1:7" x14ac:dyDescent="0.25">
      <c r="A15" s="13" t="s">
        <v>200</v>
      </c>
      <c r="B15" s="32"/>
      <c r="C15" s="32"/>
      <c r="D15" s="14"/>
      <c r="E15" s="15">
        <v>1581.19</v>
      </c>
      <c r="F15" s="16">
        <v>3.5999999999999999E-3</v>
      </c>
      <c r="G15" s="16">
        <v>6.2650999999999998E-2</v>
      </c>
    </row>
    <row r="16" spans="1:7" x14ac:dyDescent="0.25">
      <c r="A16" s="17" t="s">
        <v>181</v>
      </c>
      <c r="B16" s="33"/>
      <c r="C16" s="33"/>
      <c r="D16" s="18"/>
      <c r="E16" s="19">
        <v>1581.19</v>
      </c>
      <c r="F16" s="20">
        <v>3.5999999999999999E-3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4" t="s">
        <v>184</v>
      </c>
      <c r="B18" s="34"/>
      <c r="C18" s="34"/>
      <c r="D18" s="25"/>
      <c r="E18" s="19">
        <v>1581.19</v>
      </c>
      <c r="F18" s="20">
        <v>3.5999999999999999E-3</v>
      </c>
      <c r="G18" s="21"/>
    </row>
    <row r="19" spans="1:7" x14ac:dyDescent="0.25">
      <c r="A19" s="13" t="s">
        <v>201</v>
      </c>
      <c r="B19" s="32"/>
      <c r="C19" s="32"/>
      <c r="D19" s="14"/>
      <c r="E19" s="15">
        <v>0.27140510000000001</v>
      </c>
      <c r="F19" s="16">
        <v>0</v>
      </c>
      <c r="G19" s="16"/>
    </row>
    <row r="20" spans="1:7" x14ac:dyDescent="0.25">
      <c r="A20" s="13" t="s">
        <v>202</v>
      </c>
      <c r="B20" s="32"/>
      <c r="C20" s="32"/>
      <c r="D20" s="14"/>
      <c r="E20" s="40">
        <v>-16.201405099999999</v>
      </c>
      <c r="F20" s="26">
        <v>-1E-4</v>
      </c>
      <c r="G20" s="16">
        <v>6.2650999999999998E-2</v>
      </c>
    </row>
    <row r="21" spans="1:7" x14ac:dyDescent="0.25">
      <c r="A21" s="27" t="s">
        <v>203</v>
      </c>
      <c r="B21" s="35"/>
      <c r="C21" s="35"/>
      <c r="D21" s="28"/>
      <c r="E21" s="29">
        <v>444473.67</v>
      </c>
      <c r="F21" s="30">
        <v>1</v>
      </c>
      <c r="G21" s="30"/>
    </row>
    <row r="26" spans="1:7" x14ac:dyDescent="0.25">
      <c r="A26" s="1" t="s">
        <v>206</v>
      </c>
    </row>
    <row r="27" spans="1:7" x14ac:dyDescent="0.25">
      <c r="A27" s="47" t="s">
        <v>207</v>
      </c>
      <c r="B27" s="3" t="s">
        <v>134</v>
      </c>
    </row>
    <row r="28" spans="1:7" x14ac:dyDescent="0.25">
      <c r="A28" t="s">
        <v>208</v>
      </c>
    </row>
    <row r="29" spans="1:7" x14ac:dyDescent="0.25">
      <c r="A29" t="s">
        <v>249</v>
      </c>
      <c r="B29" t="s">
        <v>210</v>
      </c>
      <c r="C29" t="s">
        <v>210</v>
      </c>
    </row>
    <row r="30" spans="1:7" x14ac:dyDescent="0.25">
      <c r="B30" s="48">
        <v>45688</v>
      </c>
      <c r="C30" s="48">
        <v>45716</v>
      </c>
    </row>
    <row r="31" spans="1:7" x14ac:dyDescent="0.25">
      <c r="A31" t="s">
        <v>474</v>
      </c>
      <c r="B31">
        <v>12.2019</v>
      </c>
      <c r="C31">
        <v>12.186500000000001</v>
      </c>
    </row>
    <row r="32" spans="1:7" x14ac:dyDescent="0.25">
      <c r="A32" t="s">
        <v>251</v>
      </c>
      <c r="B32">
        <v>12.2019</v>
      </c>
      <c r="C32">
        <v>12.186500000000001</v>
      </c>
    </row>
    <row r="33" spans="1:3" x14ac:dyDescent="0.25">
      <c r="A33" t="s">
        <v>475</v>
      </c>
      <c r="B33">
        <v>12.2019</v>
      </c>
      <c r="C33">
        <v>12.186500000000001</v>
      </c>
    </row>
    <row r="34" spans="1:3" x14ac:dyDescent="0.25">
      <c r="A34" t="s">
        <v>253</v>
      </c>
      <c r="B34">
        <v>12.2019</v>
      </c>
      <c r="C34">
        <v>12.186500000000001</v>
      </c>
    </row>
    <row r="36" spans="1:3" x14ac:dyDescent="0.25">
      <c r="A36" t="s">
        <v>212</v>
      </c>
      <c r="B36" s="3" t="s">
        <v>134</v>
      </c>
    </row>
    <row r="37" spans="1:3" x14ac:dyDescent="0.25">
      <c r="A37" t="s">
        <v>213</v>
      </c>
      <c r="B37" s="3" t="s">
        <v>134</v>
      </c>
    </row>
    <row r="38" spans="1:3" ht="29.1" customHeight="1" x14ac:dyDescent="0.25">
      <c r="A38" s="47" t="s">
        <v>214</v>
      </c>
      <c r="B38" s="3" t="s">
        <v>134</v>
      </c>
    </row>
    <row r="39" spans="1:3" ht="29.1" customHeight="1" x14ac:dyDescent="0.25">
      <c r="A39" s="47" t="s">
        <v>215</v>
      </c>
      <c r="B39" s="3" t="s">
        <v>134</v>
      </c>
    </row>
    <row r="40" spans="1:3" x14ac:dyDescent="0.25">
      <c r="A40" t="s">
        <v>216</v>
      </c>
      <c r="B40" s="49">
        <f>+B55</f>
        <v>6.9740944668929998</v>
      </c>
    </row>
    <row r="41" spans="1:3" ht="43.5" customHeight="1" x14ac:dyDescent="0.25">
      <c r="A41" s="47" t="s">
        <v>217</v>
      </c>
      <c r="B41" s="3" t="s">
        <v>134</v>
      </c>
    </row>
    <row r="42" spans="1:3" x14ac:dyDescent="0.25">
      <c r="B42" s="3"/>
    </row>
    <row r="43" spans="1:3" ht="29.1" customHeight="1" x14ac:dyDescent="0.25">
      <c r="A43" s="47" t="s">
        <v>218</v>
      </c>
      <c r="B43" s="3" t="s">
        <v>134</v>
      </c>
    </row>
    <row r="44" spans="1:3" ht="29.1" customHeight="1" x14ac:dyDescent="0.25">
      <c r="A44" s="47" t="s">
        <v>219</v>
      </c>
      <c r="B44" t="s">
        <v>134</v>
      </c>
    </row>
    <row r="45" spans="1:3" ht="29.1" customHeight="1" x14ac:dyDescent="0.25">
      <c r="A45" s="47" t="s">
        <v>220</v>
      </c>
      <c r="B45" s="3" t="s">
        <v>134</v>
      </c>
    </row>
    <row r="46" spans="1:3" ht="29.1" customHeight="1" x14ac:dyDescent="0.25">
      <c r="A46" s="47" t="s">
        <v>221</v>
      </c>
      <c r="B46" s="3" t="s">
        <v>134</v>
      </c>
    </row>
    <row r="48" spans="1:3" x14ac:dyDescent="0.25">
      <c r="A48" t="s">
        <v>222</v>
      </c>
    </row>
    <row r="49" spans="1:4" ht="29.1" customHeight="1" x14ac:dyDescent="0.25">
      <c r="A49" s="51" t="s">
        <v>223</v>
      </c>
      <c r="B49" s="55" t="s">
        <v>2936</v>
      </c>
    </row>
    <row r="50" spans="1:4" ht="43.5" customHeight="1" x14ac:dyDescent="0.25">
      <c r="A50" s="51" t="s">
        <v>225</v>
      </c>
      <c r="B50" s="55" t="s">
        <v>1376</v>
      </c>
    </row>
    <row r="51" spans="1:4" x14ac:dyDescent="0.25">
      <c r="A51" s="51"/>
      <c r="B51" s="51"/>
    </row>
    <row r="52" spans="1:4" x14ac:dyDescent="0.25">
      <c r="A52" s="51" t="s">
        <v>227</v>
      </c>
      <c r="B52" s="52">
        <v>7.2972695867802138</v>
      </c>
    </row>
    <row r="53" spans="1:4" x14ac:dyDescent="0.25">
      <c r="A53" s="51"/>
      <c r="B53" s="51"/>
    </row>
    <row r="54" spans="1:4" x14ac:dyDescent="0.25">
      <c r="A54" s="51" t="s">
        <v>228</v>
      </c>
      <c r="B54" s="53">
        <v>5.5361000000000002</v>
      </c>
    </row>
    <row r="55" spans="1:4" x14ac:dyDescent="0.25">
      <c r="A55" s="51" t="s">
        <v>229</v>
      </c>
      <c r="B55" s="53">
        <v>6.9740944668929998</v>
      </c>
    </row>
    <row r="56" spans="1:4" x14ac:dyDescent="0.25">
      <c r="A56" s="51"/>
      <c r="B56" s="51"/>
    </row>
    <row r="57" spans="1:4" x14ac:dyDescent="0.25">
      <c r="A57" s="51" t="s">
        <v>230</v>
      </c>
      <c r="B57" s="54">
        <v>45716</v>
      </c>
    </row>
    <row r="59" spans="1:4" ht="69.95" customHeight="1" x14ac:dyDescent="0.25">
      <c r="A59" s="65" t="s">
        <v>231</v>
      </c>
      <c r="B59" s="65" t="s">
        <v>232</v>
      </c>
      <c r="C59" s="65" t="s">
        <v>4</v>
      </c>
      <c r="D59" s="65" t="s">
        <v>5</v>
      </c>
    </row>
    <row r="60" spans="1:4" ht="69.95" customHeight="1" x14ac:dyDescent="0.25">
      <c r="A60" s="65" t="s">
        <v>2937</v>
      </c>
      <c r="B60" s="65"/>
      <c r="C60" s="65" t="s">
        <v>93</v>
      </c>
      <c r="D60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7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2938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2939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279</v>
      </c>
      <c r="B8" s="32" t="s">
        <v>280</v>
      </c>
      <c r="C8" s="32" t="s">
        <v>281</v>
      </c>
      <c r="D8" s="14">
        <v>36212</v>
      </c>
      <c r="E8" s="15">
        <v>576.95000000000005</v>
      </c>
      <c r="F8" s="16">
        <v>4.9799999999999997E-2</v>
      </c>
      <c r="G8" s="16"/>
    </row>
    <row r="9" spans="1:7" x14ac:dyDescent="0.25">
      <c r="A9" s="13" t="s">
        <v>268</v>
      </c>
      <c r="B9" s="32" t="s">
        <v>269</v>
      </c>
      <c r="C9" s="32" t="s">
        <v>270</v>
      </c>
      <c r="D9" s="14">
        <v>35322</v>
      </c>
      <c r="E9" s="15">
        <v>554.63</v>
      </c>
      <c r="F9" s="16">
        <v>4.7899999999999998E-2</v>
      </c>
      <c r="G9" s="16"/>
    </row>
    <row r="10" spans="1:7" x14ac:dyDescent="0.25">
      <c r="A10" s="13" t="s">
        <v>811</v>
      </c>
      <c r="B10" s="32" t="s">
        <v>812</v>
      </c>
      <c r="C10" s="32" t="s">
        <v>281</v>
      </c>
      <c r="D10" s="14">
        <v>9186</v>
      </c>
      <c r="E10" s="15">
        <v>503.42</v>
      </c>
      <c r="F10" s="16">
        <v>4.3400000000000001E-2</v>
      </c>
      <c r="G10" s="16"/>
    </row>
    <row r="11" spans="1:7" x14ac:dyDescent="0.25">
      <c r="A11" s="13" t="s">
        <v>263</v>
      </c>
      <c r="B11" s="32" t="s">
        <v>264</v>
      </c>
      <c r="C11" s="32" t="s">
        <v>262</v>
      </c>
      <c r="D11" s="14">
        <v>40831</v>
      </c>
      <c r="E11" s="15">
        <v>491.65</v>
      </c>
      <c r="F11" s="16">
        <v>4.24E-2</v>
      </c>
      <c r="G11" s="16"/>
    </row>
    <row r="12" spans="1:7" x14ac:dyDescent="0.25">
      <c r="A12" s="13" t="s">
        <v>1196</v>
      </c>
      <c r="B12" s="32" t="s">
        <v>1197</v>
      </c>
      <c r="C12" s="32" t="s">
        <v>417</v>
      </c>
      <c r="D12" s="14">
        <v>16707</v>
      </c>
      <c r="E12" s="15">
        <v>444.06</v>
      </c>
      <c r="F12" s="16">
        <v>3.8300000000000001E-2</v>
      </c>
      <c r="G12" s="16"/>
    </row>
    <row r="13" spans="1:7" x14ac:dyDescent="0.25">
      <c r="A13" s="13" t="s">
        <v>418</v>
      </c>
      <c r="B13" s="32" t="s">
        <v>419</v>
      </c>
      <c r="C13" s="32" t="s">
        <v>281</v>
      </c>
      <c r="D13" s="14">
        <v>22654</v>
      </c>
      <c r="E13" s="15">
        <v>431.48</v>
      </c>
      <c r="F13" s="16">
        <v>3.7199999999999997E-2</v>
      </c>
      <c r="G13" s="16"/>
    </row>
    <row r="14" spans="1:7" x14ac:dyDescent="0.25">
      <c r="A14" s="13" t="s">
        <v>289</v>
      </c>
      <c r="B14" s="32" t="s">
        <v>290</v>
      </c>
      <c r="C14" s="32" t="s">
        <v>291</v>
      </c>
      <c r="D14" s="14">
        <v>105996</v>
      </c>
      <c r="E14" s="15">
        <v>418.68</v>
      </c>
      <c r="F14" s="16">
        <v>3.61E-2</v>
      </c>
      <c r="G14" s="16"/>
    </row>
    <row r="15" spans="1:7" x14ac:dyDescent="0.25">
      <c r="A15" s="13" t="s">
        <v>1200</v>
      </c>
      <c r="B15" s="32" t="s">
        <v>1201</v>
      </c>
      <c r="C15" s="32" t="s">
        <v>439</v>
      </c>
      <c r="D15" s="14">
        <v>32129</v>
      </c>
      <c r="E15" s="15">
        <v>412.68</v>
      </c>
      <c r="F15" s="16">
        <v>3.56E-2</v>
      </c>
      <c r="G15" s="16"/>
    </row>
    <row r="16" spans="1:7" x14ac:dyDescent="0.25">
      <c r="A16" s="13" t="s">
        <v>1190</v>
      </c>
      <c r="B16" s="32" t="s">
        <v>1191</v>
      </c>
      <c r="C16" s="32" t="s">
        <v>313</v>
      </c>
      <c r="D16" s="14">
        <v>8834</v>
      </c>
      <c r="E16" s="15">
        <v>405.96</v>
      </c>
      <c r="F16" s="16">
        <v>3.5000000000000003E-2</v>
      </c>
      <c r="G16" s="16"/>
    </row>
    <row r="17" spans="1:7" x14ac:dyDescent="0.25">
      <c r="A17" s="13" t="s">
        <v>287</v>
      </c>
      <c r="B17" s="32" t="s">
        <v>288</v>
      </c>
      <c r="C17" s="32" t="s">
        <v>273</v>
      </c>
      <c r="D17" s="14">
        <v>11648</v>
      </c>
      <c r="E17" s="15">
        <v>405.73</v>
      </c>
      <c r="F17" s="16">
        <v>3.5000000000000003E-2</v>
      </c>
      <c r="G17" s="16"/>
    </row>
    <row r="18" spans="1:7" x14ac:dyDescent="0.25">
      <c r="A18" s="13" t="s">
        <v>346</v>
      </c>
      <c r="B18" s="32" t="s">
        <v>347</v>
      </c>
      <c r="C18" s="32" t="s">
        <v>273</v>
      </c>
      <c r="D18" s="14">
        <v>25127</v>
      </c>
      <c r="E18" s="15">
        <v>395.76</v>
      </c>
      <c r="F18" s="16">
        <v>3.4200000000000001E-2</v>
      </c>
      <c r="G18" s="16"/>
    </row>
    <row r="19" spans="1:7" x14ac:dyDescent="0.25">
      <c r="A19" s="13" t="s">
        <v>408</v>
      </c>
      <c r="B19" s="32" t="s">
        <v>409</v>
      </c>
      <c r="C19" s="32" t="s">
        <v>338</v>
      </c>
      <c r="D19" s="14">
        <v>23077</v>
      </c>
      <c r="E19" s="15">
        <v>390.22</v>
      </c>
      <c r="F19" s="16">
        <v>3.3700000000000001E-2</v>
      </c>
      <c r="G19" s="16"/>
    </row>
    <row r="20" spans="1:7" x14ac:dyDescent="0.25">
      <c r="A20" s="13" t="s">
        <v>1192</v>
      </c>
      <c r="B20" s="32" t="s">
        <v>1193</v>
      </c>
      <c r="C20" s="32" t="s">
        <v>281</v>
      </c>
      <c r="D20" s="14">
        <v>34921</v>
      </c>
      <c r="E20" s="15">
        <v>389.89</v>
      </c>
      <c r="F20" s="16">
        <v>3.3700000000000001E-2</v>
      </c>
      <c r="G20" s="16"/>
    </row>
    <row r="21" spans="1:7" x14ac:dyDescent="0.25">
      <c r="A21" s="13" t="s">
        <v>1534</v>
      </c>
      <c r="B21" s="32" t="s">
        <v>1535</v>
      </c>
      <c r="C21" s="32" t="s">
        <v>294</v>
      </c>
      <c r="D21" s="14">
        <v>16845</v>
      </c>
      <c r="E21" s="15">
        <v>388.56</v>
      </c>
      <c r="F21" s="16">
        <v>3.3500000000000002E-2</v>
      </c>
      <c r="G21" s="16"/>
    </row>
    <row r="22" spans="1:7" x14ac:dyDescent="0.25">
      <c r="A22" s="13" t="s">
        <v>799</v>
      </c>
      <c r="B22" s="32" t="s">
        <v>800</v>
      </c>
      <c r="C22" s="32" t="s">
        <v>332</v>
      </c>
      <c r="D22" s="14">
        <v>6399</v>
      </c>
      <c r="E22" s="15">
        <v>387.31</v>
      </c>
      <c r="F22" s="16">
        <v>3.3399999999999999E-2</v>
      </c>
      <c r="G22" s="16"/>
    </row>
    <row r="23" spans="1:7" x14ac:dyDescent="0.25">
      <c r="A23" s="13" t="s">
        <v>271</v>
      </c>
      <c r="B23" s="32" t="s">
        <v>272</v>
      </c>
      <c r="C23" s="32" t="s">
        <v>273</v>
      </c>
      <c r="D23" s="14">
        <v>22530</v>
      </c>
      <c r="E23" s="15">
        <v>380.24</v>
      </c>
      <c r="F23" s="16">
        <v>3.2800000000000003E-2</v>
      </c>
      <c r="G23" s="16"/>
    </row>
    <row r="24" spans="1:7" x14ac:dyDescent="0.25">
      <c r="A24" s="13" t="s">
        <v>498</v>
      </c>
      <c r="B24" s="32" t="s">
        <v>499</v>
      </c>
      <c r="C24" s="32" t="s">
        <v>500</v>
      </c>
      <c r="D24" s="14">
        <v>15390</v>
      </c>
      <c r="E24" s="15">
        <v>379.3</v>
      </c>
      <c r="F24" s="16">
        <v>3.27E-2</v>
      </c>
      <c r="G24" s="16"/>
    </row>
    <row r="25" spans="1:7" x14ac:dyDescent="0.25">
      <c r="A25" s="13" t="s">
        <v>348</v>
      </c>
      <c r="B25" s="32" t="s">
        <v>349</v>
      </c>
      <c r="C25" s="32" t="s">
        <v>281</v>
      </c>
      <c r="D25" s="14">
        <v>12722</v>
      </c>
      <c r="E25" s="15">
        <v>375.06</v>
      </c>
      <c r="F25" s="16">
        <v>3.2399999999999998E-2</v>
      </c>
      <c r="G25" s="16"/>
    </row>
    <row r="26" spans="1:7" x14ac:dyDescent="0.25">
      <c r="A26" s="13" t="s">
        <v>309</v>
      </c>
      <c r="B26" s="32" t="s">
        <v>310</v>
      </c>
      <c r="C26" s="32" t="s">
        <v>273</v>
      </c>
      <c r="D26" s="14">
        <v>24193</v>
      </c>
      <c r="E26" s="15">
        <v>359.96</v>
      </c>
      <c r="F26" s="16">
        <v>3.1099999999999999E-2</v>
      </c>
      <c r="G26" s="16"/>
    </row>
    <row r="27" spans="1:7" x14ac:dyDescent="0.25">
      <c r="A27" s="13" t="s">
        <v>424</v>
      </c>
      <c r="B27" s="32" t="s">
        <v>425</v>
      </c>
      <c r="C27" s="32" t="s">
        <v>355</v>
      </c>
      <c r="D27" s="14">
        <v>25225</v>
      </c>
      <c r="E27" s="15">
        <v>358.65</v>
      </c>
      <c r="F27" s="16">
        <v>3.1E-2</v>
      </c>
      <c r="G27" s="16"/>
    </row>
    <row r="28" spans="1:7" x14ac:dyDescent="0.25">
      <c r="A28" s="13" t="s">
        <v>292</v>
      </c>
      <c r="B28" s="32" t="s">
        <v>293</v>
      </c>
      <c r="C28" s="32" t="s">
        <v>294</v>
      </c>
      <c r="D28" s="14">
        <v>3491</v>
      </c>
      <c r="E28" s="15">
        <v>353.58</v>
      </c>
      <c r="F28" s="16">
        <v>3.0499999999999999E-2</v>
      </c>
      <c r="G28" s="16"/>
    </row>
    <row r="29" spans="1:7" x14ac:dyDescent="0.25">
      <c r="A29" s="13" t="s">
        <v>492</v>
      </c>
      <c r="B29" s="32" t="s">
        <v>493</v>
      </c>
      <c r="C29" s="32" t="s">
        <v>316</v>
      </c>
      <c r="D29" s="14">
        <v>4377</v>
      </c>
      <c r="E29" s="15">
        <v>345.91</v>
      </c>
      <c r="F29" s="16">
        <v>2.9899999999999999E-2</v>
      </c>
      <c r="G29" s="16"/>
    </row>
    <row r="30" spans="1:7" x14ac:dyDescent="0.25">
      <c r="A30" s="13" t="s">
        <v>1576</v>
      </c>
      <c r="B30" s="32" t="s">
        <v>1577</v>
      </c>
      <c r="C30" s="32" t="s">
        <v>284</v>
      </c>
      <c r="D30" s="14">
        <v>4882</v>
      </c>
      <c r="E30" s="15">
        <v>341.38</v>
      </c>
      <c r="F30" s="16">
        <v>2.9499999999999998E-2</v>
      </c>
      <c r="G30" s="16"/>
    </row>
    <row r="31" spans="1:7" x14ac:dyDescent="0.25">
      <c r="A31" s="13" t="s">
        <v>379</v>
      </c>
      <c r="B31" s="32" t="s">
        <v>380</v>
      </c>
      <c r="C31" s="32" t="s">
        <v>316</v>
      </c>
      <c r="D31" s="14">
        <v>14698</v>
      </c>
      <c r="E31" s="15">
        <v>327.10000000000002</v>
      </c>
      <c r="F31" s="16">
        <v>2.8199999999999999E-2</v>
      </c>
      <c r="G31" s="16"/>
    </row>
    <row r="32" spans="1:7" x14ac:dyDescent="0.25">
      <c r="A32" s="13" t="s">
        <v>446</v>
      </c>
      <c r="B32" s="32" t="s">
        <v>447</v>
      </c>
      <c r="C32" s="32" t="s">
        <v>385</v>
      </c>
      <c r="D32" s="14">
        <v>6812</v>
      </c>
      <c r="E32" s="15">
        <v>314.95</v>
      </c>
      <c r="F32" s="16">
        <v>2.7199999999999998E-2</v>
      </c>
      <c r="G32" s="16"/>
    </row>
    <row r="33" spans="1:7" x14ac:dyDescent="0.25">
      <c r="A33" s="13" t="s">
        <v>1206</v>
      </c>
      <c r="B33" s="32" t="s">
        <v>1207</v>
      </c>
      <c r="C33" s="32" t="s">
        <v>345</v>
      </c>
      <c r="D33" s="14">
        <v>1174</v>
      </c>
      <c r="E33" s="15">
        <v>311.63</v>
      </c>
      <c r="F33" s="16">
        <v>2.69E-2</v>
      </c>
      <c r="G33" s="16"/>
    </row>
    <row r="34" spans="1:7" x14ac:dyDescent="0.25">
      <c r="A34" s="13" t="s">
        <v>503</v>
      </c>
      <c r="B34" s="32" t="s">
        <v>504</v>
      </c>
      <c r="C34" s="32" t="s">
        <v>403</v>
      </c>
      <c r="D34" s="14">
        <v>11183</v>
      </c>
      <c r="E34" s="15">
        <v>303.95</v>
      </c>
      <c r="F34" s="16">
        <v>2.6200000000000001E-2</v>
      </c>
      <c r="G34" s="16"/>
    </row>
    <row r="35" spans="1:7" x14ac:dyDescent="0.25">
      <c r="A35" s="13" t="s">
        <v>803</v>
      </c>
      <c r="B35" s="32" t="s">
        <v>804</v>
      </c>
      <c r="C35" s="32" t="s">
        <v>281</v>
      </c>
      <c r="D35" s="14">
        <v>33862</v>
      </c>
      <c r="E35" s="15">
        <v>296.83</v>
      </c>
      <c r="F35" s="16">
        <v>2.5600000000000001E-2</v>
      </c>
      <c r="G35" s="16"/>
    </row>
    <row r="36" spans="1:7" x14ac:dyDescent="0.25">
      <c r="A36" s="13" t="s">
        <v>838</v>
      </c>
      <c r="B36" s="32" t="s">
        <v>839</v>
      </c>
      <c r="C36" s="32" t="s">
        <v>345</v>
      </c>
      <c r="D36" s="14">
        <v>274</v>
      </c>
      <c r="E36" s="15">
        <v>288.72000000000003</v>
      </c>
      <c r="F36" s="16">
        <v>2.4899999999999999E-2</v>
      </c>
      <c r="G36" s="16"/>
    </row>
    <row r="37" spans="1:7" x14ac:dyDescent="0.25">
      <c r="A37" s="13" t="s">
        <v>277</v>
      </c>
      <c r="B37" s="32" t="s">
        <v>278</v>
      </c>
      <c r="C37" s="32" t="s">
        <v>262</v>
      </c>
      <c r="D37" s="14">
        <v>38400</v>
      </c>
      <c r="E37" s="15">
        <v>264.5</v>
      </c>
      <c r="F37" s="16">
        <v>2.2800000000000001E-2</v>
      </c>
      <c r="G37" s="16"/>
    </row>
    <row r="38" spans="1:7" x14ac:dyDescent="0.25">
      <c r="A38" s="17" t="s">
        <v>181</v>
      </c>
      <c r="B38" s="33"/>
      <c r="C38" s="33"/>
      <c r="D38" s="18"/>
      <c r="E38" s="36">
        <v>11598.74</v>
      </c>
      <c r="F38" s="37">
        <v>1.0008999999999999</v>
      </c>
      <c r="G38" s="21"/>
    </row>
    <row r="39" spans="1:7" x14ac:dyDescent="0.25">
      <c r="A39" s="17" t="s">
        <v>473</v>
      </c>
      <c r="B39" s="32"/>
      <c r="C39" s="32"/>
      <c r="D39" s="14"/>
      <c r="E39" s="15"/>
      <c r="F39" s="16"/>
      <c r="G39" s="16"/>
    </row>
    <row r="40" spans="1:7" x14ac:dyDescent="0.25">
      <c r="A40" s="17" t="s">
        <v>181</v>
      </c>
      <c r="B40" s="32"/>
      <c r="C40" s="32"/>
      <c r="D40" s="14"/>
      <c r="E40" s="38" t="s">
        <v>134</v>
      </c>
      <c r="F40" s="39" t="s">
        <v>134</v>
      </c>
      <c r="G40" s="16"/>
    </row>
    <row r="41" spans="1:7" x14ac:dyDescent="0.25">
      <c r="A41" s="24" t="s">
        <v>184</v>
      </c>
      <c r="B41" s="34"/>
      <c r="C41" s="34"/>
      <c r="D41" s="25"/>
      <c r="E41" s="29">
        <v>11598.74</v>
      </c>
      <c r="F41" s="30">
        <v>1.0008999999999999</v>
      </c>
      <c r="G41" s="21"/>
    </row>
    <row r="42" spans="1:7" x14ac:dyDescent="0.25">
      <c r="A42" s="13"/>
      <c r="B42" s="32"/>
      <c r="C42" s="32"/>
      <c r="D42" s="14"/>
      <c r="E42" s="15"/>
      <c r="F42" s="16"/>
      <c r="G42" s="16"/>
    </row>
    <row r="43" spans="1:7" x14ac:dyDescent="0.25">
      <c r="A43" s="13"/>
      <c r="B43" s="32"/>
      <c r="C43" s="32"/>
      <c r="D43" s="14"/>
      <c r="E43" s="15"/>
      <c r="F43" s="16"/>
      <c r="G43" s="16"/>
    </row>
    <row r="44" spans="1:7" x14ac:dyDescent="0.25">
      <c r="A44" s="17" t="s">
        <v>199</v>
      </c>
      <c r="B44" s="32"/>
      <c r="C44" s="32"/>
      <c r="D44" s="14"/>
      <c r="E44" s="15"/>
      <c r="F44" s="16"/>
      <c r="G44" s="16"/>
    </row>
    <row r="45" spans="1:7" x14ac:dyDescent="0.25">
      <c r="A45" s="13" t="s">
        <v>200</v>
      </c>
      <c r="B45" s="32"/>
      <c r="C45" s="32"/>
      <c r="D45" s="14"/>
      <c r="E45" s="15">
        <v>55.97</v>
      </c>
      <c r="F45" s="16">
        <v>4.7999999999999996E-3</v>
      </c>
      <c r="G45" s="16">
        <v>6.2650999999999998E-2</v>
      </c>
    </row>
    <row r="46" spans="1:7" x14ac:dyDescent="0.25">
      <c r="A46" s="17" t="s">
        <v>181</v>
      </c>
      <c r="B46" s="33"/>
      <c r="C46" s="33"/>
      <c r="D46" s="18"/>
      <c r="E46" s="36">
        <v>55.97</v>
      </c>
      <c r="F46" s="37">
        <v>4.7999999999999996E-3</v>
      </c>
      <c r="G46" s="21"/>
    </row>
    <row r="47" spans="1:7" x14ac:dyDescent="0.25">
      <c r="A47" s="13"/>
      <c r="B47" s="32"/>
      <c r="C47" s="32"/>
      <c r="D47" s="14"/>
      <c r="E47" s="15"/>
      <c r="F47" s="16"/>
      <c r="G47" s="16"/>
    </row>
    <row r="48" spans="1:7" x14ac:dyDescent="0.25">
      <c r="A48" s="24" t="s">
        <v>184</v>
      </c>
      <c r="B48" s="34"/>
      <c r="C48" s="34"/>
      <c r="D48" s="25"/>
      <c r="E48" s="19">
        <v>55.97</v>
      </c>
      <c r="F48" s="20">
        <v>4.7999999999999996E-3</v>
      </c>
      <c r="G48" s="21"/>
    </row>
    <row r="49" spans="1:7" x14ac:dyDescent="0.25">
      <c r="A49" s="13" t="s">
        <v>201</v>
      </c>
      <c r="B49" s="32"/>
      <c r="C49" s="32"/>
      <c r="D49" s="14"/>
      <c r="E49" s="15">
        <v>9.6072999999999992E-3</v>
      </c>
      <c r="F49" s="16">
        <v>0</v>
      </c>
      <c r="G49" s="16"/>
    </row>
    <row r="50" spans="1:7" x14ac:dyDescent="0.25">
      <c r="A50" s="13" t="s">
        <v>202</v>
      </c>
      <c r="B50" s="32"/>
      <c r="C50" s="32"/>
      <c r="D50" s="14"/>
      <c r="E50" s="40">
        <v>-68.069607300000001</v>
      </c>
      <c r="F50" s="26">
        <v>-5.7000000000000002E-3</v>
      </c>
      <c r="G50" s="16">
        <v>6.2649999999999997E-2</v>
      </c>
    </row>
    <row r="51" spans="1:7" x14ac:dyDescent="0.25">
      <c r="A51" s="27" t="s">
        <v>203</v>
      </c>
      <c r="B51" s="35"/>
      <c r="C51" s="35"/>
      <c r="D51" s="28"/>
      <c r="E51" s="29">
        <v>11586.65</v>
      </c>
      <c r="F51" s="30">
        <v>1</v>
      </c>
      <c r="G51" s="30"/>
    </row>
    <row r="56" spans="1:7" x14ac:dyDescent="0.25">
      <c r="A56" s="1" t="s">
        <v>206</v>
      </c>
    </row>
    <row r="57" spans="1:7" x14ac:dyDescent="0.25">
      <c r="A57" s="47" t="s">
        <v>207</v>
      </c>
      <c r="B57" s="3" t="s">
        <v>134</v>
      </c>
    </row>
    <row r="58" spans="1:7" x14ac:dyDescent="0.25">
      <c r="A58" t="s">
        <v>208</v>
      </c>
    </row>
    <row r="59" spans="1:7" x14ac:dyDescent="0.25">
      <c r="A59" t="s">
        <v>249</v>
      </c>
      <c r="B59" t="s">
        <v>210</v>
      </c>
      <c r="C59" t="s">
        <v>210</v>
      </c>
    </row>
    <row r="60" spans="1:7" x14ac:dyDescent="0.25">
      <c r="B60" s="48">
        <v>45688</v>
      </c>
      <c r="C60" s="48">
        <v>45716</v>
      </c>
    </row>
    <row r="61" spans="1:7" x14ac:dyDescent="0.25">
      <c r="A61" t="s">
        <v>250</v>
      </c>
      <c r="B61">
        <v>9.7844999999999995</v>
      </c>
      <c r="C61">
        <v>8.8705999999999996</v>
      </c>
    </row>
    <row r="62" spans="1:7" x14ac:dyDescent="0.25">
      <c r="A62" t="s">
        <v>251</v>
      </c>
      <c r="B62">
        <v>9.7844999999999995</v>
      </c>
      <c r="C62">
        <v>8.8705999999999996</v>
      </c>
    </row>
    <row r="63" spans="1:7" x14ac:dyDescent="0.25">
      <c r="A63" t="s">
        <v>252</v>
      </c>
      <c r="B63">
        <v>9.7301000000000002</v>
      </c>
      <c r="C63">
        <v>8.8158999999999992</v>
      </c>
    </row>
    <row r="64" spans="1:7" x14ac:dyDescent="0.25">
      <c r="A64" t="s">
        <v>253</v>
      </c>
      <c r="B64">
        <v>9.7301000000000002</v>
      </c>
      <c r="C64">
        <v>8.8158999999999992</v>
      </c>
    </row>
    <row r="66" spans="1:4" x14ac:dyDescent="0.25">
      <c r="A66" t="s">
        <v>212</v>
      </c>
      <c r="B66" s="3" t="s">
        <v>134</v>
      </c>
    </row>
    <row r="67" spans="1:4" x14ac:dyDescent="0.25">
      <c r="A67" t="s">
        <v>213</v>
      </c>
      <c r="B67" s="3" t="s">
        <v>134</v>
      </c>
    </row>
    <row r="68" spans="1:4" ht="29.1" customHeight="1" x14ac:dyDescent="0.25">
      <c r="A68" s="47" t="s">
        <v>214</v>
      </c>
      <c r="B68" s="3" t="s">
        <v>134</v>
      </c>
    </row>
    <row r="69" spans="1:4" ht="29.1" customHeight="1" x14ac:dyDescent="0.25">
      <c r="A69" s="47" t="s">
        <v>215</v>
      </c>
      <c r="B69" s="3" t="s">
        <v>134</v>
      </c>
    </row>
    <row r="70" spans="1:4" x14ac:dyDescent="0.25">
      <c r="A70" t="s">
        <v>476</v>
      </c>
      <c r="B70" s="49">
        <v>0.85870000000000002</v>
      </c>
    </row>
    <row r="71" spans="1:4" ht="43.5" customHeight="1" x14ac:dyDescent="0.25">
      <c r="A71" s="47" t="s">
        <v>217</v>
      </c>
      <c r="B71" s="3" t="s">
        <v>134</v>
      </c>
    </row>
    <row r="72" spans="1:4" x14ac:dyDescent="0.25">
      <c r="B72" s="3"/>
    </row>
    <row r="73" spans="1:4" ht="29.1" customHeight="1" x14ac:dyDescent="0.25">
      <c r="A73" s="47" t="s">
        <v>218</v>
      </c>
      <c r="B73" s="3" t="s">
        <v>134</v>
      </c>
    </row>
    <row r="74" spans="1:4" ht="29.1" customHeight="1" x14ac:dyDescent="0.25">
      <c r="A74" s="47" t="s">
        <v>219</v>
      </c>
      <c r="B74" t="s">
        <v>134</v>
      </c>
    </row>
    <row r="75" spans="1:4" ht="29.1" customHeight="1" x14ac:dyDescent="0.25">
      <c r="A75" s="47" t="s">
        <v>220</v>
      </c>
      <c r="B75" s="3" t="s">
        <v>134</v>
      </c>
    </row>
    <row r="76" spans="1:4" ht="29.1" customHeight="1" x14ac:dyDescent="0.25">
      <c r="A76" s="47" t="s">
        <v>221</v>
      </c>
      <c r="B76" s="3" t="s">
        <v>134</v>
      </c>
    </row>
    <row r="78" spans="1:4" ht="69.95" customHeight="1" x14ac:dyDescent="0.25">
      <c r="A78" s="65" t="s">
        <v>231</v>
      </c>
      <c r="B78" s="65" t="s">
        <v>232</v>
      </c>
      <c r="C78" s="65" t="s">
        <v>4</v>
      </c>
      <c r="D78" s="65" t="s">
        <v>5</v>
      </c>
    </row>
    <row r="79" spans="1:4" ht="69.95" customHeight="1" x14ac:dyDescent="0.25">
      <c r="A79" s="65" t="s">
        <v>2940</v>
      </c>
      <c r="B79" s="65"/>
      <c r="C79" s="65" t="s">
        <v>105</v>
      </c>
      <c r="D7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49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2941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2942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265</v>
      </c>
      <c r="B8" s="32" t="s">
        <v>266</v>
      </c>
      <c r="C8" s="32" t="s">
        <v>267</v>
      </c>
      <c r="D8" s="14">
        <v>4984000</v>
      </c>
      <c r="E8" s="15">
        <v>59812.98</v>
      </c>
      <c r="F8" s="16">
        <v>4.3799999999999999E-2</v>
      </c>
      <c r="G8" s="16"/>
    </row>
    <row r="9" spans="1:7" x14ac:dyDescent="0.25">
      <c r="A9" s="13" t="s">
        <v>285</v>
      </c>
      <c r="B9" s="32" t="s">
        <v>286</v>
      </c>
      <c r="C9" s="32" t="s">
        <v>262</v>
      </c>
      <c r="D9" s="14">
        <v>5660000</v>
      </c>
      <c r="E9" s="15">
        <v>57480.13</v>
      </c>
      <c r="F9" s="16">
        <v>4.2099999999999999E-2</v>
      </c>
      <c r="G9" s="16"/>
    </row>
    <row r="10" spans="1:7" x14ac:dyDescent="0.25">
      <c r="A10" s="13" t="s">
        <v>263</v>
      </c>
      <c r="B10" s="32" t="s">
        <v>264</v>
      </c>
      <c r="C10" s="32" t="s">
        <v>262</v>
      </c>
      <c r="D10" s="14">
        <v>3745000</v>
      </c>
      <c r="E10" s="15">
        <v>45093.55</v>
      </c>
      <c r="F10" s="16">
        <v>3.3000000000000002E-2</v>
      </c>
      <c r="G10" s="16"/>
    </row>
    <row r="11" spans="1:7" x14ac:dyDescent="0.25">
      <c r="A11" s="13" t="s">
        <v>1559</v>
      </c>
      <c r="B11" s="32" t="s">
        <v>1560</v>
      </c>
      <c r="C11" s="32" t="s">
        <v>1561</v>
      </c>
      <c r="D11" s="14">
        <v>5593600</v>
      </c>
      <c r="E11" s="15">
        <v>22080.74</v>
      </c>
      <c r="F11" s="16">
        <v>1.6199999999999999E-2</v>
      </c>
      <c r="G11" s="16"/>
    </row>
    <row r="12" spans="1:7" x14ac:dyDescent="0.25">
      <c r="A12" s="13" t="s">
        <v>1532</v>
      </c>
      <c r="B12" s="32" t="s">
        <v>1533</v>
      </c>
      <c r="C12" s="32" t="s">
        <v>412</v>
      </c>
      <c r="D12" s="14">
        <v>2258550</v>
      </c>
      <c r="E12" s="15">
        <v>21472.03</v>
      </c>
      <c r="F12" s="16">
        <v>1.5699999999999999E-2</v>
      </c>
      <c r="G12" s="16"/>
    </row>
    <row r="13" spans="1:7" x14ac:dyDescent="0.25">
      <c r="A13" s="13" t="s">
        <v>260</v>
      </c>
      <c r="B13" s="32" t="s">
        <v>261</v>
      </c>
      <c r="C13" s="32" t="s">
        <v>262</v>
      </c>
      <c r="D13" s="14">
        <v>1142350</v>
      </c>
      <c r="E13" s="15">
        <v>19790.07</v>
      </c>
      <c r="F13" s="16">
        <v>1.4500000000000001E-2</v>
      </c>
      <c r="G13" s="16"/>
    </row>
    <row r="14" spans="1:7" x14ac:dyDescent="0.25">
      <c r="A14" s="13" t="s">
        <v>404</v>
      </c>
      <c r="B14" s="32" t="s">
        <v>405</v>
      </c>
      <c r="C14" s="32" t="s">
        <v>262</v>
      </c>
      <c r="D14" s="14">
        <v>1956000</v>
      </c>
      <c r="E14" s="15">
        <v>19366.36</v>
      </c>
      <c r="F14" s="16">
        <v>1.4200000000000001E-2</v>
      </c>
      <c r="G14" s="16"/>
    </row>
    <row r="15" spans="1:7" x14ac:dyDescent="0.25">
      <c r="A15" s="13" t="s">
        <v>277</v>
      </c>
      <c r="B15" s="32" t="s">
        <v>278</v>
      </c>
      <c r="C15" s="32" t="s">
        <v>262</v>
      </c>
      <c r="D15" s="14">
        <v>2626500</v>
      </c>
      <c r="E15" s="15">
        <v>18091.330000000002</v>
      </c>
      <c r="F15" s="16">
        <v>1.3299999999999999E-2</v>
      </c>
      <c r="G15" s="16"/>
    </row>
    <row r="16" spans="1:7" x14ac:dyDescent="0.25">
      <c r="A16" s="13" t="s">
        <v>496</v>
      </c>
      <c r="B16" s="32" t="s">
        <v>497</v>
      </c>
      <c r="C16" s="32" t="s">
        <v>308</v>
      </c>
      <c r="D16" s="14">
        <v>551700</v>
      </c>
      <c r="E16" s="15">
        <v>17037.599999999999</v>
      </c>
      <c r="F16" s="16">
        <v>1.2500000000000001E-2</v>
      </c>
      <c r="G16" s="16"/>
    </row>
    <row r="17" spans="1:7" x14ac:dyDescent="0.25">
      <c r="A17" s="13" t="s">
        <v>346</v>
      </c>
      <c r="B17" s="32" t="s">
        <v>347</v>
      </c>
      <c r="C17" s="32" t="s">
        <v>273</v>
      </c>
      <c r="D17" s="14">
        <v>1004150</v>
      </c>
      <c r="E17" s="15">
        <v>15815.86</v>
      </c>
      <c r="F17" s="16">
        <v>1.1599999999999999E-2</v>
      </c>
      <c r="G17" s="16"/>
    </row>
    <row r="18" spans="1:7" x14ac:dyDescent="0.25">
      <c r="A18" s="13" t="s">
        <v>1623</v>
      </c>
      <c r="B18" s="32" t="s">
        <v>1624</v>
      </c>
      <c r="C18" s="32" t="s">
        <v>815</v>
      </c>
      <c r="D18" s="14">
        <v>9928750</v>
      </c>
      <c r="E18" s="15">
        <v>15492.82</v>
      </c>
      <c r="F18" s="16">
        <v>1.14E-2</v>
      </c>
      <c r="G18" s="16"/>
    </row>
    <row r="19" spans="1:7" x14ac:dyDescent="0.25">
      <c r="A19" s="13" t="s">
        <v>268</v>
      </c>
      <c r="B19" s="32" t="s">
        <v>269</v>
      </c>
      <c r="C19" s="32" t="s">
        <v>270</v>
      </c>
      <c r="D19" s="14">
        <v>959975</v>
      </c>
      <c r="E19" s="15">
        <v>15073.53</v>
      </c>
      <c r="F19" s="16">
        <v>1.0999999999999999E-2</v>
      </c>
      <c r="G19" s="16"/>
    </row>
    <row r="20" spans="1:7" x14ac:dyDescent="0.25">
      <c r="A20" s="13" t="s">
        <v>765</v>
      </c>
      <c r="B20" s="32" t="s">
        <v>766</v>
      </c>
      <c r="C20" s="32" t="s">
        <v>262</v>
      </c>
      <c r="D20" s="14">
        <v>723600</v>
      </c>
      <c r="E20" s="15">
        <v>13769.75</v>
      </c>
      <c r="F20" s="16">
        <v>1.01E-2</v>
      </c>
      <c r="G20" s="16"/>
    </row>
    <row r="21" spans="1:7" x14ac:dyDescent="0.25">
      <c r="A21" s="13" t="s">
        <v>301</v>
      </c>
      <c r="B21" s="32" t="s">
        <v>302</v>
      </c>
      <c r="C21" s="32" t="s">
        <v>303</v>
      </c>
      <c r="D21" s="14">
        <v>4341000</v>
      </c>
      <c r="E21" s="15">
        <v>13520.04</v>
      </c>
      <c r="F21" s="16">
        <v>9.9000000000000008E-3</v>
      </c>
      <c r="G21" s="16"/>
    </row>
    <row r="22" spans="1:7" x14ac:dyDescent="0.25">
      <c r="A22" s="13" t="s">
        <v>341</v>
      </c>
      <c r="B22" s="32" t="s">
        <v>342</v>
      </c>
      <c r="C22" s="32" t="s">
        <v>273</v>
      </c>
      <c r="D22" s="14">
        <v>176925</v>
      </c>
      <c r="E22" s="15">
        <v>13025.48</v>
      </c>
      <c r="F22" s="16">
        <v>9.4999999999999998E-3</v>
      </c>
      <c r="G22" s="16"/>
    </row>
    <row r="23" spans="1:7" x14ac:dyDescent="0.25">
      <c r="A23" s="13" t="s">
        <v>783</v>
      </c>
      <c r="B23" s="32" t="s">
        <v>784</v>
      </c>
      <c r="C23" s="32" t="s">
        <v>300</v>
      </c>
      <c r="D23" s="14">
        <v>3445000</v>
      </c>
      <c r="E23" s="15">
        <v>12412.34</v>
      </c>
      <c r="F23" s="16">
        <v>9.1000000000000004E-3</v>
      </c>
      <c r="G23" s="16"/>
    </row>
    <row r="24" spans="1:7" x14ac:dyDescent="0.25">
      <c r="A24" s="13" t="s">
        <v>1566</v>
      </c>
      <c r="B24" s="32" t="s">
        <v>1567</v>
      </c>
      <c r="C24" s="32" t="s">
        <v>412</v>
      </c>
      <c r="D24" s="14">
        <v>11768000</v>
      </c>
      <c r="E24" s="15">
        <v>12358.75</v>
      </c>
      <c r="F24" s="16">
        <v>9.1000000000000004E-3</v>
      </c>
      <c r="G24" s="16"/>
    </row>
    <row r="25" spans="1:7" x14ac:dyDescent="0.25">
      <c r="A25" s="13" t="s">
        <v>324</v>
      </c>
      <c r="B25" s="32" t="s">
        <v>325</v>
      </c>
      <c r="C25" s="32" t="s">
        <v>300</v>
      </c>
      <c r="D25" s="14">
        <v>3383900</v>
      </c>
      <c r="E25" s="15">
        <v>12327.55</v>
      </c>
      <c r="F25" s="16">
        <v>8.9999999999999993E-3</v>
      </c>
      <c r="G25" s="16"/>
    </row>
    <row r="26" spans="1:7" x14ac:dyDescent="0.25">
      <c r="A26" s="13" t="s">
        <v>306</v>
      </c>
      <c r="B26" s="32" t="s">
        <v>307</v>
      </c>
      <c r="C26" s="32" t="s">
        <v>308</v>
      </c>
      <c r="D26" s="14">
        <v>4998900</v>
      </c>
      <c r="E26" s="15">
        <v>12309.79</v>
      </c>
      <c r="F26" s="16">
        <v>8.9999999999999993E-3</v>
      </c>
      <c r="G26" s="16"/>
    </row>
    <row r="27" spans="1:7" x14ac:dyDescent="0.25">
      <c r="A27" s="13" t="s">
        <v>287</v>
      </c>
      <c r="B27" s="32" t="s">
        <v>288</v>
      </c>
      <c r="C27" s="32" t="s">
        <v>273</v>
      </c>
      <c r="D27" s="14">
        <v>352100</v>
      </c>
      <c r="E27" s="15">
        <v>12264.52</v>
      </c>
      <c r="F27" s="16">
        <v>8.9999999999999993E-3</v>
      </c>
      <c r="G27" s="16"/>
    </row>
    <row r="28" spans="1:7" x14ac:dyDescent="0.25">
      <c r="A28" s="13" t="s">
        <v>785</v>
      </c>
      <c r="B28" s="32" t="s">
        <v>786</v>
      </c>
      <c r="C28" s="32" t="s">
        <v>316</v>
      </c>
      <c r="D28" s="14">
        <v>1939300</v>
      </c>
      <c r="E28" s="15">
        <v>12036.27</v>
      </c>
      <c r="F28" s="16">
        <v>8.8000000000000005E-3</v>
      </c>
      <c r="G28" s="16"/>
    </row>
    <row r="29" spans="1:7" x14ac:dyDescent="0.25">
      <c r="A29" s="13" t="s">
        <v>379</v>
      </c>
      <c r="B29" s="32" t="s">
        <v>380</v>
      </c>
      <c r="C29" s="32" t="s">
        <v>316</v>
      </c>
      <c r="D29" s="14">
        <v>495250</v>
      </c>
      <c r="E29" s="15">
        <v>11021.79</v>
      </c>
      <c r="F29" s="16">
        <v>8.0999999999999996E-3</v>
      </c>
      <c r="G29" s="16"/>
    </row>
    <row r="30" spans="1:7" x14ac:dyDescent="0.25">
      <c r="A30" s="13" t="s">
        <v>1538</v>
      </c>
      <c r="B30" s="32" t="s">
        <v>1539</v>
      </c>
      <c r="C30" s="32" t="s">
        <v>1540</v>
      </c>
      <c r="D30" s="14">
        <v>17617500</v>
      </c>
      <c r="E30" s="15">
        <v>11007.41</v>
      </c>
      <c r="F30" s="16">
        <v>8.0999999999999996E-3</v>
      </c>
      <c r="G30" s="16"/>
    </row>
    <row r="31" spans="1:7" x14ac:dyDescent="0.25">
      <c r="A31" s="13" t="s">
        <v>350</v>
      </c>
      <c r="B31" s="32" t="s">
        <v>351</v>
      </c>
      <c r="C31" s="32" t="s">
        <v>352</v>
      </c>
      <c r="D31" s="14">
        <v>2938950</v>
      </c>
      <c r="E31" s="15">
        <v>10855.01</v>
      </c>
      <c r="F31" s="16">
        <v>8.0000000000000002E-3</v>
      </c>
      <c r="G31" s="16"/>
    </row>
    <row r="32" spans="1:7" x14ac:dyDescent="0.25">
      <c r="A32" s="13" t="s">
        <v>271</v>
      </c>
      <c r="B32" s="32" t="s">
        <v>272</v>
      </c>
      <c r="C32" s="32" t="s">
        <v>273</v>
      </c>
      <c r="D32" s="14">
        <v>630000</v>
      </c>
      <c r="E32" s="15">
        <v>10632.51</v>
      </c>
      <c r="F32" s="16">
        <v>7.7999999999999996E-3</v>
      </c>
      <c r="G32" s="16"/>
    </row>
    <row r="33" spans="1:7" x14ac:dyDescent="0.25">
      <c r="A33" s="13" t="s">
        <v>739</v>
      </c>
      <c r="B33" s="32" t="s">
        <v>740</v>
      </c>
      <c r="C33" s="32" t="s">
        <v>262</v>
      </c>
      <c r="D33" s="14">
        <v>5790000</v>
      </c>
      <c r="E33" s="15">
        <v>10284.200000000001</v>
      </c>
      <c r="F33" s="16">
        <v>7.4999999999999997E-3</v>
      </c>
      <c r="G33" s="16"/>
    </row>
    <row r="34" spans="1:7" x14ac:dyDescent="0.25">
      <c r="A34" s="13" t="s">
        <v>395</v>
      </c>
      <c r="B34" s="32" t="s">
        <v>396</v>
      </c>
      <c r="C34" s="32" t="s">
        <v>267</v>
      </c>
      <c r="D34" s="14">
        <v>3466800</v>
      </c>
      <c r="E34" s="15">
        <v>10183.73</v>
      </c>
      <c r="F34" s="16">
        <v>7.4999999999999997E-3</v>
      </c>
      <c r="G34" s="16"/>
    </row>
    <row r="35" spans="1:7" x14ac:dyDescent="0.25">
      <c r="A35" s="13" t="s">
        <v>797</v>
      </c>
      <c r="B35" s="32" t="s">
        <v>798</v>
      </c>
      <c r="C35" s="32" t="s">
        <v>467</v>
      </c>
      <c r="D35" s="14">
        <v>4183025</v>
      </c>
      <c r="E35" s="15">
        <v>9422.26</v>
      </c>
      <c r="F35" s="16">
        <v>6.8999999999999999E-3</v>
      </c>
      <c r="G35" s="16"/>
    </row>
    <row r="36" spans="1:7" x14ac:dyDescent="0.25">
      <c r="A36" s="13" t="s">
        <v>1684</v>
      </c>
      <c r="B36" s="32" t="s">
        <v>1685</v>
      </c>
      <c r="C36" s="32" t="s">
        <v>303</v>
      </c>
      <c r="D36" s="14">
        <v>1197750</v>
      </c>
      <c r="E36" s="15">
        <v>9275.3799999999992</v>
      </c>
      <c r="F36" s="16">
        <v>6.7999999999999996E-3</v>
      </c>
      <c r="G36" s="16"/>
    </row>
    <row r="37" spans="1:7" x14ac:dyDescent="0.25">
      <c r="A37" s="13" t="s">
        <v>799</v>
      </c>
      <c r="B37" s="32" t="s">
        <v>800</v>
      </c>
      <c r="C37" s="32" t="s">
        <v>332</v>
      </c>
      <c r="D37" s="14">
        <v>146375</v>
      </c>
      <c r="E37" s="15">
        <v>8859.49</v>
      </c>
      <c r="F37" s="16">
        <v>6.4999999999999997E-3</v>
      </c>
      <c r="G37" s="16"/>
    </row>
    <row r="38" spans="1:7" x14ac:dyDescent="0.25">
      <c r="A38" s="13" t="s">
        <v>494</v>
      </c>
      <c r="B38" s="32" t="s">
        <v>495</v>
      </c>
      <c r="C38" s="32" t="s">
        <v>439</v>
      </c>
      <c r="D38" s="14">
        <v>1961750</v>
      </c>
      <c r="E38" s="15">
        <v>8554.2099999999991</v>
      </c>
      <c r="F38" s="16">
        <v>6.3E-3</v>
      </c>
      <c r="G38" s="16"/>
    </row>
    <row r="39" spans="1:7" x14ac:dyDescent="0.25">
      <c r="A39" s="13" t="s">
        <v>386</v>
      </c>
      <c r="B39" s="32" t="s">
        <v>387</v>
      </c>
      <c r="C39" s="32" t="s">
        <v>316</v>
      </c>
      <c r="D39" s="14">
        <v>71500</v>
      </c>
      <c r="E39" s="15">
        <v>8541.2800000000007</v>
      </c>
      <c r="F39" s="16">
        <v>6.3E-3</v>
      </c>
      <c r="G39" s="16"/>
    </row>
    <row r="40" spans="1:7" x14ac:dyDescent="0.25">
      <c r="A40" s="13" t="s">
        <v>452</v>
      </c>
      <c r="B40" s="32" t="s">
        <v>453</v>
      </c>
      <c r="C40" s="32" t="s">
        <v>300</v>
      </c>
      <c r="D40" s="14">
        <v>4001250</v>
      </c>
      <c r="E40" s="15">
        <v>8307</v>
      </c>
      <c r="F40" s="16">
        <v>6.1000000000000004E-3</v>
      </c>
      <c r="G40" s="16"/>
    </row>
    <row r="41" spans="1:7" x14ac:dyDescent="0.25">
      <c r="A41" s="13" t="s">
        <v>1200</v>
      </c>
      <c r="B41" s="32" t="s">
        <v>1201</v>
      </c>
      <c r="C41" s="32" t="s">
        <v>439</v>
      </c>
      <c r="D41" s="14">
        <v>633500</v>
      </c>
      <c r="E41" s="15">
        <v>8136.99</v>
      </c>
      <c r="F41" s="16">
        <v>6.0000000000000001E-3</v>
      </c>
      <c r="G41" s="16"/>
    </row>
    <row r="42" spans="1:7" x14ac:dyDescent="0.25">
      <c r="A42" s="13" t="s">
        <v>314</v>
      </c>
      <c r="B42" s="32" t="s">
        <v>315</v>
      </c>
      <c r="C42" s="32" t="s">
        <v>316</v>
      </c>
      <c r="D42" s="14">
        <v>310100</v>
      </c>
      <c r="E42" s="15">
        <v>8016.4</v>
      </c>
      <c r="F42" s="16">
        <v>5.8999999999999999E-3</v>
      </c>
      <c r="G42" s="16"/>
    </row>
    <row r="43" spans="1:7" x14ac:dyDescent="0.25">
      <c r="A43" s="13" t="s">
        <v>289</v>
      </c>
      <c r="B43" s="32" t="s">
        <v>290</v>
      </c>
      <c r="C43" s="32" t="s">
        <v>291</v>
      </c>
      <c r="D43" s="14">
        <v>2004800</v>
      </c>
      <c r="E43" s="15">
        <v>7918.96</v>
      </c>
      <c r="F43" s="16">
        <v>5.7999999999999996E-3</v>
      </c>
      <c r="G43" s="16"/>
    </row>
    <row r="44" spans="1:7" x14ac:dyDescent="0.25">
      <c r="A44" s="13" t="s">
        <v>792</v>
      </c>
      <c r="B44" s="32" t="s">
        <v>793</v>
      </c>
      <c r="C44" s="32" t="s">
        <v>794</v>
      </c>
      <c r="D44" s="14">
        <v>176550</v>
      </c>
      <c r="E44" s="15">
        <v>7904.67</v>
      </c>
      <c r="F44" s="16">
        <v>5.7999999999999996E-3</v>
      </c>
      <c r="G44" s="16"/>
    </row>
    <row r="45" spans="1:7" x14ac:dyDescent="0.25">
      <c r="A45" s="13" t="s">
        <v>1609</v>
      </c>
      <c r="B45" s="32" t="s">
        <v>1610</v>
      </c>
      <c r="C45" s="32" t="s">
        <v>267</v>
      </c>
      <c r="D45" s="14">
        <v>3315600</v>
      </c>
      <c r="E45" s="15">
        <v>7867.92</v>
      </c>
      <c r="F45" s="16">
        <v>5.7999999999999996E-3</v>
      </c>
      <c r="G45" s="16"/>
    </row>
    <row r="46" spans="1:7" x14ac:dyDescent="0.25">
      <c r="A46" s="13" t="s">
        <v>1534</v>
      </c>
      <c r="B46" s="32" t="s">
        <v>1535</v>
      </c>
      <c r="C46" s="32" t="s">
        <v>294</v>
      </c>
      <c r="D46" s="14">
        <v>340750</v>
      </c>
      <c r="E46" s="15">
        <v>7859.91</v>
      </c>
      <c r="F46" s="16">
        <v>5.7999999999999996E-3</v>
      </c>
      <c r="G46" s="16"/>
    </row>
    <row r="47" spans="1:7" x14ac:dyDescent="0.25">
      <c r="A47" s="13" t="s">
        <v>1508</v>
      </c>
      <c r="B47" s="32" t="s">
        <v>1509</v>
      </c>
      <c r="C47" s="32" t="s">
        <v>270</v>
      </c>
      <c r="D47" s="14">
        <v>2422500</v>
      </c>
      <c r="E47" s="15">
        <v>7833.15</v>
      </c>
      <c r="F47" s="16">
        <v>5.7000000000000002E-3</v>
      </c>
      <c r="G47" s="16"/>
    </row>
    <row r="48" spans="1:7" x14ac:dyDescent="0.25">
      <c r="A48" s="13" t="s">
        <v>1192</v>
      </c>
      <c r="B48" s="32" t="s">
        <v>1193</v>
      </c>
      <c r="C48" s="32" t="s">
        <v>281</v>
      </c>
      <c r="D48" s="14">
        <v>695625</v>
      </c>
      <c r="E48" s="15">
        <v>7766.65</v>
      </c>
      <c r="F48" s="16">
        <v>5.7000000000000002E-3</v>
      </c>
      <c r="G48" s="16"/>
    </row>
    <row r="49" spans="1:7" x14ac:dyDescent="0.25">
      <c r="A49" s="13" t="s">
        <v>330</v>
      </c>
      <c r="B49" s="32" t="s">
        <v>331</v>
      </c>
      <c r="C49" s="32" t="s">
        <v>332</v>
      </c>
      <c r="D49" s="14">
        <v>686700</v>
      </c>
      <c r="E49" s="15">
        <v>6716.61</v>
      </c>
      <c r="F49" s="16">
        <v>4.8999999999999998E-3</v>
      </c>
      <c r="G49" s="16"/>
    </row>
    <row r="50" spans="1:7" x14ac:dyDescent="0.25">
      <c r="A50" s="13" t="s">
        <v>1545</v>
      </c>
      <c r="B50" s="32" t="s">
        <v>1546</v>
      </c>
      <c r="C50" s="32" t="s">
        <v>270</v>
      </c>
      <c r="D50" s="14">
        <v>88800000</v>
      </c>
      <c r="E50" s="15">
        <v>6704.4</v>
      </c>
      <c r="F50" s="16">
        <v>4.8999999999999998E-3</v>
      </c>
      <c r="G50" s="16"/>
    </row>
    <row r="51" spans="1:7" x14ac:dyDescent="0.25">
      <c r="A51" s="13" t="s">
        <v>1639</v>
      </c>
      <c r="B51" s="32" t="s">
        <v>1640</v>
      </c>
      <c r="C51" s="32" t="s">
        <v>284</v>
      </c>
      <c r="D51" s="14">
        <v>2665000</v>
      </c>
      <c r="E51" s="15">
        <v>6453.3</v>
      </c>
      <c r="F51" s="16">
        <v>4.7000000000000002E-3</v>
      </c>
      <c r="G51" s="16"/>
    </row>
    <row r="52" spans="1:7" x14ac:dyDescent="0.25">
      <c r="A52" s="13" t="s">
        <v>1514</v>
      </c>
      <c r="B52" s="32" t="s">
        <v>1515</v>
      </c>
      <c r="C52" s="32" t="s">
        <v>262</v>
      </c>
      <c r="D52" s="14">
        <v>1081000</v>
      </c>
      <c r="E52" s="15">
        <v>6115.22</v>
      </c>
      <c r="F52" s="16">
        <v>4.4999999999999997E-3</v>
      </c>
      <c r="G52" s="16"/>
    </row>
    <row r="53" spans="1:7" x14ac:dyDescent="0.25">
      <c r="A53" s="13" t="s">
        <v>353</v>
      </c>
      <c r="B53" s="32" t="s">
        <v>354</v>
      </c>
      <c r="C53" s="32" t="s">
        <v>355</v>
      </c>
      <c r="D53" s="14">
        <v>198625</v>
      </c>
      <c r="E53" s="15">
        <v>6112.19</v>
      </c>
      <c r="F53" s="16">
        <v>4.4999999999999997E-3</v>
      </c>
      <c r="G53" s="16"/>
    </row>
    <row r="54" spans="1:7" x14ac:dyDescent="0.25">
      <c r="A54" s="13" t="s">
        <v>2348</v>
      </c>
      <c r="B54" s="32" t="s">
        <v>2349</v>
      </c>
      <c r="C54" s="32" t="s">
        <v>321</v>
      </c>
      <c r="D54" s="14">
        <v>2944150</v>
      </c>
      <c r="E54" s="15">
        <v>5956.6</v>
      </c>
      <c r="F54" s="16">
        <v>4.4000000000000003E-3</v>
      </c>
      <c r="G54" s="16"/>
    </row>
    <row r="55" spans="1:7" x14ac:dyDescent="0.25">
      <c r="A55" s="13" t="s">
        <v>751</v>
      </c>
      <c r="B55" s="32" t="s">
        <v>752</v>
      </c>
      <c r="C55" s="32" t="s">
        <v>470</v>
      </c>
      <c r="D55" s="14">
        <v>945000</v>
      </c>
      <c r="E55" s="15">
        <v>5916.65</v>
      </c>
      <c r="F55" s="16">
        <v>4.3E-3</v>
      </c>
      <c r="G55" s="16"/>
    </row>
    <row r="56" spans="1:7" x14ac:dyDescent="0.25">
      <c r="A56" s="13" t="s">
        <v>1526</v>
      </c>
      <c r="B56" s="32" t="s">
        <v>1527</v>
      </c>
      <c r="C56" s="32" t="s">
        <v>1240</v>
      </c>
      <c r="D56" s="14">
        <v>8381250</v>
      </c>
      <c r="E56" s="15">
        <v>5822.45</v>
      </c>
      <c r="F56" s="16">
        <v>4.3E-3</v>
      </c>
      <c r="G56" s="16"/>
    </row>
    <row r="57" spans="1:7" x14ac:dyDescent="0.25">
      <c r="A57" s="13" t="s">
        <v>298</v>
      </c>
      <c r="B57" s="32" t="s">
        <v>299</v>
      </c>
      <c r="C57" s="32" t="s">
        <v>300</v>
      </c>
      <c r="D57" s="14">
        <v>271975</v>
      </c>
      <c r="E57" s="15">
        <v>5800.68</v>
      </c>
      <c r="F57" s="16">
        <v>4.3E-3</v>
      </c>
      <c r="G57" s="16"/>
    </row>
    <row r="58" spans="1:7" x14ac:dyDescent="0.25">
      <c r="A58" s="13" t="s">
        <v>371</v>
      </c>
      <c r="B58" s="32" t="s">
        <v>372</v>
      </c>
      <c r="C58" s="32" t="s">
        <v>355</v>
      </c>
      <c r="D58" s="14">
        <v>424800</v>
      </c>
      <c r="E58" s="15">
        <v>5607.78</v>
      </c>
      <c r="F58" s="16">
        <v>4.1000000000000003E-3</v>
      </c>
      <c r="G58" s="16"/>
    </row>
    <row r="59" spans="1:7" x14ac:dyDescent="0.25">
      <c r="A59" s="13" t="s">
        <v>1580</v>
      </c>
      <c r="B59" s="32" t="s">
        <v>1581</v>
      </c>
      <c r="C59" s="32" t="s">
        <v>1582</v>
      </c>
      <c r="D59" s="14">
        <v>261600</v>
      </c>
      <c r="E59" s="15">
        <v>5483.14</v>
      </c>
      <c r="F59" s="16">
        <v>4.0000000000000001E-3</v>
      </c>
      <c r="G59" s="16"/>
    </row>
    <row r="60" spans="1:7" x14ac:dyDescent="0.25">
      <c r="A60" s="13" t="s">
        <v>1568</v>
      </c>
      <c r="B60" s="32" t="s">
        <v>1569</v>
      </c>
      <c r="C60" s="32" t="s">
        <v>300</v>
      </c>
      <c r="D60" s="14">
        <v>1089000</v>
      </c>
      <c r="E60" s="15">
        <v>5411.24</v>
      </c>
      <c r="F60" s="16">
        <v>4.0000000000000001E-3</v>
      </c>
      <c r="G60" s="16"/>
    </row>
    <row r="61" spans="1:7" x14ac:dyDescent="0.25">
      <c r="A61" s="13" t="s">
        <v>480</v>
      </c>
      <c r="B61" s="32" t="s">
        <v>481</v>
      </c>
      <c r="C61" s="32" t="s">
        <v>482</v>
      </c>
      <c r="D61" s="14">
        <v>897600</v>
      </c>
      <c r="E61" s="15">
        <v>5390.99</v>
      </c>
      <c r="F61" s="16">
        <v>4.0000000000000001E-3</v>
      </c>
      <c r="G61" s="16"/>
    </row>
    <row r="62" spans="1:7" x14ac:dyDescent="0.25">
      <c r="A62" s="13" t="s">
        <v>503</v>
      </c>
      <c r="B62" s="32" t="s">
        <v>504</v>
      </c>
      <c r="C62" s="32" t="s">
        <v>403</v>
      </c>
      <c r="D62" s="14">
        <v>188850</v>
      </c>
      <c r="E62" s="15">
        <v>5132.8500000000004</v>
      </c>
      <c r="F62" s="16">
        <v>3.8E-3</v>
      </c>
      <c r="G62" s="16"/>
    </row>
    <row r="63" spans="1:7" x14ac:dyDescent="0.25">
      <c r="A63" s="13" t="s">
        <v>737</v>
      </c>
      <c r="B63" s="32" t="s">
        <v>738</v>
      </c>
      <c r="C63" s="32" t="s">
        <v>284</v>
      </c>
      <c r="D63" s="14">
        <v>2182000</v>
      </c>
      <c r="E63" s="15">
        <v>4846.22</v>
      </c>
      <c r="F63" s="16">
        <v>3.5999999999999999E-3</v>
      </c>
      <c r="G63" s="16"/>
    </row>
    <row r="64" spans="1:7" x14ac:dyDescent="0.25">
      <c r="A64" s="13" t="s">
        <v>1198</v>
      </c>
      <c r="B64" s="32" t="s">
        <v>1199</v>
      </c>
      <c r="C64" s="32" t="s">
        <v>470</v>
      </c>
      <c r="D64" s="14">
        <v>721000</v>
      </c>
      <c r="E64" s="15">
        <v>4837.55</v>
      </c>
      <c r="F64" s="16">
        <v>3.5000000000000001E-3</v>
      </c>
      <c r="G64" s="16"/>
    </row>
    <row r="65" spans="1:7" x14ac:dyDescent="0.25">
      <c r="A65" s="13" t="s">
        <v>348</v>
      </c>
      <c r="B65" s="32" t="s">
        <v>349</v>
      </c>
      <c r="C65" s="32" t="s">
        <v>281</v>
      </c>
      <c r="D65" s="14">
        <v>156750</v>
      </c>
      <c r="E65" s="15">
        <v>4621.1499999999996</v>
      </c>
      <c r="F65" s="16">
        <v>3.3999999999999998E-3</v>
      </c>
      <c r="G65" s="16"/>
    </row>
    <row r="66" spans="1:7" x14ac:dyDescent="0.25">
      <c r="A66" s="13" t="s">
        <v>822</v>
      </c>
      <c r="B66" s="32" t="s">
        <v>823</v>
      </c>
      <c r="C66" s="32" t="s">
        <v>815</v>
      </c>
      <c r="D66" s="14">
        <v>370000</v>
      </c>
      <c r="E66" s="15">
        <v>4578.75</v>
      </c>
      <c r="F66" s="16">
        <v>3.3999999999999998E-3</v>
      </c>
      <c r="G66" s="16"/>
    </row>
    <row r="67" spans="1:7" x14ac:dyDescent="0.25">
      <c r="A67" s="13" t="s">
        <v>279</v>
      </c>
      <c r="B67" s="32" t="s">
        <v>280</v>
      </c>
      <c r="C67" s="32" t="s">
        <v>281</v>
      </c>
      <c r="D67" s="14">
        <v>275800</v>
      </c>
      <c r="E67" s="15">
        <v>4394.18</v>
      </c>
      <c r="F67" s="16">
        <v>3.2000000000000002E-3</v>
      </c>
      <c r="G67" s="16"/>
    </row>
    <row r="68" spans="1:7" x14ac:dyDescent="0.25">
      <c r="A68" s="13" t="s">
        <v>282</v>
      </c>
      <c r="B68" s="32" t="s">
        <v>283</v>
      </c>
      <c r="C68" s="32" t="s">
        <v>284</v>
      </c>
      <c r="D68" s="14">
        <v>89500</v>
      </c>
      <c r="E68" s="15">
        <v>4342.1400000000003</v>
      </c>
      <c r="F68" s="16">
        <v>3.2000000000000002E-3</v>
      </c>
      <c r="G68" s="16"/>
    </row>
    <row r="69" spans="1:7" x14ac:dyDescent="0.25">
      <c r="A69" s="13" t="s">
        <v>292</v>
      </c>
      <c r="B69" s="32" t="s">
        <v>293</v>
      </c>
      <c r="C69" s="32" t="s">
        <v>294</v>
      </c>
      <c r="D69" s="14">
        <v>42650</v>
      </c>
      <c r="E69" s="15">
        <v>4319.78</v>
      </c>
      <c r="F69" s="16">
        <v>3.2000000000000002E-3</v>
      </c>
      <c r="G69" s="16"/>
    </row>
    <row r="70" spans="1:7" x14ac:dyDescent="0.25">
      <c r="A70" s="13" t="s">
        <v>1528</v>
      </c>
      <c r="B70" s="32" t="s">
        <v>1529</v>
      </c>
      <c r="C70" s="32" t="s">
        <v>335</v>
      </c>
      <c r="D70" s="14">
        <v>594750</v>
      </c>
      <c r="E70" s="15">
        <v>4252.17</v>
      </c>
      <c r="F70" s="16">
        <v>3.0999999999999999E-3</v>
      </c>
      <c r="G70" s="16"/>
    </row>
    <row r="71" spans="1:7" x14ac:dyDescent="0.25">
      <c r="A71" s="13" t="s">
        <v>1188</v>
      </c>
      <c r="B71" s="32" t="s">
        <v>1189</v>
      </c>
      <c r="C71" s="32" t="s">
        <v>355</v>
      </c>
      <c r="D71" s="14">
        <v>194600</v>
      </c>
      <c r="E71" s="15">
        <v>4241.79</v>
      </c>
      <c r="F71" s="16">
        <v>3.0999999999999999E-3</v>
      </c>
      <c r="G71" s="16"/>
    </row>
    <row r="72" spans="1:7" x14ac:dyDescent="0.25">
      <c r="A72" s="13" t="s">
        <v>317</v>
      </c>
      <c r="B72" s="32" t="s">
        <v>318</v>
      </c>
      <c r="C72" s="32" t="s">
        <v>300</v>
      </c>
      <c r="D72" s="14">
        <v>687000</v>
      </c>
      <c r="E72" s="15">
        <v>4240.8500000000004</v>
      </c>
      <c r="F72" s="16">
        <v>3.0999999999999999E-3</v>
      </c>
      <c r="G72" s="16"/>
    </row>
    <row r="73" spans="1:7" x14ac:dyDescent="0.25">
      <c r="A73" s="13" t="s">
        <v>274</v>
      </c>
      <c r="B73" s="32" t="s">
        <v>275</v>
      </c>
      <c r="C73" s="32" t="s">
        <v>276</v>
      </c>
      <c r="D73" s="14">
        <v>129150</v>
      </c>
      <c r="E73" s="15">
        <v>4086.11</v>
      </c>
      <c r="F73" s="16">
        <v>3.0000000000000001E-3</v>
      </c>
      <c r="G73" s="16"/>
    </row>
    <row r="74" spans="1:7" x14ac:dyDescent="0.25">
      <c r="A74" s="13" t="s">
        <v>1204</v>
      </c>
      <c r="B74" s="32" t="s">
        <v>1205</v>
      </c>
      <c r="C74" s="32" t="s">
        <v>500</v>
      </c>
      <c r="D74" s="14">
        <v>406000</v>
      </c>
      <c r="E74" s="15">
        <v>4080.91</v>
      </c>
      <c r="F74" s="16">
        <v>3.0000000000000001E-3</v>
      </c>
      <c r="G74" s="16"/>
    </row>
    <row r="75" spans="1:7" x14ac:dyDescent="0.25">
      <c r="A75" s="13" t="s">
        <v>309</v>
      </c>
      <c r="B75" s="32" t="s">
        <v>310</v>
      </c>
      <c r="C75" s="32" t="s">
        <v>273</v>
      </c>
      <c r="D75" s="14">
        <v>262200</v>
      </c>
      <c r="E75" s="15">
        <v>3901.14</v>
      </c>
      <c r="F75" s="16">
        <v>2.8999999999999998E-3</v>
      </c>
      <c r="G75" s="16"/>
    </row>
    <row r="76" spans="1:7" x14ac:dyDescent="0.25">
      <c r="A76" s="13" t="s">
        <v>333</v>
      </c>
      <c r="B76" s="32" t="s">
        <v>334</v>
      </c>
      <c r="C76" s="32" t="s">
        <v>335</v>
      </c>
      <c r="D76" s="14">
        <v>266500</v>
      </c>
      <c r="E76" s="15">
        <v>3900.49</v>
      </c>
      <c r="F76" s="16">
        <v>2.8999999999999998E-3</v>
      </c>
      <c r="G76" s="16"/>
    </row>
    <row r="77" spans="1:7" x14ac:dyDescent="0.25">
      <c r="A77" s="13" t="s">
        <v>834</v>
      </c>
      <c r="B77" s="32" t="s">
        <v>835</v>
      </c>
      <c r="C77" s="32" t="s">
        <v>412</v>
      </c>
      <c r="D77" s="14">
        <v>2832500</v>
      </c>
      <c r="E77" s="15">
        <v>3886.19</v>
      </c>
      <c r="F77" s="16">
        <v>2.8E-3</v>
      </c>
      <c r="G77" s="16"/>
    </row>
    <row r="78" spans="1:7" x14ac:dyDescent="0.25">
      <c r="A78" s="13" t="s">
        <v>830</v>
      </c>
      <c r="B78" s="32" t="s">
        <v>831</v>
      </c>
      <c r="C78" s="32" t="s">
        <v>303</v>
      </c>
      <c r="D78" s="14">
        <v>1533600</v>
      </c>
      <c r="E78" s="15">
        <v>3847.04</v>
      </c>
      <c r="F78" s="16">
        <v>2.8E-3</v>
      </c>
      <c r="G78" s="16"/>
    </row>
    <row r="79" spans="1:7" x14ac:dyDescent="0.25">
      <c r="A79" s="13" t="s">
        <v>463</v>
      </c>
      <c r="B79" s="32" t="s">
        <v>464</v>
      </c>
      <c r="C79" s="32" t="s">
        <v>316</v>
      </c>
      <c r="D79" s="14">
        <v>103650</v>
      </c>
      <c r="E79" s="15">
        <v>3815.46</v>
      </c>
      <c r="F79" s="16">
        <v>2.8E-3</v>
      </c>
      <c r="G79" s="16"/>
    </row>
    <row r="80" spans="1:7" x14ac:dyDescent="0.25">
      <c r="A80" s="13" t="s">
        <v>1611</v>
      </c>
      <c r="B80" s="32" t="s">
        <v>1612</v>
      </c>
      <c r="C80" s="32" t="s">
        <v>262</v>
      </c>
      <c r="D80" s="14">
        <v>2688000</v>
      </c>
      <c r="E80" s="15">
        <v>3795.19</v>
      </c>
      <c r="F80" s="16">
        <v>2.8E-3</v>
      </c>
      <c r="G80" s="16"/>
    </row>
    <row r="81" spans="1:7" x14ac:dyDescent="0.25">
      <c r="A81" s="13" t="s">
        <v>1308</v>
      </c>
      <c r="B81" s="32" t="s">
        <v>1309</v>
      </c>
      <c r="C81" s="32" t="s">
        <v>281</v>
      </c>
      <c r="D81" s="14">
        <v>352550</v>
      </c>
      <c r="E81" s="15">
        <v>3731.04</v>
      </c>
      <c r="F81" s="16">
        <v>2.7000000000000001E-3</v>
      </c>
      <c r="G81" s="16"/>
    </row>
    <row r="82" spans="1:7" x14ac:dyDescent="0.25">
      <c r="A82" s="13" t="s">
        <v>383</v>
      </c>
      <c r="B82" s="32" t="s">
        <v>384</v>
      </c>
      <c r="C82" s="32" t="s">
        <v>385</v>
      </c>
      <c r="D82" s="14">
        <v>2063250</v>
      </c>
      <c r="E82" s="15">
        <v>3696.73</v>
      </c>
      <c r="F82" s="16">
        <v>2.7000000000000001E-3</v>
      </c>
      <c r="G82" s="16"/>
    </row>
    <row r="83" spans="1:7" x14ac:dyDescent="0.25">
      <c r="A83" s="13" t="s">
        <v>343</v>
      </c>
      <c r="B83" s="32" t="s">
        <v>344</v>
      </c>
      <c r="C83" s="32" t="s">
        <v>345</v>
      </c>
      <c r="D83" s="14">
        <v>3049450</v>
      </c>
      <c r="E83" s="15">
        <v>3616.34</v>
      </c>
      <c r="F83" s="16">
        <v>2.7000000000000001E-3</v>
      </c>
      <c r="G83" s="16"/>
    </row>
    <row r="84" spans="1:7" x14ac:dyDescent="0.25">
      <c r="A84" s="13" t="s">
        <v>1667</v>
      </c>
      <c r="B84" s="32" t="s">
        <v>1668</v>
      </c>
      <c r="C84" s="32" t="s">
        <v>262</v>
      </c>
      <c r="D84" s="14">
        <v>4064000</v>
      </c>
      <c r="E84" s="15">
        <v>3551.53</v>
      </c>
      <c r="F84" s="16">
        <v>2.5999999999999999E-3</v>
      </c>
      <c r="G84" s="16"/>
    </row>
    <row r="85" spans="1:7" x14ac:dyDescent="0.25">
      <c r="A85" s="13" t="s">
        <v>1510</v>
      </c>
      <c r="B85" s="32" t="s">
        <v>1511</v>
      </c>
      <c r="C85" s="32" t="s">
        <v>262</v>
      </c>
      <c r="D85" s="14">
        <v>6037500</v>
      </c>
      <c r="E85" s="15">
        <v>3525.3</v>
      </c>
      <c r="F85" s="16">
        <v>2.5999999999999999E-3</v>
      </c>
      <c r="G85" s="16"/>
    </row>
    <row r="86" spans="1:7" x14ac:dyDescent="0.25">
      <c r="A86" s="13" t="s">
        <v>1607</v>
      </c>
      <c r="B86" s="32" t="s">
        <v>1608</v>
      </c>
      <c r="C86" s="32" t="s">
        <v>417</v>
      </c>
      <c r="D86" s="14">
        <v>449900</v>
      </c>
      <c r="E86" s="15">
        <v>3497.3</v>
      </c>
      <c r="F86" s="16">
        <v>2.5999999999999999E-3</v>
      </c>
      <c r="G86" s="16"/>
    </row>
    <row r="87" spans="1:7" x14ac:dyDescent="0.25">
      <c r="A87" s="13" t="s">
        <v>801</v>
      </c>
      <c r="B87" s="32" t="s">
        <v>802</v>
      </c>
      <c r="C87" s="32" t="s">
        <v>284</v>
      </c>
      <c r="D87" s="14">
        <v>101850</v>
      </c>
      <c r="E87" s="15">
        <v>3466.92</v>
      </c>
      <c r="F87" s="16">
        <v>2.5000000000000001E-3</v>
      </c>
      <c r="G87" s="16"/>
    </row>
    <row r="88" spans="1:7" x14ac:dyDescent="0.25">
      <c r="A88" s="13" t="s">
        <v>304</v>
      </c>
      <c r="B88" s="32" t="s">
        <v>305</v>
      </c>
      <c r="C88" s="32" t="s">
        <v>291</v>
      </c>
      <c r="D88" s="14">
        <v>156900</v>
      </c>
      <c r="E88" s="15">
        <v>3436.5</v>
      </c>
      <c r="F88" s="16">
        <v>2.5000000000000001E-3</v>
      </c>
      <c r="G88" s="16"/>
    </row>
    <row r="89" spans="1:7" x14ac:dyDescent="0.25">
      <c r="A89" s="13" t="s">
        <v>1576</v>
      </c>
      <c r="B89" s="32" t="s">
        <v>1577</v>
      </c>
      <c r="C89" s="32" t="s">
        <v>284</v>
      </c>
      <c r="D89" s="14">
        <v>49125</v>
      </c>
      <c r="E89" s="15">
        <v>3435.14</v>
      </c>
      <c r="F89" s="16">
        <v>2.5000000000000001E-3</v>
      </c>
      <c r="G89" s="16"/>
    </row>
    <row r="90" spans="1:7" x14ac:dyDescent="0.25">
      <c r="A90" s="13" t="s">
        <v>813</v>
      </c>
      <c r="B90" s="32" t="s">
        <v>814</v>
      </c>
      <c r="C90" s="32" t="s">
        <v>815</v>
      </c>
      <c r="D90" s="14">
        <v>1194000</v>
      </c>
      <c r="E90" s="15">
        <v>3382.6</v>
      </c>
      <c r="F90" s="16">
        <v>2.5000000000000001E-3</v>
      </c>
      <c r="G90" s="16"/>
    </row>
    <row r="91" spans="1:7" x14ac:dyDescent="0.25">
      <c r="A91" s="13" t="s">
        <v>360</v>
      </c>
      <c r="B91" s="32" t="s">
        <v>361</v>
      </c>
      <c r="C91" s="32" t="s">
        <v>262</v>
      </c>
      <c r="D91" s="14">
        <v>1702350</v>
      </c>
      <c r="E91" s="15">
        <v>3354.82</v>
      </c>
      <c r="F91" s="16">
        <v>2.5000000000000001E-3</v>
      </c>
      <c r="G91" s="16"/>
    </row>
    <row r="92" spans="1:7" x14ac:dyDescent="0.25">
      <c r="A92" s="13" t="s">
        <v>446</v>
      </c>
      <c r="B92" s="32" t="s">
        <v>447</v>
      </c>
      <c r="C92" s="32" t="s">
        <v>385</v>
      </c>
      <c r="D92" s="14">
        <v>71100</v>
      </c>
      <c r="E92" s="15">
        <v>3287.31</v>
      </c>
      <c r="F92" s="16">
        <v>2.3999999999999998E-3</v>
      </c>
      <c r="G92" s="16"/>
    </row>
    <row r="93" spans="1:7" x14ac:dyDescent="0.25">
      <c r="A93" s="13" t="s">
        <v>422</v>
      </c>
      <c r="B93" s="32" t="s">
        <v>423</v>
      </c>
      <c r="C93" s="32" t="s">
        <v>385</v>
      </c>
      <c r="D93" s="14">
        <v>65875</v>
      </c>
      <c r="E93" s="15">
        <v>3251.19</v>
      </c>
      <c r="F93" s="16">
        <v>2.3999999999999998E-3</v>
      </c>
      <c r="G93" s="16"/>
    </row>
    <row r="94" spans="1:7" x14ac:dyDescent="0.25">
      <c r="A94" s="13" t="s">
        <v>426</v>
      </c>
      <c r="B94" s="32" t="s">
        <v>427</v>
      </c>
      <c r="C94" s="32" t="s">
        <v>403</v>
      </c>
      <c r="D94" s="14">
        <v>240385</v>
      </c>
      <c r="E94" s="15">
        <v>3214.55</v>
      </c>
      <c r="F94" s="16">
        <v>2.3999999999999998E-3</v>
      </c>
      <c r="G94" s="16"/>
    </row>
    <row r="95" spans="1:7" x14ac:dyDescent="0.25">
      <c r="A95" s="13" t="s">
        <v>456</v>
      </c>
      <c r="B95" s="32" t="s">
        <v>457</v>
      </c>
      <c r="C95" s="32" t="s">
        <v>262</v>
      </c>
      <c r="D95" s="14">
        <v>3955500</v>
      </c>
      <c r="E95" s="15">
        <v>3200</v>
      </c>
      <c r="F95" s="16">
        <v>2.3E-3</v>
      </c>
      <c r="G95" s="16"/>
    </row>
    <row r="96" spans="1:7" x14ac:dyDescent="0.25">
      <c r="A96" s="13" t="s">
        <v>1595</v>
      </c>
      <c r="B96" s="32" t="s">
        <v>1596</v>
      </c>
      <c r="C96" s="32" t="s">
        <v>345</v>
      </c>
      <c r="D96" s="14">
        <v>846600</v>
      </c>
      <c r="E96" s="15">
        <v>3168.82</v>
      </c>
      <c r="F96" s="16">
        <v>2.3E-3</v>
      </c>
      <c r="G96" s="16"/>
    </row>
    <row r="97" spans="1:7" x14ac:dyDescent="0.25">
      <c r="A97" s="13" t="s">
        <v>507</v>
      </c>
      <c r="B97" s="32" t="s">
        <v>508</v>
      </c>
      <c r="C97" s="32" t="s">
        <v>273</v>
      </c>
      <c r="D97" s="14">
        <v>40600</v>
      </c>
      <c r="E97" s="15">
        <v>3152.14</v>
      </c>
      <c r="F97" s="16">
        <v>2.3E-3</v>
      </c>
      <c r="G97" s="16"/>
    </row>
    <row r="98" spans="1:7" x14ac:dyDescent="0.25">
      <c r="A98" s="13" t="s">
        <v>1206</v>
      </c>
      <c r="B98" s="32" t="s">
        <v>1207</v>
      </c>
      <c r="C98" s="32" t="s">
        <v>345</v>
      </c>
      <c r="D98" s="14">
        <v>11425</v>
      </c>
      <c r="E98" s="15">
        <v>3032.65</v>
      </c>
      <c r="F98" s="16">
        <v>2.2000000000000001E-3</v>
      </c>
      <c r="G98" s="16"/>
    </row>
    <row r="99" spans="1:7" x14ac:dyDescent="0.25">
      <c r="A99" s="13" t="s">
        <v>811</v>
      </c>
      <c r="B99" s="32" t="s">
        <v>812</v>
      </c>
      <c r="C99" s="32" t="s">
        <v>281</v>
      </c>
      <c r="D99" s="14">
        <v>52900</v>
      </c>
      <c r="E99" s="15">
        <v>2899.05</v>
      </c>
      <c r="F99" s="16">
        <v>2.0999999999999999E-3</v>
      </c>
      <c r="G99" s="16"/>
    </row>
    <row r="100" spans="1:7" x14ac:dyDescent="0.25">
      <c r="A100" s="13" t="s">
        <v>420</v>
      </c>
      <c r="B100" s="32" t="s">
        <v>421</v>
      </c>
      <c r="C100" s="32" t="s">
        <v>394</v>
      </c>
      <c r="D100" s="14">
        <v>149175</v>
      </c>
      <c r="E100" s="15">
        <v>2888.48</v>
      </c>
      <c r="F100" s="16">
        <v>2.0999999999999999E-3</v>
      </c>
      <c r="G100" s="16"/>
    </row>
    <row r="101" spans="1:7" x14ac:dyDescent="0.25">
      <c r="A101" s="13" t="s">
        <v>838</v>
      </c>
      <c r="B101" s="32" t="s">
        <v>839</v>
      </c>
      <c r="C101" s="32" t="s">
        <v>345</v>
      </c>
      <c r="D101" s="14">
        <v>2725</v>
      </c>
      <c r="E101" s="15">
        <v>2871.43</v>
      </c>
      <c r="F101" s="16">
        <v>2.0999999999999999E-3</v>
      </c>
      <c r="G101" s="16"/>
    </row>
    <row r="102" spans="1:7" x14ac:dyDescent="0.25">
      <c r="A102" s="13" t="s">
        <v>399</v>
      </c>
      <c r="B102" s="32" t="s">
        <v>400</v>
      </c>
      <c r="C102" s="32" t="s">
        <v>281</v>
      </c>
      <c r="D102" s="14">
        <v>190450</v>
      </c>
      <c r="E102" s="15">
        <v>2680.58</v>
      </c>
      <c r="F102" s="16">
        <v>2E-3</v>
      </c>
      <c r="G102" s="16"/>
    </row>
    <row r="103" spans="1:7" x14ac:dyDescent="0.25">
      <c r="A103" s="13" t="s">
        <v>364</v>
      </c>
      <c r="B103" s="32" t="s">
        <v>365</v>
      </c>
      <c r="C103" s="32" t="s">
        <v>300</v>
      </c>
      <c r="D103" s="14">
        <v>30750</v>
      </c>
      <c r="E103" s="15">
        <v>2623.07</v>
      </c>
      <c r="F103" s="16">
        <v>1.9E-3</v>
      </c>
      <c r="G103" s="16"/>
    </row>
    <row r="104" spans="1:7" x14ac:dyDescent="0.25">
      <c r="A104" s="13" t="s">
        <v>1312</v>
      </c>
      <c r="B104" s="32" t="s">
        <v>1313</v>
      </c>
      <c r="C104" s="32" t="s">
        <v>281</v>
      </c>
      <c r="D104" s="14">
        <v>493000</v>
      </c>
      <c r="E104" s="15">
        <v>2599.1</v>
      </c>
      <c r="F104" s="16">
        <v>1.9E-3</v>
      </c>
      <c r="G104" s="16"/>
    </row>
    <row r="105" spans="1:7" x14ac:dyDescent="0.25">
      <c r="A105" s="13" t="s">
        <v>745</v>
      </c>
      <c r="B105" s="32" t="s">
        <v>746</v>
      </c>
      <c r="C105" s="32" t="s">
        <v>338</v>
      </c>
      <c r="D105" s="14">
        <v>257600</v>
      </c>
      <c r="E105" s="15">
        <v>2571.11</v>
      </c>
      <c r="F105" s="16">
        <v>1.9E-3</v>
      </c>
      <c r="G105" s="16"/>
    </row>
    <row r="106" spans="1:7" x14ac:dyDescent="0.25">
      <c r="A106" s="13" t="s">
        <v>381</v>
      </c>
      <c r="B106" s="32" t="s">
        <v>382</v>
      </c>
      <c r="C106" s="32" t="s">
        <v>273</v>
      </c>
      <c r="D106" s="14">
        <v>48200</v>
      </c>
      <c r="E106" s="15">
        <v>2556.48</v>
      </c>
      <c r="F106" s="16">
        <v>1.9E-3</v>
      </c>
      <c r="G106" s="16"/>
    </row>
    <row r="107" spans="1:7" x14ac:dyDescent="0.25">
      <c r="A107" s="13" t="s">
        <v>1686</v>
      </c>
      <c r="B107" s="32" t="s">
        <v>1687</v>
      </c>
      <c r="C107" s="32" t="s">
        <v>303</v>
      </c>
      <c r="D107" s="14">
        <v>383125</v>
      </c>
      <c r="E107" s="15">
        <v>2493.7600000000002</v>
      </c>
      <c r="F107" s="16">
        <v>1.8E-3</v>
      </c>
      <c r="G107" s="16"/>
    </row>
    <row r="108" spans="1:7" x14ac:dyDescent="0.25">
      <c r="A108" s="13" t="s">
        <v>492</v>
      </c>
      <c r="B108" s="32" t="s">
        <v>493</v>
      </c>
      <c r="C108" s="32" t="s">
        <v>316</v>
      </c>
      <c r="D108" s="14">
        <v>31050</v>
      </c>
      <c r="E108" s="15">
        <v>2453.85</v>
      </c>
      <c r="F108" s="16">
        <v>1.8E-3</v>
      </c>
      <c r="G108" s="16"/>
    </row>
    <row r="109" spans="1:7" x14ac:dyDescent="0.25">
      <c r="A109" s="13" t="s">
        <v>2328</v>
      </c>
      <c r="B109" s="32" t="s">
        <v>2329</v>
      </c>
      <c r="C109" s="32" t="s">
        <v>270</v>
      </c>
      <c r="D109" s="14">
        <v>3075150</v>
      </c>
      <c r="E109" s="15">
        <v>2435.21</v>
      </c>
      <c r="F109" s="16">
        <v>1.8E-3</v>
      </c>
      <c r="G109" s="16"/>
    </row>
    <row r="110" spans="1:7" x14ac:dyDescent="0.25">
      <c r="A110" s="13" t="s">
        <v>328</v>
      </c>
      <c r="B110" s="32" t="s">
        <v>329</v>
      </c>
      <c r="C110" s="32" t="s">
        <v>297</v>
      </c>
      <c r="D110" s="14">
        <v>48000</v>
      </c>
      <c r="E110" s="15">
        <v>2395.9899999999998</v>
      </c>
      <c r="F110" s="16">
        <v>1.8E-3</v>
      </c>
      <c r="G110" s="16"/>
    </row>
    <row r="111" spans="1:7" x14ac:dyDescent="0.25">
      <c r="A111" s="13" t="s">
        <v>1520</v>
      </c>
      <c r="B111" s="32" t="s">
        <v>1521</v>
      </c>
      <c r="C111" s="32" t="s">
        <v>345</v>
      </c>
      <c r="D111" s="14">
        <v>233000</v>
      </c>
      <c r="E111" s="15">
        <v>2368.4499999999998</v>
      </c>
      <c r="F111" s="16">
        <v>1.6999999999999999E-3</v>
      </c>
      <c r="G111" s="16"/>
    </row>
    <row r="112" spans="1:7" x14ac:dyDescent="0.25">
      <c r="A112" s="13" t="s">
        <v>424</v>
      </c>
      <c r="B112" s="32" t="s">
        <v>425</v>
      </c>
      <c r="C112" s="32" t="s">
        <v>355</v>
      </c>
      <c r="D112" s="14">
        <v>165000</v>
      </c>
      <c r="E112" s="15">
        <v>2345.9699999999998</v>
      </c>
      <c r="F112" s="16">
        <v>1.6999999999999999E-3</v>
      </c>
      <c r="G112" s="16"/>
    </row>
    <row r="113" spans="1:7" x14ac:dyDescent="0.25">
      <c r="A113" s="13" t="s">
        <v>1661</v>
      </c>
      <c r="B113" s="32" t="s">
        <v>1662</v>
      </c>
      <c r="C113" s="32" t="s">
        <v>294</v>
      </c>
      <c r="D113" s="14">
        <v>484200</v>
      </c>
      <c r="E113" s="15">
        <v>2251.29</v>
      </c>
      <c r="F113" s="16">
        <v>1.6000000000000001E-3</v>
      </c>
      <c r="G113" s="16"/>
    </row>
    <row r="114" spans="1:7" x14ac:dyDescent="0.25">
      <c r="A114" s="13" t="s">
        <v>1631</v>
      </c>
      <c r="B114" s="32" t="s">
        <v>1632</v>
      </c>
      <c r="C114" s="32" t="s">
        <v>394</v>
      </c>
      <c r="D114" s="14">
        <v>348975</v>
      </c>
      <c r="E114" s="15">
        <v>2217.91</v>
      </c>
      <c r="F114" s="16">
        <v>1.6000000000000001E-3</v>
      </c>
      <c r="G114" s="16"/>
    </row>
    <row r="115" spans="1:7" x14ac:dyDescent="0.25">
      <c r="A115" s="13" t="s">
        <v>911</v>
      </c>
      <c r="B115" s="32" t="s">
        <v>912</v>
      </c>
      <c r="C115" s="32" t="s">
        <v>270</v>
      </c>
      <c r="D115" s="14">
        <v>162250</v>
      </c>
      <c r="E115" s="15">
        <v>2194.4299999999998</v>
      </c>
      <c r="F115" s="16">
        <v>1.6000000000000001E-3</v>
      </c>
      <c r="G115" s="16"/>
    </row>
    <row r="116" spans="1:7" x14ac:dyDescent="0.25">
      <c r="A116" s="13" t="s">
        <v>1551</v>
      </c>
      <c r="B116" s="32" t="s">
        <v>1552</v>
      </c>
      <c r="C116" s="32" t="s">
        <v>394</v>
      </c>
      <c r="D116" s="14">
        <v>193375</v>
      </c>
      <c r="E116" s="15">
        <v>2178.56</v>
      </c>
      <c r="F116" s="16">
        <v>1.6000000000000001E-3</v>
      </c>
      <c r="G116" s="16"/>
    </row>
    <row r="117" spans="1:7" x14ac:dyDescent="0.25">
      <c r="A117" s="13" t="s">
        <v>319</v>
      </c>
      <c r="B117" s="32" t="s">
        <v>320</v>
      </c>
      <c r="C117" s="32" t="s">
        <v>321</v>
      </c>
      <c r="D117" s="14">
        <v>336000</v>
      </c>
      <c r="E117" s="15">
        <v>2131.42</v>
      </c>
      <c r="F117" s="16">
        <v>1.6000000000000001E-3</v>
      </c>
      <c r="G117" s="16"/>
    </row>
    <row r="118" spans="1:7" x14ac:dyDescent="0.25">
      <c r="A118" s="13" t="s">
        <v>1516</v>
      </c>
      <c r="B118" s="32" t="s">
        <v>1517</v>
      </c>
      <c r="C118" s="32" t="s">
        <v>262</v>
      </c>
      <c r="D118" s="14">
        <v>12662000</v>
      </c>
      <c r="E118" s="15">
        <v>2120.89</v>
      </c>
      <c r="F118" s="16">
        <v>1.6000000000000001E-3</v>
      </c>
      <c r="G118" s="16"/>
    </row>
    <row r="119" spans="1:7" x14ac:dyDescent="0.25">
      <c r="A119" s="13" t="s">
        <v>2261</v>
      </c>
      <c r="B119" s="32" t="s">
        <v>2262</v>
      </c>
      <c r="C119" s="32" t="s">
        <v>355</v>
      </c>
      <c r="D119" s="14">
        <v>657000</v>
      </c>
      <c r="E119" s="15">
        <v>2109.96</v>
      </c>
      <c r="F119" s="16">
        <v>1.5E-3</v>
      </c>
      <c r="G119" s="16"/>
    </row>
    <row r="120" spans="1:7" x14ac:dyDescent="0.25">
      <c r="A120" s="13" t="s">
        <v>807</v>
      </c>
      <c r="B120" s="32" t="s">
        <v>808</v>
      </c>
      <c r="C120" s="32" t="s">
        <v>338</v>
      </c>
      <c r="D120" s="14">
        <v>344300</v>
      </c>
      <c r="E120" s="15">
        <v>2095.0700000000002</v>
      </c>
      <c r="F120" s="16">
        <v>1.5E-3</v>
      </c>
      <c r="G120" s="16"/>
    </row>
    <row r="121" spans="1:7" x14ac:dyDescent="0.25">
      <c r="A121" s="13" t="s">
        <v>1621</v>
      </c>
      <c r="B121" s="32" t="s">
        <v>1622</v>
      </c>
      <c r="C121" s="32" t="s">
        <v>267</v>
      </c>
      <c r="D121" s="14">
        <v>1803750</v>
      </c>
      <c r="E121" s="15">
        <v>2047.08</v>
      </c>
      <c r="F121" s="16">
        <v>1.5E-3</v>
      </c>
      <c r="G121" s="16"/>
    </row>
    <row r="122" spans="1:7" x14ac:dyDescent="0.25">
      <c r="A122" s="13" t="s">
        <v>524</v>
      </c>
      <c r="B122" s="32" t="s">
        <v>525</v>
      </c>
      <c r="C122" s="32" t="s">
        <v>403</v>
      </c>
      <c r="D122" s="14">
        <v>42750</v>
      </c>
      <c r="E122" s="15">
        <v>2014.98</v>
      </c>
      <c r="F122" s="16">
        <v>1.5E-3</v>
      </c>
      <c r="G122" s="16"/>
    </row>
    <row r="123" spans="1:7" x14ac:dyDescent="0.25">
      <c r="A123" s="13" t="s">
        <v>787</v>
      </c>
      <c r="B123" s="32" t="s">
        <v>788</v>
      </c>
      <c r="C123" s="32" t="s">
        <v>332</v>
      </c>
      <c r="D123" s="14">
        <v>298000</v>
      </c>
      <c r="E123" s="15">
        <v>1944.15</v>
      </c>
      <c r="F123" s="16">
        <v>1.4E-3</v>
      </c>
      <c r="G123" s="16"/>
    </row>
    <row r="124" spans="1:7" x14ac:dyDescent="0.25">
      <c r="A124" s="13" t="s">
        <v>1562</v>
      </c>
      <c r="B124" s="32" t="s">
        <v>1563</v>
      </c>
      <c r="C124" s="32" t="s">
        <v>794</v>
      </c>
      <c r="D124" s="14">
        <v>290000</v>
      </c>
      <c r="E124" s="15">
        <v>1808.73</v>
      </c>
      <c r="F124" s="16">
        <v>1.2999999999999999E-3</v>
      </c>
      <c r="G124" s="16"/>
    </row>
    <row r="125" spans="1:7" x14ac:dyDescent="0.25">
      <c r="A125" s="13" t="s">
        <v>2322</v>
      </c>
      <c r="B125" s="32" t="s">
        <v>2323</v>
      </c>
      <c r="C125" s="32" t="s">
        <v>417</v>
      </c>
      <c r="D125" s="14">
        <v>479000</v>
      </c>
      <c r="E125" s="15">
        <v>1801.04</v>
      </c>
      <c r="F125" s="16">
        <v>1.2999999999999999E-3</v>
      </c>
      <c r="G125" s="16"/>
    </row>
    <row r="126" spans="1:7" x14ac:dyDescent="0.25">
      <c r="A126" s="13" t="s">
        <v>809</v>
      </c>
      <c r="B126" s="32" t="s">
        <v>810</v>
      </c>
      <c r="C126" s="32" t="s">
        <v>281</v>
      </c>
      <c r="D126" s="14">
        <v>375000</v>
      </c>
      <c r="E126" s="15">
        <v>1731.75</v>
      </c>
      <c r="F126" s="16">
        <v>1.2999999999999999E-3</v>
      </c>
      <c r="G126" s="16"/>
    </row>
    <row r="127" spans="1:7" x14ac:dyDescent="0.25">
      <c r="A127" s="13" t="s">
        <v>1597</v>
      </c>
      <c r="B127" s="32" t="s">
        <v>1598</v>
      </c>
      <c r="C127" s="32" t="s">
        <v>462</v>
      </c>
      <c r="D127" s="14">
        <v>36900</v>
      </c>
      <c r="E127" s="15">
        <v>1672.75</v>
      </c>
      <c r="F127" s="16">
        <v>1.1999999999999999E-3</v>
      </c>
      <c r="G127" s="16"/>
    </row>
    <row r="128" spans="1:7" x14ac:dyDescent="0.25">
      <c r="A128" s="13" t="s">
        <v>2144</v>
      </c>
      <c r="B128" s="32" t="s">
        <v>2145</v>
      </c>
      <c r="C128" s="32" t="s">
        <v>300</v>
      </c>
      <c r="D128" s="14">
        <v>188250</v>
      </c>
      <c r="E128" s="15">
        <v>1642.29</v>
      </c>
      <c r="F128" s="16">
        <v>1.1999999999999999E-3</v>
      </c>
      <c r="G128" s="16"/>
    </row>
    <row r="129" spans="1:7" x14ac:dyDescent="0.25">
      <c r="A129" s="13" t="s">
        <v>1194</v>
      </c>
      <c r="B129" s="32" t="s">
        <v>1195</v>
      </c>
      <c r="C129" s="32" t="s">
        <v>273</v>
      </c>
      <c r="D129" s="14">
        <v>588000</v>
      </c>
      <c r="E129" s="15">
        <v>1632.58</v>
      </c>
      <c r="F129" s="16">
        <v>1.1999999999999999E-3</v>
      </c>
      <c r="G129" s="16"/>
    </row>
    <row r="130" spans="1:7" x14ac:dyDescent="0.25">
      <c r="A130" s="13" t="s">
        <v>336</v>
      </c>
      <c r="B130" s="32" t="s">
        <v>337</v>
      </c>
      <c r="C130" s="32" t="s">
        <v>338</v>
      </c>
      <c r="D130" s="14">
        <v>113250</v>
      </c>
      <c r="E130" s="15">
        <v>1620.04</v>
      </c>
      <c r="F130" s="16">
        <v>1.1999999999999999E-3</v>
      </c>
      <c r="G130" s="16"/>
    </row>
    <row r="131" spans="1:7" x14ac:dyDescent="0.25">
      <c r="A131" s="13" t="s">
        <v>816</v>
      </c>
      <c r="B131" s="32" t="s">
        <v>817</v>
      </c>
      <c r="C131" s="32" t="s">
        <v>316</v>
      </c>
      <c r="D131" s="14">
        <v>33425</v>
      </c>
      <c r="E131" s="15">
        <v>1595.58</v>
      </c>
      <c r="F131" s="16">
        <v>1.1999999999999999E-3</v>
      </c>
      <c r="G131" s="16"/>
    </row>
    <row r="132" spans="1:7" x14ac:dyDescent="0.25">
      <c r="A132" s="13" t="s">
        <v>795</v>
      </c>
      <c r="B132" s="32" t="s">
        <v>796</v>
      </c>
      <c r="C132" s="32" t="s">
        <v>300</v>
      </c>
      <c r="D132" s="14">
        <v>79000</v>
      </c>
      <c r="E132" s="15">
        <v>1479.12</v>
      </c>
      <c r="F132" s="16">
        <v>1.1000000000000001E-3</v>
      </c>
      <c r="G132" s="16"/>
    </row>
    <row r="133" spans="1:7" x14ac:dyDescent="0.25">
      <c r="A133" s="13" t="s">
        <v>749</v>
      </c>
      <c r="B133" s="32" t="s">
        <v>750</v>
      </c>
      <c r="C133" s="32" t="s">
        <v>273</v>
      </c>
      <c r="D133" s="14">
        <v>340000</v>
      </c>
      <c r="E133" s="15">
        <v>1441.77</v>
      </c>
      <c r="F133" s="16">
        <v>1.1000000000000001E-3</v>
      </c>
      <c r="G133" s="16"/>
    </row>
    <row r="134" spans="1:7" x14ac:dyDescent="0.25">
      <c r="A134" s="13" t="s">
        <v>2296</v>
      </c>
      <c r="B134" s="32" t="s">
        <v>2297</v>
      </c>
      <c r="C134" s="32" t="s">
        <v>262</v>
      </c>
      <c r="D134" s="14">
        <v>900000</v>
      </c>
      <c r="E134" s="15">
        <v>1425.06</v>
      </c>
      <c r="F134" s="16">
        <v>1E-3</v>
      </c>
      <c r="G134" s="16"/>
    </row>
    <row r="135" spans="1:7" x14ac:dyDescent="0.25">
      <c r="A135" s="13" t="s">
        <v>1196</v>
      </c>
      <c r="B135" s="32" t="s">
        <v>1197</v>
      </c>
      <c r="C135" s="32" t="s">
        <v>417</v>
      </c>
      <c r="D135" s="14">
        <v>51250</v>
      </c>
      <c r="E135" s="15">
        <v>1362.17</v>
      </c>
      <c r="F135" s="16">
        <v>1E-3</v>
      </c>
      <c r="G135" s="16"/>
    </row>
    <row r="136" spans="1:7" x14ac:dyDescent="0.25">
      <c r="A136" s="13" t="s">
        <v>1619</v>
      </c>
      <c r="B136" s="32" t="s">
        <v>1620</v>
      </c>
      <c r="C136" s="32" t="s">
        <v>300</v>
      </c>
      <c r="D136" s="14">
        <v>826200</v>
      </c>
      <c r="E136" s="15">
        <v>1291.5999999999999</v>
      </c>
      <c r="F136" s="16">
        <v>8.9999999999999998E-4</v>
      </c>
      <c r="G136" s="16"/>
    </row>
    <row r="137" spans="1:7" x14ac:dyDescent="0.25">
      <c r="A137" s="13" t="s">
        <v>362</v>
      </c>
      <c r="B137" s="32" t="s">
        <v>363</v>
      </c>
      <c r="C137" s="32" t="s">
        <v>273</v>
      </c>
      <c r="D137" s="14">
        <v>56925</v>
      </c>
      <c r="E137" s="15">
        <v>1279.25</v>
      </c>
      <c r="F137" s="16">
        <v>8.9999999999999998E-4</v>
      </c>
      <c r="G137" s="16"/>
    </row>
    <row r="138" spans="1:7" x14ac:dyDescent="0.25">
      <c r="A138" s="13" t="s">
        <v>458</v>
      </c>
      <c r="B138" s="32" t="s">
        <v>459</v>
      </c>
      <c r="C138" s="32" t="s">
        <v>303</v>
      </c>
      <c r="D138" s="14">
        <v>256500</v>
      </c>
      <c r="E138" s="15">
        <v>1190.42</v>
      </c>
      <c r="F138" s="16">
        <v>8.9999999999999998E-4</v>
      </c>
      <c r="G138" s="16"/>
    </row>
    <row r="139" spans="1:7" x14ac:dyDescent="0.25">
      <c r="A139" s="13" t="s">
        <v>777</v>
      </c>
      <c r="B139" s="32" t="s">
        <v>778</v>
      </c>
      <c r="C139" s="32" t="s">
        <v>417</v>
      </c>
      <c r="D139" s="14">
        <v>42375</v>
      </c>
      <c r="E139" s="15">
        <v>1184.55</v>
      </c>
      <c r="F139" s="16">
        <v>8.9999999999999998E-4</v>
      </c>
      <c r="G139" s="16"/>
    </row>
    <row r="140" spans="1:7" x14ac:dyDescent="0.25">
      <c r="A140" s="13" t="s">
        <v>505</v>
      </c>
      <c r="B140" s="32" t="s">
        <v>506</v>
      </c>
      <c r="C140" s="32" t="s">
        <v>297</v>
      </c>
      <c r="D140" s="14">
        <v>31800</v>
      </c>
      <c r="E140" s="15">
        <v>1153.8</v>
      </c>
      <c r="F140" s="16">
        <v>8.0000000000000004E-4</v>
      </c>
      <c r="G140" s="16"/>
    </row>
    <row r="141" spans="1:7" x14ac:dyDescent="0.25">
      <c r="A141" s="13" t="s">
        <v>848</v>
      </c>
      <c r="B141" s="32" t="s">
        <v>849</v>
      </c>
      <c r="C141" s="32" t="s">
        <v>815</v>
      </c>
      <c r="D141" s="14">
        <v>569250</v>
      </c>
      <c r="E141" s="15">
        <v>1078.6099999999999</v>
      </c>
      <c r="F141" s="16">
        <v>8.0000000000000004E-4</v>
      </c>
      <c r="G141" s="16"/>
    </row>
    <row r="142" spans="1:7" x14ac:dyDescent="0.25">
      <c r="A142" s="13" t="s">
        <v>2271</v>
      </c>
      <c r="B142" s="32" t="s">
        <v>2272</v>
      </c>
      <c r="C142" s="32" t="s">
        <v>297</v>
      </c>
      <c r="D142" s="14">
        <v>656250</v>
      </c>
      <c r="E142" s="15">
        <v>1023.29</v>
      </c>
      <c r="F142" s="16">
        <v>6.9999999999999999E-4</v>
      </c>
      <c r="G142" s="16"/>
    </row>
    <row r="143" spans="1:7" x14ac:dyDescent="0.25">
      <c r="A143" s="13" t="s">
        <v>1570</v>
      </c>
      <c r="B143" s="32" t="s">
        <v>1571</v>
      </c>
      <c r="C143" s="32" t="s">
        <v>303</v>
      </c>
      <c r="D143" s="14">
        <v>298350</v>
      </c>
      <c r="E143" s="15">
        <v>1012</v>
      </c>
      <c r="F143" s="16">
        <v>6.9999999999999999E-4</v>
      </c>
      <c r="G143" s="16"/>
    </row>
    <row r="144" spans="1:7" x14ac:dyDescent="0.25">
      <c r="A144" s="13" t="s">
        <v>1186</v>
      </c>
      <c r="B144" s="32" t="s">
        <v>1187</v>
      </c>
      <c r="C144" s="32" t="s">
        <v>313</v>
      </c>
      <c r="D144" s="14">
        <v>45800</v>
      </c>
      <c r="E144" s="15">
        <v>1002.86</v>
      </c>
      <c r="F144" s="16">
        <v>6.9999999999999999E-4</v>
      </c>
      <c r="G144" s="16"/>
    </row>
    <row r="145" spans="1:7" x14ac:dyDescent="0.25">
      <c r="A145" s="13" t="s">
        <v>1696</v>
      </c>
      <c r="B145" s="32" t="s">
        <v>1697</v>
      </c>
      <c r="C145" s="32" t="s">
        <v>338</v>
      </c>
      <c r="D145" s="14">
        <v>181500</v>
      </c>
      <c r="E145" s="15">
        <v>1001.15</v>
      </c>
      <c r="F145" s="16">
        <v>6.9999999999999999E-4</v>
      </c>
      <c r="G145" s="16"/>
    </row>
    <row r="146" spans="1:7" x14ac:dyDescent="0.25">
      <c r="A146" s="13" t="s">
        <v>1643</v>
      </c>
      <c r="B146" s="32" t="s">
        <v>1644</v>
      </c>
      <c r="C146" s="32" t="s">
        <v>573</v>
      </c>
      <c r="D146" s="14">
        <v>34200</v>
      </c>
      <c r="E146" s="15">
        <v>981.18</v>
      </c>
      <c r="F146" s="16">
        <v>6.9999999999999999E-4</v>
      </c>
      <c r="G146" s="16"/>
    </row>
    <row r="147" spans="1:7" x14ac:dyDescent="0.25">
      <c r="A147" s="13" t="s">
        <v>803</v>
      </c>
      <c r="B147" s="32" t="s">
        <v>804</v>
      </c>
      <c r="C147" s="32" t="s">
        <v>281</v>
      </c>
      <c r="D147" s="14">
        <v>110700</v>
      </c>
      <c r="E147" s="15">
        <v>970.4</v>
      </c>
      <c r="F147" s="16">
        <v>6.9999999999999999E-4</v>
      </c>
      <c r="G147" s="16"/>
    </row>
    <row r="148" spans="1:7" x14ac:dyDescent="0.25">
      <c r="A148" s="13" t="s">
        <v>1314</v>
      </c>
      <c r="B148" s="32" t="s">
        <v>1315</v>
      </c>
      <c r="C148" s="32" t="s">
        <v>281</v>
      </c>
      <c r="D148" s="14">
        <v>73450</v>
      </c>
      <c r="E148" s="15">
        <v>939.39</v>
      </c>
      <c r="F148" s="16">
        <v>6.9999999999999999E-4</v>
      </c>
      <c r="G148" s="16"/>
    </row>
    <row r="149" spans="1:7" x14ac:dyDescent="0.25">
      <c r="A149" s="13" t="s">
        <v>410</v>
      </c>
      <c r="B149" s="32" t="s">
        <v>411</v>
      </c>
      <c r="C149" s="32" t="s">
        <v>412</v>
      </c>
      <c r="D149" s="14">
        <v>100000</v>
      </c>
      <c r="E149" s="15">
        <v>856.15</v>
      </c>
      <c r="F149" s="16">
        <v>5.9999999999999995E-4</v>
      </c>
      <c r="G149" s="16"/>
    </row>
    <row r="150" spans="1:7" x14ac:dyDescent="0.25">
      <c r="A150" s="13" t="s">
        <v>2275</v>
      </c>
      <c r="B150" s="32" t="s">
        <v>2276</v>
      </c>
      <c r="C150" s="32" t="s">
        <v>294</v>
      </c>
      <c r="D150" s="14">
        <v>102850</v>
      </c>
      <c r="E150" s="15">
        <v>852.63</v>
      </c>
      <c r="F150" s="16">
        <v>5.9999999999999995E-4</v>
      </c>
      <c r="G150" s="16"/>
    </row>
    <row r="151" spans="1:7" x14ac:dyDescent="0.25">
      <c r="A151" s="13" t="s">
        <v>501</v>
      </c>
      <c r="B151" s="32" t="s">
        <v>502</v>
      </c>
      <c r="C151" s="32" t="s">
        <v>273</v>
      </c>
      <c r="D151" s="14">
        <v>18150</v>
      </c>
      <c r="E151" s="15">
        <v>846.87</v>
      </c>
      <c r="F151" s="16">
        <v>5.9999999999999995E-4</v>
      </c>
      <c r="G151" s="16"/>
    </row>
    <row r="152" spans="1:7" x14ac:dyDescent="0.25">
      <c r="A152" s="13" t="s">
        <v>1420</v>
      </c>
      <c r="B152" s="32" t="s">
        <v>1421</v>
      </c>
      <c r="C152" s="32" t="s">
        <v>482</v>
      </c>
      <c r="D152" s="14">
        <v>87096</v>
      </c>
      <c r="E152" s="15">
        <v>839.34</v>
      </c>
      <c r="F152" s="16">
        <v>5.9999999999999995E-4</v>
      </c>
      <c r="G152" s="16"/>
    </row>
    <row r="153" spans="1:7" x14ac:dyDescent="0.25">
      <c r="A153" s="13" t="s">
        <v>2312</v>
      </c>
      <c r="B153" s="32" t="s">
        <v>2313</v>
      </c>
      <c r="C153" s="32" t="s">
        <v>303</v>
      </c>
      <c r="D153" s="14">
        <v>593775</v>
      </c>
      <c r="E153" s="15">
        <v>776.6</v>
      </c>
      <c r="F153" s="16">
        <v>5.9999999999999995E-4</v>
      </c>
      <c r="G153" s="16"/>
    </row>
    <row r="154" spans="1:7" x14ac:dyDescent="0.25">
      <c r="A154" s="13" t="s">
        <v>522</v>
      </c>
      <c r="B154" s="32" t="s">
        <v>523</v>
      </c>
      <c r="C154" s="32" t="s">
        <v>297</v>
      </c>
      <c r="D154" s="14">
        <v>24000</v>
      </c>
      <c r="E154" s="15">
        <v>754.34</v>
      </c>
      <c r="F154" s="16">
        <v>5.9999999999999995E-4</v>
      </c>
      <c r="G154" s="16"/>
    </row>
    <row r="155" spans="1:7" x14ac:dyDescent="0.25">
      <c r="A155" s="13" t="s">
        <v>1615</v>
      </c>
      <c r="B155" s="32" t="s">
        <v>1616</v>
      </c>
      <c r="C155" s="32" t="s">
        <v>262</v>
      </c>
      <c r="D155" s="14">
        <v>757525</v>
      </c>
      <c r="E155" s="15">
        <v>720.86</v>
      </c>
      <c r="F155" s="16">
        <v>5.0000000000000001E-4</v>
      </c>
      <c r="G155" s="16"/>
    </row>
    <row r="156" spans="1:7" x14ac:dyDescent="0.25">
      <c r="A156" s="13" t="s">
        <v>498</v>
      </c>
      <c r="B156" s="32" t="s">
        <v>499</v>
      </c>
      <c r="C156" s="32" t="s">
        <v>500</v>
      </c>
      <c r="D156" s="14">
        <v>23800</v>
      </c>
      <c r="E156" s="15">
        <v>586.57000000000005</v>
      </c>
      <c r="F156" s="16">
        <v>4.0000000000000002E-4</v>
      </c>
      <c r="G156" s="16"/>
    </row>
    <row r="157" spans="1:7" x14ac:dyDescent="0.25">
      <c r="A157" s="13" t="s">
        <v>1564</v>
      </c>
      <c r="B157" s="32" t="s">
        <v>1565</v>
      </c>
      <c r="C157" s="32" t="s">
        <v>345</v>
      </c>
      <c r="D157" s="14">
        <v>162000</v>
      </c>
      <c r="E157" s="15">
        <v>563.44000000000005</v>
      </c>
      <c r="F157" s="16">
        <v>4.0000000000000002E-4</v>
      </c>
      <c r="G157" s="16"/>
    </row>
    <row r="158" spans="1:7" x14ac:dyDescent="0.25">
      <c r="A158" s="13" t="s">
        <v>428</v>
      </c>
      <c r="B158" s="32" t="s">
        <v>429</v>
      </c>
      <c r="C158" s="32" t="s">
        <v>385</v>
      </c>
      <c r="D158" s="14">
        <v>97875</v>
      </c>
      <c r="E158" s="15">
        <v>560.42999999999995</v>
      </c>
      <c r="F158" s="16">
        <v>4.0000000000000002E-4</v>
      </c>
      <c r="G158" s="16"/>
    </row>
    <row r="159" spans="1:7" x14ac:dyDescent="0.25">
      <c r="A159" s="13" t="s">
        <v>896</v>
      </c>
      <c r="B159" s="32" t="s">
        <v>897</v>
      </c>
      <c r="C159" s="32" t="s">
        <v>462</v>
      </c>
      <c r="D159" s="14">
        <v>42300</v>
      </c>
      <c r="E159" s="15">
        <v>536</v>
      </c>
      <c r="F159" s="16">
        <v>4.0000000000000002E-4</v>
      </c>
      <c r="G159" s="16"/>
    </row>
    <row r="160" spans="1:7" x14ac:dyDescent="0.25">
      <c r="A160" s="13" t="s">
        <v>430</v>
      </c>
      <c r="B160" s="32" t="s">
        <v>431</v>
      </c>
      <c r="C160" s="32" t="s">
        <v>403</v>
      </c>
      <c r="D160" s="14">
        <v>35000</v>
      </c>
      <c r="E160" s="15">
        <v>503.63</v>
      </c>
      <c r="F160" s="16">
        <v>4.0000000000000002E-4</v>
      </c>
      <c r="G160" s="16"/>
    </row>
    <row r="161" spans="1:7" x14ac:dyDescent="0.25">
      <c r="A161" s="13" t="s">
        <v>1518</v>
      </c>
      <c r="B161" s="32" t="s">
        <v>1519</v>
      </c>
      <c r="C161" s="32" t="s">
        <v>573</v>
      </c>
      <c r="D161" s="14">
        <v>225000</v>
      </c>
      <c r="E161" s="15">
        <v>479.12</v>
      </c>
      <c r="F161" s="16">
        <v>4.0000000000000002E-4</v>
      </c>
      <c r="G161" s="16"/>
    </row>
    <row r="162" spans="1:7" x14ac:dyDescent="0.25">
      <c r="A162" s="13" t="s">
        <v>418</v>
      </c>
      <c r="B162" s="32" t="s">
        <v>419</v>
      </c>
      <c r="C162" s="32" t="s">
        <v>281</v>
      </c>
      <c r="D162" s="14">
        <v>25075</v>
      </c>
      <c r="E162" s="15">
        <v>477.59</v>
      </c>
      <c r="F162" s="16">
        <v>4.0000000000000002E-4</v>
      </c>
      <c r="G162" s="16"/>
    </row>
    <row r="163" spans="1:7" x14ac:dyDescent="0.25">
      <c r="A163" s="13" t="s">
        <v>1587</v>
      </c>
      <c r="B163" s="32" t="s">
        <v>1588</v>
      </c>
      <c r="C163" s="32" t="s">
        <v>794</v>
      </c>
      <c r="D163" s="14">
        <v>183000</v>
      </c>
      <c r="E163" s="15">
        <v>457.23</v>
      </c>
      <c r="F163" s="16">
        <v>2.9999999999999997E-4</v>
      </c>
      <c r="G163" s="16"/>
    </row>
    <row r="164" spans="1:7" x14ac:dyDescent="0.25">
      <c r="A164" s="13" t="s">
        <v>1541</v>
      </c>
      <c r="B164" s="32" t="s">
        <v>1542</v>
      </c>
      <c r="C164" s="32" t="s">
        <v>403</v>
      </c>
      <c r="D164" s="14">
        <v>13625</v>
      </c>
      <c r="E164" s="15">
        <v>453.58</v>
      </c>
      <c r="F164" s="16">
        <v>2.9999999999999997E-4</v>
      </c>
      <c r="G164" s="16"/>
    </row>
    <row r="165" spans="1:7" x14ac:dyDescent="0.25">
      <c r="A165" s="13" t="s">
        <v>1651</v>
      </c>
      <c r="B165" s="32" t="s">
        <v>1652</v>
      </c>
      <c r="C165" s="32" t="s">
        <v>276</v>
      </c>
      <c r="D165" s="14">
        <v>994250</v>
      </c>
      <c r="E165" s="15">
        <v>430.11</v>
      </c>
      <c r="F165" s="16">
        <v>2.9999999999999997E-4</v>
      </c>
      <c r="G165" s="16"/>
    </row>
    <row r="166" spans="1:7" x14ac:dyDescent="0.25">
      <c r="A166" s="13" t="s">
        <v>1422</v>
      </c>
      <c r="B166" s="32" t="s">
        <v>1423</v>
      </c>
      <c r="C166" s="32" t="s">
        <v>394</v>
      </c>
      <c r="D166" s="14">
        <v>28700</v>
      </c>
      <c r="E166" s="15">
        <v>426.05</v>
      </c>
      <c r="F166" s="16">
        <v>2.9999999999999997E-4</v>
      </c>
      <c r="G166" s="16"/>
    </row>
    <row r="167" spans="1:7" x14ac:dyDescent="0.25">
      <c r="A167" s="13" t="s">
        <v>1190</v>
      </c>
      <c r="B167" s="32" t="s">
        <v>1191</v>
      </c>
      <c r="C167" s="32" t="s">
        <v>313</v>
      </c>
      <c r="D167" s="14">
        <v>9100</v>
      </c>
      <c r="E167" s="15">
        <v>418.19</v>
      </c>
      <c r="F167" s="16">
        <v>2.9999999999999997E-4</v>
      </c>
      <c r="G167" s="16"/>
    </row>
    <row r="168" spans="1:7" x14ac:dyDescent="0.25">
      <c r="A168" s="13" t="s">
        <v>1512</v>
      </c>
      <c r="B168" s="32" t="s">
        <v>1513</v>
      </c>
      <c r="C168" s="32" t="s">
        <v>436</v>
      </c>
      <c r="D168" s="14">
        <v>60975</v>
      </c>
      <c r="E168" s="15">
        <v>385.94</v>
      </c>
      <c r="F168" s="16">
        <v>2.9999999999999997E-4</v>
      </c>
      <c r="G168" s="16"/>
    </row>
    <row r="169" spans="1:7" x14ac:dyDescent="0.25">
      <c r="A169" s="13" t="s">
        <v>1543</v>
      </c>
      <c r="B169" s="32" t="s">
        <v>1544</v>
      </c>
      <c r="C169" s="32" t="s">
        <v>1240</v>
      </c>
      <c r="D169" s="14">
        <v>36000</v>
      </c>
      <c r="E169" s="15">
        <v>384.98</v>
      </c>
      <c r="F169" s="16">
        <v>2.9999999999999997E-4</v>
      </c>
      <c r="G169" s="16"/>
    </row>
    <row r="170" spans="1:7" x14ac:dyDescent="0.25">
      <c r="A170" s="13" t="s">
        <v>1202</v>
      </c>
      <c r="B170" s="32" t="s">
        <v>1203</v>
      </c>
      <c r="C170" s="32" t="s">
        <v>500</v>
      </c>
      <c r="D170" s="14">
        <v>77500</v>
      </c>
      <c r="E170" s="15">
        <v>382.31</v>
      </c>
      <c r="F170" s="16">
        <v>2.9999999999999997E-4</v>
      </c>
      <c r="G170" s="16"/>
    </row>
    <row r="171" spans="1:7" x14ac:dyDescent="0.25">
      <c r="A171" s="13" t="s">
        <v>1653</v>
      </c>
      <c r="B171" s="32" t="s">
        <v>1654</v>
      </c>
      <c r="C171" s="32" t="s">
        <v>300</v>
      </c>
      <c r="D171" s="14">
        <v>227950</v>
      </c>
      <c r="E171" s="15">
        <v>376.44</v>
      </c>
      <c r="F171" s="16">
        <v>2.9999999999999997E-4</v>
      </c>
      <c r="G171" s="16"/>
    </row>
    <row r="172" spans="1:7" x14ac:dyDescent="0.25">
      <c r="A172" s="13" t="s">
        <v>326</v>
      </c>
      <c r="B172" s="32" t="s">
        <v>327</v>
      </c>
      <c r="C172" s="32" t="s">
        <v>300</v>
      </c>
      <c r="D172" s="14">
        <v>26250</v>
      </c>
      <c r="E172" s="15">
        <v>367.7</v>
      </c>
      <c r="F172" s="16">
        <v>2.9999999999999997E-4</v>
      </c>
      <c r="G172" s="16"/>
    </row>
    <row r="173" spans="1:7" x14ac:dyDescent="0.25">
      <c r="A173" s="13" t="s">
        <v>1549</v>
      </c>
      <c r="B173" s="32" t="s">
        <v>1550</v>
      </c>
      <c r="C173" s="32" t="s">
        <v>412</v>
      </c>
      <c r="D173" s="14">
        <v>61225</v>
      </c>
      <c r="E173" s="15">
        <v>358.07</v>
      </c>
      <c r="F173" s="16">
        <v>2.9999999999999997E-4</v>
      </c>
      <c r="G173" s="16"/>
    </row>
    <row r="174" spans="1:7" x14ac:dyDescent="0.25">
      <c r="A174" s="13" t="s">
        <v>1522</v>
      </c>
      <c r="B174" s="32" t="s">
        <v>1523</v>
      </c>
      <c r="C174" s="32" t="s">
        <v>345</v>
      </c>
      <c r="D174" s="14">
        <v>13200</v>
      </c>
      <c r="E174" s="15">
        <v>325</v>
      </c>
      <c r="F174" s="16">
        <v>2.0000000000000001E-4</v>
      </c>
      <c r="G174" s="16"/>
    </row>
    <row r="175" spans="1:7" x14ac:dyDescent="0.25">
      <c r="A175" s="13" t="s">
        <v>408</v>
      </c>
      <c r="B175" s="32" t="s">
        <v>409</v>
      </c>
      <c r="C175" s="32" t="s">
        <v>338</v>
      </c>
      <c r="D175" s="14">
        <v>18250</v>
      </c>
      <c r="E175" s="15">
        <v>308.60000000000002</v>
      </c>
      <c r="F175" s="16">
        <v>2.0000000000000001E-4</v>
      </c>
      <c r="G175" s="16"/>
    </row>
    <row r="176" spans="1:7" x14ac:dyDescent="0.25">
      <c r="A176" s="13" t="s">
        <v>1601</v>
      </c>
      <c r="B176" s="32" t="s">
        <v>1602</v>
      </c>
      <c r="C176" s="32" t="s">
        <v>294</v>
      </c>
      <c r="D176" s="14">
        <v>14700</v>
      </c>
      <c r="E176" s="15">
        <v>267.33</v>
      </c>
      <c r="F176" s="16">
        <v>2.0000000000000001E-4</v>
      </c>
      <c r="G176" s="16"/>
    </row>
    <row r="177" spans="1:7" x14ac:dyDescent="0.25">
      <c r="A177" s="13" t="s">
        <v>755</v>
      </c>
      <c r="B177" s="32" t="s">
        <v>756</v>
      </c>
      <c r="C177" s="32" t="s">
        <v>294</v>
      </c>
      <c r="D177" s="14">
        <v>5750</v>
      </c>
      <c r="E177" s="15">
        <v>252.39</v>
      </c>
      <c r="F177" s="16">
        <v>2.0000000000000001E-4</v>
      </c>
      <c r="G177" s="16"/>
    </row>
    <row r="178" spans="1:7" x14ac:dyDescent="0.25">
      <c r="A178" s="13" t="s">
        <v>1589</v>
      </c>
      <c r="B178" s="32" t="s">
        <v>1590</v>
      </c>
      <c r="C178" s="32" t="s">
        <v>417</v>
      </c>
      <c r="D178" s="14">
        <v>12900</v>
      </c>
      <c r="E178" s="15">
        <v>238.82</v>
      </c>
      <c r="F178" s="16">
        <v>2.0000000000000001E-4</v>
      </c>
      <c r="G178" s="16"/>
    </row>
    <row r="179" spans="1:7" x14ac:dyDescent="0.25">
      <c r="A179" s="13" t="s">
        <v>832</v>
      </c>
      <c r="B179" s="32" t="s">
        <v>833</v>
      </c>
      <c r="C179" s="32" t="s">
        <v>321</v>
      </c>
      <c r="D179" s="14">
        <v>131250</v>
      </c>
      <c r="E179" s="15">
        <v>233.1</v>
      </c>
      <c r="F179" s="16">
        <v>2.0000000000000001E-4</v>
      </c>
      <c r="G179" s="16"/>
    </row>
    <row r="180" spans="1:7" x14ac:dyDescent="0.25">
      <c r="A180" s="13" t="s">
        <v>1316</v>
      </c>
      <c r="B180" s="32" t="s">
        <v>1317</v>
      </c>
      <c r="C180" s="32" t="s">
        <v>281</v>
      </c>
      <c r="D180" s="14">
        <v>65000</v>
      </c>
      <c r="E180" s="15">
        <v>196.59</v>
      </c>
      <c r="F180" s="16">
        <v>1E-4</v>
      </c>
      <c r="G180" s="16"/>
    </row>
    <row r="181" spans="1:7" x14ac:dyDescent="0.25">
      <c r="A181" s="13" t="s">
        <v>465</v>
      </c>
      <c r="B181" s="32" t="s">
        <v>466</v>
      </c>
      <c r="C181" s="32" t="s">
        <v>467</v>
      </c>
      <c r="D181" s="14">
        <v>48375</v>
      </c>
      <c r="E181" s="15">
        <v>165.78</v>
      </c>
      <c r="F181" s="16">
        <v>1E-4</v>
      </c>
      <c r="G181" s="16"/>
    </row>
    <row r="182" spans="1:7" x14ac:dyDescent="0.25">
      <c r="A182" s="13" t="s">
        <v>2336</v>
      </c>
      <c r="B182" s="32" t="s">
        <v>2337</v>
      </c>
      <c r="C182" s="32" t="s">
        <v>300</v>
      </c>
      <c r="D182" s="14">
        <v>48050</v>
      </c>
      <c r="E182" s="15">
        <v>145.06</v>
      </c>
      <c r="F182" s="16">
        <v>1E-4</v>
      </c>
      <c r="G182" s="16"/>
    </row>
    <row r="183" spans="1:7" x14ac:dyDescent="0.25">
      <c r="A183" s="13" t="s">
        <v>763</v>
      </c>
      <c r="B183" s="32" t="s">
        <v>764</v>
      </c>
      <c r="C183" s="32" t="s">
        <v>300</v>
      </c>
      <c r="D183" s="14">
        <v>48000</v>
      </c>
      <c r="E183" s="15">
        <v>129.88999999999999</v>
      </c>
      <c r="F183" s="16">
        <v>1E-4</v>
      </c>
      <c r="G183" s="16"/>
    </row>
    <row r="184" spans="1:7" x14ac:dyDescent="0.25">
      <c r="A184" s="13" t="s">
        <v>434</v>
      </c>
      <c r="B184" s="32" t="s">
        <v>435</v>
      </c>
      <c r="C184" s="32" t="s">
        <v>436</v>
      </c>
      <c r="D184" s="14">
        <v>3750</v>
      </c>
      <c r="E184" s="15">
        <v>113.02</v>
      </c>
      <c r="F184" s="16">
        <v>1E-4</v>
      </c>
      <c r="G184" s="16"/>
    </row>
    <row r="185" spans="1:7" x14ac:dyDescent="0.25">
      <c r="A185" s="13" t="s">
        <v>1705</v>
      </c>
      <c r="B185" s="32" t="s">
        <v>1706</v>
      </c>
      <c r="C185" s="32" t="s">
        <v>338</v>
      </c>
      <c r="D185" s="14">
        <v>10925</v>
      </c>
      <c r="E185" s="15">
        <v>80.900000000000006</v>
      </c>
      <c r="F185" s="16">
        <v>1E-4</v>
      </c>
      <c r="G185" s="16"/>
    </row>
    <row r="186" spans="1:7" x14ac:dyDescent="0.25">
      <c r="A186" s="13" t="s">
        <v>413</v>
      </c>
      <c r="B186" s="32" t="s">
        <v>414</v>
      </c>
      <c r="C186" s="32" t="s">
        <v>345</v>
      </c>
      <c r="D186" s="14">
        <v>3000</v>
      </c>
      <c r="E186" s="15">
        <v>78.47</v>
      </c>
      <c r="F186" s="16">
        <v>1E-4</v>
      </c>
      <c r="G186" s="16"/>
    </row>
    <row r="187" spans="1:7" x14ac:dyDescent="0.25">
      <c r="A187" s="13" t="s">
        <v>520</v>
      </c>
      <c r="B187" s="32" t="s">
        <v>521</v>
      </c>
      <c r="C187" s="32" t="s">
        <v>417</v>
      </c>
      <c r="D187" s="14">
        <v>900</v>
      </c>
      <c r="E187" s="15">
        <v>78.400000000000006</v>
      </c>
      <c r="F187" s="16">
        <v>1E-4</v>
      </c>
      <c r="G187" s="16"/>
    </row>
    <row r="188" spans="1:7" x14ac:dyDescent="0.25">
      <c r="A188" s="13" t="s">
        <v>1524</v>
      </c>
      <c r="B188" s="32" t="s">
        <v>1525</v>
      </c>
      <c r="C188" s="32" t="s">
        <v>300</v>
      </c>
      <c r="D188" s="14">
        <v>6400</v>
      </c>
      <c r="E188" s="15">
        <v>53.68</v>
      </c>
      <c r="F188" s="16">
        <v>0</v>
      </c>
      <c r="G188" s="16"/>
    </row>
    <row r="189" spans="1:7" x14ac:dyDescent="0.25">
      <c r="A189" s="13" t="s">
        <v>757</v>
      </c>
      <c r="B189" s="32" t="s">
        <v>758</v>
      </c>
      <c r="C189" s="32" t="s">
        <v>470</v>
      </c>
      <c r="D189" s="14">
        <v>7000</v>
      </c>
      <c r="E189" s="15">
        <v>50.13</v>
      </c>
      <c r="F189" s="16">
        <v>0</v>
      </c>
      <c r="G189" s="16"/>
    </row>
    <row r="190" spans="1:7" x14ac:dyDescent="0.25">
      <c r="A190" s="13" t="s">
        <v>356</v>
      </c>
      <c r="B190" s="32" t="s">
        <v>357</v>
      </c>
      <c r="C190" s="32" t="s">
        <v>262</v>
      </c>
      <c r="D190" s="14">
        <v>8550</v>
      </c>
      <c r="E190" s="15">
        <v>43.67</v>
      </c>
      <c r="F190" s="16">
        <v>0</v>
      </c>
      <c r="G190" s="16"/>
    </row>
    <row r="191" spans="1:7" x14ac:dyDescent="0.25">
      <c r="A191" s="13" t="s">
        <v>779</v>
      </c>
      <c r="B191" s="32" t="s">
        <v>780</v>
      </c>
      <c r="C191" s="32" t="s">
        <v>345</v>
      </c>
      <c r="D191" s="14">
        <v>3875</v>
      </c>
      <c r="E191" s="15">
        <v>19.14</v>
      </c>
      <c r="F191" s="16">
        <v>0</v>
      </c>
      <c r="G191" s="16"/>
    </row>
    <row r="192" spans="1:7" x14ac:dyDescent="0.25">
      <c r="A192" s="13" t="s">
        <v>1530</v>
      </c>
      <c r="B192" s="32" t="s">
        <v>1531</v>
      </c>
      <c r="C192" s="32" t="s">
        <v>303</v>
      </c>
      <c r="D192" s="14">
        <v>750</v>
      </c>
      <c r="E192" s="15">
        <v>9.4700000000000006</v>
      </c>
      <c r="F192" s="16">
        <v>0</v>
      </c>
      <c r="G192" s="16"/>
    </row>
    <row r="193" spans="1:7" x14ac:dyDescent="0.25">
      <c r="A193" s="13" t="s">
        <v>432</v>
      </c>
      <c r="B193" s="32" t="s">
        <v>433</v>
      </c>
      <c r="C193" s="32" t="s">
        <v>394</v>
      </c>
      <c r="D193" s="14">
        <v>350</v>
      </c>
      <c r="E193" s="15">
        <v>5.42</v>
      </c>
      <c r="F193" s="16">
        <v>0</v>
      </c>
      <c r="G193" s="16"/>
    </row>
    <row r="194" spans="1:7" x14ac:dyDescent="0.25">
      <c r="A194" s="17" t="s">
        <v>181</v>
      </c>
      <c r="B194" s="33"/>
      <c r="C194" s="33"/>
      <c r="D194" s="18"/>
      <c r="E194" s="36">
        <v>949891.18</v>
      </c>
      <c r="F194" s="37">
        <v>0.69630000000000003</v>
      </c>
      <c r="G194" s="21"/>
    </row>
    <row r="195" spans="1:7" x14ac:dyDescent="0.25">
      <c r="A195" s="17" t="s">
        <v>473</v>
      </c>
      <c r="B195" s="32"/>
      <c r="C195" s="32"/>
      <c r="D195" s="14"/>
      <c r="E195" s="15"/>
      <c r="F195" s="16"/>
      <c r="G195" s="16"/>
    </row>
    <row r="196" spans="1:7" x14ac:dyDescent="0.25">
      <c r="A196" s="17" t="s">
        <v>181</v>
      </c>
      <c r="B196" s="32"/>
      <c r="C196" s="32"/>
      <c r="D196" s="14"/>
      <c r="E196" s="38" t="s">
        <v>134</v>
      </c>
      <c r="F196" s="39" t="s">
        <v>134</v>
      </c>
      <c r="G196" s="16"/>
    </row>
    <row r="197" spans="1:7" x14ac:dyDescent="0.25">
      <c r="A197" s="24" t="s">
        <v>184</v>
      </c>
      <c r="B197" s="34"/>
      <c r="C197" s="34"/>
      <c r="D197" s="25"/>
      <c r="E197" s="29">
        <v>949891.18</v>
      </c>
      <c r="F197" s="30">
        <v>0.69630000000000003</v>
      </c>
      <c r="G197" s="21"/>
    </row>
    <row r="198" spans="1:7" x14ac:dyDescent="0.25">
      <c r="A198" s="13"/>
      <c r="B198" s="32"/>
      <c r="C198" s="32"/>
      <c r="D198" s="14"/>
      <c r="E198" s="15"/>
      <c r="F198" s="16"/>
      <c r="G198" s="16"/>
    </row>
    <row r="199" spans="1:7" x14ac:dyDescent="0.25">
      <c r="A199" s="17" t="s">
        <v>858</v>
      </c>
      <c r="B199" s="32"/>
      <c r="C199" s="32"/>
      <c r="D199" s="14"/>
      <c r="E199" s="15"/>
      <c r="F199" s="16"/>
      <c r="G199" s="16"/>
    </row>
    <row r="200" spans="1:7" x14ac:dyDescent="0.25">
      <c r="A200" s="17" t="s">
        <v>859</v>
      </c>
      <c r="B200" s="32"/>
      <c r="C200" s="32"/>
      <c r="D200" s="14"/>
      <c r="E200" s="15"/>
      <c r="F200" s="16"/>
      <c r="G200" s="16"/>
    </row>
    <row r="201" spans="1:7" x14ac:dyDescent="0.25">
      <c r="A201" s="13" t="s">
        <v>2943</v>
      </c>
      <c r="B201" s="32"/>
      <c r="C201" s="32" t="s">
        <v>394</v>
      </c>
      <c r="D201" s="44">
        <v>-350</v>
      </c>
      <c r="E201" s="40">
        <v>-5.43</v>
      </c>
      <c r="F201" s="26">
        <v>-3.0000000000000001E-6</v>
      </c>
      <c r="G201" s="16"/>
    </row>
    <row r="202" spans="1:7" x14ac:dyDescent="0.25">
      <c r="A202" s="13" t="s">
        <v>2944</v>
      </c>
      <c r="B202" s="32"/>
      <c r="C202" s="32" t="s">
        <v>303</v>
      </c>
      <c r="D202" s="44">
        <v>-750</v>
      </c>
      <c r="E202" s="40">
        <v>-9.5299999999999994</v>
      </c>
      <c r="F202" s="26">
        <v>-6.0000000000000002E-6</v>
      </c>
      <c r="G202" s="16"/>
    </row>
    <row r="203" spans="1:7" x14ac:dyDescent="0.25">
      <c r="A203" s="13" t="s">
        <v>2945</v>
      </c>
      <c r="B203" s="32"/>
      <c r="C203" s="32" t="s">
        <v>345</v>
      </c>
      <c r="D203" s="44">
        <v>-3875</v>
      </c>
      <c r="E203" s="40">
        <v>-19.11</v>
      </c>
      <c r="F203" s="26">
        <v>-1.4E-5</v>
      </c>
      <c r="G203" s="16"/>
    </row>
    <row r="204" spans="1:7" x14ac:dyDescent="0.25">
      <c r="A204" s="13" t="s">
        <v>2946</v>
      </c>
      <c r="B204" s="32"/>
      <c r="C204" s="32" t="s">
        <v>262</v>
      </c>
      <c r="D204" s="44">
        <v>-8550</v>
      </c>
      <c r="E204" s="40">
        <v>-43.65</v>
      </c>
      <c r="F204" s="26">
        <v>-3.1000000000000001E-5</v>
      </c>
      <c r="G204" s="16"/>
    </row>
    <row r="205" spans="1:7" x14ac:dyDescent="0.25">
      <c r="A205" s="13" t="s">
        <v>2947</v>
      </c>
      <c r="B205" s="32"/>
      <c r="C205" s="32" t="s">
        <v>470</v>
      </c>
      <c r="D205" s="44">
        <v>-7000</v>
      </c>
      <c r="E205" s="40">
        <v>-50.24</v>
      </c>
      <c r="F205" s="26">
        <v>-3.6000000000000001E-5</v>
      </c>
      <c r="G205" s="16"/>
    </row>
    <row r="206" spans="1:7" x14ac:dyDescent="0.25">
      <c r="A206" s="13" t="s">
        <v>2948</v>
      </c>
      <c r="B206" s="32"/>
      <c r="C206" s="32" t="s">
        <v>1561</v>
      </c>
      <c r="D206" s="44">
        <v>-12650</v>
      </c>
      <c r="E206" s="40">
        <v>-50.49</v>
      </c>
      <c r="F206" s="26">
        <v>-3.6999999999999998E-5</v>
      </c>
      <c r="G206" s="16"/>
    </row>
    <row r="207" spans="1:7" x14ac:dyDescent="0.25">
      <c r="A207" s="13" t="s">
        <v>2949</v>
      </c>
      <c r="B207" s="32"/>
      <c r="C207" s="32" t="s">
        <v>300</v>
      </c>
      <c r="D207" s="44">
        <v>-6400</v>
      </c>
      <c r="E207" s="40">
        <v>-53.75</v>
      </c>
      <c r="F207" s="26">
        <v>-3.8999999999999999E-5</v>
      </c>
      <c r="G207" s="16"/>
    </row>
    <row r="208" spans="1:7" x14ac:dyDescent="0.25">
      <c r="A208" s="13" t="s">
        <v>2950</v>
      </c>
      <c r="B208" s="32"/>
      <c r="C208" s="32" t="s">
        <v>345</v>
      </c>
      <c r="D208" s="44">
        <v>-3000</v>
      </c>
      <c r="E208" s="40">
        <v>-78.400000000000006</v>
      </c>
      <c r="F208" s="26">
        <v>-5.7000000000000003E-5</v>
      </c>
      <c r="G208" s="16"/>
    </row>
    <row r="209" spans="1:7" x14ac:dyDescent="0.25">
      <c r="A209" s="13" t="s">
        <v>2951</v>
      </c>
      <c r="B209" s="32"/>
      <c r="C209" s="32" t="s">
        <v>417</v>
      </c>
      <c r="D209" s="44">
        <v>-900</v>
      </c>
      <c r="E209" s="40">
        <v>-78.56</v>
      </c>
      <c r="F209" s="26">
        <v>-5.7000000000000003E-5</v>
      </c>
      <c r="G209" s="16"/>
    </row>
    <row r="210" spans="1:7" x14ac:dyDescent="0.25">
      <c r="A210" s="13" t="s">
        <v>2952</v>
      </c>
      <c r="B210" s="32"/>
      <c r="C210" s="32" t="s">
        <v>338</v>
      </c>
      <c r="D210" s="44">
        <v>-10925</v>
      </c>
      <c r="E210" s="40">
        <v>-81.31</v>
      </c>
      <c r="F210" s="26">
        <v>-5.8999999999999998E-5</v>
      </c>
      <c r="G210" s="16"/>
    </row>
    <row r="211" spans="1:7" x14ac:dyDescent="0.25">
      <c r="A211" s="13" t="s">
        <v>2953</v>
      </c>
      <c r="B211" s="32"/>
      <c r="C211" s="32" t="s">
        <v>436</v>
      </c>
      <c r="D211" s="44">
        <v>-3750</v>
      </c>
      <c r="E211" s="40">
        <v>-113.43</v>
      </c>
      <c r="F211" s="26">
        <v>-8.2999999999999998E-5</v>
      </c>
      <c r="G211" s="16"/>
    </row>
    <row r="212" spans="1:7" x14ac:dyDescent="0.25">
      <c r="A212" s="13" t="s">
        <v>2954</v>
      </c>
      <c r="B212" s="32"/>
      <c r="C212" s="32" t="s">
        <v>300</v>
      </c>
      <c r="D212" s="44">
        <v>-48000</v>
      </c>
      <c r="E212" s="40">
        <v>-130.61000000000001</v>
      </c>
      <c r="F212" s="26">
        <v>-9.5000000000000005E-5</v>
      </c>
      <c r="G212" s="16"/>
    </row>
    <row r="213" spans="1:7" x14ac:dyDescent="0.25">
      <c r="A213" s="13" t="s">
        <v>2955</v>
      </c>
      <c r="B213" s="32"/>
      <c r="C213" s="32" t="s">
        <v>300</v>
      </c>
      <c r="D213" s="44">
        <v>-48050</v>
      </c>
      <c r="E213" s="40">
        <v>-145.93</v>
      </c>
      <c r="F213" s="26">
        <v>-1.06E-4</v>
      </c>
      <c r="G213" s="16"/>
    </row>
    <row r="214" spans="1:7" x14ac:dyDescent="0.25">
      <c r="A214" s="13" t="s">
        <v>2956</v>
      </c>
      <c r="B214" s="32"/>
      <c r="C214" s="32" t="s">
        <v>467</v>
      </c>
      <c r="D214" s="44">
        <v>-48375</v>
      </c>
      <c r="E214" s="40">
        <v>-166.8</v>
      </c>
      <c r="F214" s="26">
        <v>-1.22E-4</v>
      </c>
      <c r="G214" s="16"/>
    </row>
    <row r="215" spans="1:7" x14ac:dyDescent="0.25">
      <c r="A215" s="13" t="s">
        <v>2168</v>
      </c>
      <c r="B215" s="32"/>
      <c r="C215" s="32" t="s">
        <v>281</v>
      </c>
      <c r="D215" s="44">
        <v>-65000</v>
      </c>
      <c r="E215" s="40">
        <v>-197.24</v>
      </c>
      <c r="F215" s="26">
        <v>-1.44E-4</v>
      </c>
      <c r="G215" s="16"/>
    </row>
    <row r="216" spans="1:7" x14ac:dyDescent="0.25">
      <c r="A216" s="13" t="s">
        <v>2957</v>
      </c>
      <c r="B216" s="32"/>
      <c r="C216" s="32" t="s">
        <v>321</v>
      </c>
      <c r="D216" s="44">
        <v>-131250</v>
      </c>
      <c r="E216" s="40">
        <v>-233.81</v>
      </c>
      <c r="F216" s="26">
        <v>-1.7100000000000001E-4</v>
      </c>
      <c r="G216" s="16"/>
    </row>
    <row r="217" spans="1:7" x14ac:dyDescent="0.25">
      <c r="A217" s="13" t="s">
        <v>2958</v>
      </c>
      <c r="B217" s="32"/>
      <c r="C217" s="32" t="s">
        <v>417</v>
      </c>
      <c r="D217" s="44">
        <v>-12900</v>
      </c>
      <c r="E217" s="40">
        <v>-238.85</v>
      </c>
      <c r="F217" s="26">
        <v>-1.75E-4</v>
      </c>
      <c r="G217" s="16"/>
    </row>
    <row r="218" spans="1:7" x14ac:dyDescent="0.25">
      <c r="A218" s="13" t="s">
        <v>2959</v>
      </c>
      <c r="B218" s="32"/>
      <c r="C218" s="32" t="s">
        <v>294</v>
      </c>
      <c r="D218" s="44">
        <v>-5750</v>
      </c>
      <c r="E218" s="40">
        <v>-253.99</v>
      </c>
      <c r="F218" s="26">
        <v>-1.8599999999999999E-4</v>
      </c>
      <c r="G218" s="16"/>
    </row>
    <row r="219" spans="1:7" x14ac:dyDescent="0.25">
      <c r="A219" s="13" t="s">
        <v>2155</v>
      </c>
      <c r="B219" s="32"/>
      <c r="C219" s="32" t="s">
        <v>294</v>
      </c>
      <c r="D219" s="44">
        <v>-14700</v>
      </c>
      <c r="E219" s="40">
        <v>-268.14999999999998</v>
      </c>
      <c r="F219" s="26">
        <v>-1.9599999999999999E-4</v>
      </c>
      <c r="G219" s="16"/>
    </row>
    <row r="220" spans="1:7" x14ac:dyDescent="0.25">
      <c r="A220" s="13" t="s">
        <v>2960</v>
      </c>
      <c r="B220" s="32"/>
      <c r="C220" s="32" t="s">
        <v>338</v>
      </c>
      <c r="D220" s="44">
        <v>-18250</v>
      </c>
      <c r="E220" s="40">
        <v>-309.77</v>
      </c>
      <c r="F220" s="26">
        <v>-2.2699999999999999E-4</v>
      </c>
      <c r="G220" s="16"/>
    </row>
    <row r="221" spans="1:7" x14ac:dyDescent="0.25">
      <c r="A221" s="13" t="s">
        <v>2961</v>
      </c>
      <c r="B221" s="32"/>
      <c r="C221" s="32" t="s">
        <v>345</v>
      </c>
      <c r="D221" s="44">
        <v>-13200</v>
      </c>
      <c r="E221" s="40">
        <v>-326.83999999999997</v>
      </c>
      <c r="F221" s="26">
        <v>-2.3900000000000001E-4</v>
      </c>
      <c r="G221" s="16"/>
    </row>
    <row r="222" spans="1:7" x14ac:dyDescent="0.25">
      <c r="A222" s="13" t="s">
        <v>2962</v>
      </c>
      <c r="B222" s="32"/>
      <c r="C222" s="32" t="s">
        <v>412</v>
      </c>
      <c r="D222" s="44">
        <v>-61225</v>
      </c>
      <c r="E222" s="40">
        <v>-359.54</v>
      </c>
      <c r="F222" s="26">
        <v>-2.63E-4</v>
      </c>
      <c r="G222" s="16"/>
    </row>
    <row r="223" spans="1:7" x14ac:dyDescent="0.25">
      <c r="A223" s="13" t="s">
        <v>2963</v>
      </c>
      <c r="B223" s="32"/>
      <c r="C223" s="32" t="s">
        <v>300</v>
      </c>
      <c r="D223" s="44">
        <v>-26250</v>
      </c>
      <c r="E223" s="40">
        <v>-369.77</v>
      </c>
      <c r="F223" s="26">
        <v>-2.7099999999999997E-4</v>
      </c>
      <c r="G223" s="16"/>
    </row>
    <row r="224" spans="1:7" x14ac:dyDescent="0.25">
      <c r="A224" s="13" t="s">
        <v>2964</v>
      </c>
      <c r="B224" s="32"/>
      <c r="C224" s="32" t="s">
        <v>300</v>
      </c>
      <c r="D224" s="44">
        <v>-227950</v>
      </c>
      <c r="E224" s="40">
        <v>-378.78</v>
      </c>
      <c r="F224" s="26">
        <v>-2.7700000000000001E-4</v>
      </c>
      <c r="G224" s="16"/>
    </row>
    <row r="225" spans="1:7" x14ac:dyDescent="0.25">
      <c r="A225" s="13" t="s">
        <v>2965</v>
      </c>
      <c r="B225" s="32"/>
      <c r="C225" s="32" t="s">
        <v>500</v>
      </c>
      <c r="D225" s="44">
        <v>-77500</v>
      </c>
      <c r="E225" s="40">
        <v>-384.44</v>
      </c>
      <c r="F225" s="26">
        <v>-2.81E-4</v>
      </c>
      <c r="G225" s="16"/>
    </row>
    <row r="226" spans="1:7" x14ac:dyDescent="0.25">
      <c r="A226" s="13" t="s">
        <v>2161</v>
      </c>
      <c r="B226" s="32"/>
      <c r="C226" s="32" t="s">
        <v>1240</v>
      </c>
      <c r="D226" s="44">
        <v>-36000</v>
      </c>
      <c r="E226" s="40">
        <v>-386.33</v>
      </c>
      <c r="F226" s="26">
        <v>-2.8299999999999999E-4</v>
      </c>
      <c r="G226" s="16"/>
    </row>
    <row r="227" spans="1:7" x14ac:dyDescent="0.25">
      <c r="A227" s="13" t="s">
        <v>2966</v>
      </c>
      <c r="B227" s="32"/>
      <c r="C227" s="32" t="s">
        <v>436</v>
      </c>
      <c r="D227" s="44">
        <v>-60975</v>
      </c>
      <c r="E227" s="40">
        <v>-386.95</v>
      </c>
      <c r="F227" s="26">
        <v>-2.8299999999999999E-4</v>
      </c>
      <c r="G227" s="16"/>
    </row>
    <row r="228" spans="1:7" x14ac:dyDescent="0.25">
      <c r="A228" s="13" t="s">
        <v>2967</v>
      </c>
      <c r="B228" s="32"/>
      <c r="C228" s="32" t="s">
        <v>313</v>
      </c>
      <c r="D228" s="44">
        <v>-9100</v>
      </c>
      <c r="E228" s="40">
        <v>-419.76</v>
      </c>
      <c r="F228" s="26">
        <v>-3.0699999999999998E-4</v>
      </c>
      <c r="G228" s="16"/>
    </row>
    <row r="229" spans="1:7" x14ac:dyDescent="0.25">
      <c r="A229" s="13" t="s">
        <v>2968</v>
      </c>
      <c r="B229" s="32"/>
      <c r="C229" s="32" t="s">
        <v>394</v>
      </c>
      <c r="D229" s="44">
        <v>-28700</v>
      </c>
      <c r="E229" s="40">
        <v>-426.65</v>
      </c>
      <c r="F229" s="26">
        <v>-3.1199999999999999E-4</v>
      </c>
      <c r="G229" s="16"/>
    </row>
    <row r="230" spans="1:7" x14ac:dyDescent="0.25">
      <c r="A230" s="13" t="s">
        <v>2969</v>
      </c>
      <c r="B230" s="32"/>
      <c r="C230" s="32" t="s">
        <v>276</v>
      </c>
      <c r="D230" s="44">
        <v>-994250</v>
      </c>
      <c r="E230" s="40">
        <v>-432.9</v>
      </c>
      <c r="F230" s="26">
        <v>-3.1700000000000001E-4</v>
      </c>
      <c r="G230" s="16"/>
    </row>
    <row r="231" spans="1:7" x14ac:dyDescent="0.25">
      <c r="A231" s="13" t="s">
        <v>2970</v>
      </c>
      <c r="B231" s="32"/>
      <c r="C231" s="32" t="s">
        <v>794</v>
      </c>
      <c r="D231" s="44">
        <v>-183000</v>
      </c>
      <c r="E231" s="40">
        <v>-456.22</v>
      </c>
      <c r="F231" s="26">
        <v>-3.3399999999999999E-4</v>
      </c>
      <c r="G231" s="16"/>
    </row>
    <row r="232" spans="1:7" x14ac:dyDescent="0.25">
      <c r="A232" s="13" t="s">
        <v>2971</v>
      </c>
      <c r="B232" s="32"/>
      <c r="C232" s="32" t="s">
        <v>403</v>
      </c>
      <c r="D232" s="44">
        <v>-13625</v>
      </c>
      <c r="E232" s="40">
        <v>-456.34</v>
      </c>
      <c r="F232" s="26">
        <v>-3.3399999999999999E-4</v>
      </c>
      <c r="G232" s="16"/>
    </row>
    <row r="233" spans="1:7" x14ac:dyDescent="0.25">
      <c r="A233" s="13" t="s">
        <v>2182</v>
      </c>
      <c r="B233" s="32"/>
      <c r="C233" s="32" t="s">
        <v>281</v>
      </c>
      <c r="D233" s="44">
        <v>-25075</v>
      </c>
      <c r="E233" s="40">
        <v>-477.37</v>
      </c>
      <c r="F233" s="26">
        <v>-3.4900000000000003E-4</v>
      </c>
      <c r="G233" s="16"/>
    </row>
    <row r="234" spans="1:7" x14ac:dyDescent="0.25">
      <c r="A234" s="13" t="s">
        <v>2972</v>
      </c>
      <c r="B234" s="32"/>
      <c r="C234" s="32" t="s">
        <v>573</v>
      </c>
      <c r="D234" s="44">
        <v>-225000</v>
      </c>
      <c r="E234" s="40">
        <v>-480.8</v>
      </c>
      <c r="F234" s="26">
        <v>-3.5199999999999999E-4</v>
      </c>
      <c r="G234" s="16"/>
    </row>
    <row r="235" spans="1:7" x14ac:dyDescent="0.25">
      <c r="A235" s="13" t="s">
        <v>2973</v>
      </c>
      <c r="B235" s="32"/>
      <c r="C235" s="32" t="s">
        <v>403</v>
      </c>
      <c r="D235" s="44">
        <v>-35000</v>
      </c>
      <c r="E235" s="40">
        <v>-505.02</v>
      </c>
      <c r="F235" s="26">
        <v>-3.6999999999999999E-4</v>
      </c>
      <c r="G235" s="16"/>
    </row>
    <row r="236" spans="1:7" x14ac:dyDescent="0.25">
      <c r="A236" s="13" t="s">
        <v>2974</v>
      </c>
      <c r="B236" s="32"/>
      <c r="C236" s="32" t="s">
        <v>462</v>
      </c>
      <c r="D236" s="44">
        <v>-42300</v>
      </c>
      <c r="E236" s="40">
        <v>-538.54</v>
      </c>
      <c r="F236" s="26">
        <v>-3.9399999999999998E-4</v>
      </c>
      <c r="G236" s="16"/>
    </row>
    <row r="237" spans="1:7" x14ac:dyDescent="0.25">
      <c r="A237" s="13" t="s">
        <v>2170</v>
      </c>
      <c r="B237" s="32"/>
      <c r="C237" s="32" t="s">
        <v>385</v>
      </c>
      <c r="D237" s="44">
        <v>-97875</v>
      </c>
      <c r="E237" s="40">
        <v>-562.15</v>
      </c>
      <c r="F237" s="26">
        <v>-4.1199999999999999E-4</v>
      </c>
      <c r="G237" s="16"/>
    </row>
    <row r="238" spans="1:7" x14ac:dyDescent="0.25">
      <c r="A238" s="13" t="s">
        <v>2148</v>
      </c>
      <c r="B238" s="32"/>
      <c r="C238" s="32" t="s">
        <v>345</v>
      </c>
      <c r="D238" s="44">
        <v>-162000</v>
      </c>
      <c r="E238" s="40">
        <v>-565.79</v>
      </c>
      <c r="F238" s="26">
        <v>-4.1399999999999998E-4</v>
      </c>
      <c r="G238" s="16"/>
    </row>
    <row r="239" spans="1:7" x14ac:dyDescent="0.25">
      <c r="A239" s="13" t="s">
        <v>2975</v>
      </c>
      <c r="B239" s="32"/>
      <c r="C239" s="32" t="s">
        <v>500</v>
      </c>
      <c r="D239" s="44">
        <v>-23800</v>
      </c>
      <c r="E239" s="40">
        <v>-587.67999999999995</v>
      </c>
      <c r="F239" s="26">
        <v>-4.2999999999999999E-4</v>
      </c>
      <c r="G239" s="16"/>
    </row>
    <row r="240" spans="1:7" x14ac:dyDescent="0.25">
      <c r="A240" s="13" t="s">
        <v>2976</v>
      </c>
      <c r="B240" s="32"/>
      <c r="C240" s="32" t="s">
        <v>262</v>
      </c>
      <c r="D240" s="44">
        <v>-757525</v>
      </c>
      <c r="E240" s="40">
        <v>-725.18</v>
      </c>
      <c r="F240" s="26">
        <v>-5.31E-4</v>
      </c>
      <c r="G240" s="16"/>
    </row>
    <row r="241" spans="1:7" x14ac:dyDescent="0.25">
      <c r="A241" s="13" t="s">
        <v>2977</v>
      </c>
      <c r="B241" s="32"/>
      <c r="C241" s="32" t="s">
        <v>297</v>
      </c>
      <c r="D241" s="44">
        <v>-24000</v>
      </c>
      <c r="E241" s="40">
        <v>-759.01</v>
      </c>
      <c r="F241" s="26">
        <v>-5.5599999999999996E-4</v>
      </c>
      <c r="G241" s="16"/>
    </row>
    <row r="242" spans="1:7" x14ac:dyDescent="0.25">
      <c r="A242" s="13" t="s">
        <v>2978</v>
      </c>
      <c r="B242" s="32"/>
      <c r="C242" s="32" t="s">
        <v>303</v>
      </c>
      <c r="D242" s="44">
        <v>-593775</v>
      </c>
      <c r="E242" s="40">
        <v>-780.7</v>
      </c>
      <c r="F242" s="26">
        <v>-5.7200000000000003E-4</v>
      </c>
      <c r="G242" s="16"/>
    </row>
    <row r="243" spans="1:7" x14ac:dyDescent="0.25">
      <c r="A243" s="13" t="s">
        <v>2979</v>
      </c>
      <c r="B243" s="32"/>
      <c r="C243" s="32" t="s">
        <v>482</v>
      </c>
      <c r="D243" s="44">
        <v>-87096</v>
      </c>
      <c r="E243" s="40">
        <v>-844.22</v>
      </c>
      <c r="F243" s="26">
        <v>-6.1799999999999995E-4</v>
      </c>
      <c r="G243" s="16"/>
    </row>
    <row r="244" spans="1:7" x14ac:dyDescent="0.25">
      <c r="A244" s="13" t="s">
        <v>2163</v>
      </c>
      <c r="B244" s="32"/>
      <c r="C244" s="32" t="s">
        <v>273</v>
      </c>
      <c r="D244" s="44">
        <v>-18150</v>
      </c>
      <c r="E244" s="40">
        <v>-851.92</v>
      </c>
      <c r="F244" s="26">
        <v>-6.2399999999999999E-4</v>
      </c>
      <c r="G244" s="16"/>
    </row>
    <row r="245" spans="1:7" x14ac:dyDescent="0.25">
      <c r="A245" s="13" t="s">
        <v>2980</v>
      </c>
      <c r="B245" s="32"/>
      <c r="C245" s="32" t="s">
        <v>294</v>
      </c>
      <c r="D245" s="44">
        <v>-102850</v>
      </c>
      <c r="E245" s="40">
        <v>-853.4</v>
      </c>
      <c r="F245" s="26">
        <v>-6.2500000000000001E-4</v>
      </c>
      <c r="G245" s="16"/>
    </row>
    <row r="246" spans="1:7" x14ac:dyDescent="0.25">
      <c r="A246" s="13" t="s">
        <v>2981</v>
      </c>
      <c r="B246" s="32"/>
      <c r="C246" s="32" t="s">
        <v>412</v>
      </c>
      <c r="D246" s="44">
        <v>-100000</v>
      </c>
      <c r="E246" s="40">
        <v>-857</v>
      </c>
      <c r="F246" s="26">
        <v>-6.2799999999999998E-4</v>
      </c>
      <c r="G246" s="16"/>
    </row>
    <row r="247" spans="1:7" x14ac:dyDescent="0.25">
      <c r="A247" s="13" t="s">
        <v>2982</v>
      </c>
      <c r="B247" s="32"/>
      <c r="C247" s="32" t="s">
        <v>281</v>
      </c>
      <c r="D247" s="44">
        <v>-73450</v>
      </c>
      <c r="E247" s="40">
        <v>-945.15</v>
      </c>
      <c r="F247" s="26">
        <v>-6.9200000000000002E-4</v>
      </c>
      <c r="G247" s="16"/>
    </row>
    <row r="248" spans="1:7" x14ac:dyDescent="0.25">
      <c r="A248" s="13" t="s">
        <v>2983</v>
      </c>
      <c r="B248" s="32"/>
      <c r="C248" s="32" t="s">
        <v>281</v>
      </c>
      <c r="D248" s="44">
        <v>-110700</v>
      </c>
      <c r="E248" s="40">
        <v>-972.67</v>
      </c>
      <c r="F248" s="26">
        <v>-7.1199999999999996E-4</v>
      </c>
      <c r="G248" s="16"/>
    </row>
    <row r="249" spans="1:7" x14ac:dyDescent="0.25">
      <c r="A249" s="13" t="s">
        <v>2984</v>
      </c>
      <c r="B249" s="32"/>
      <c r="C249" s="32" t="s">
        <v>573</v>
      </c>
      <c r="D249" s="44">
        <v>-34200</v>
      </c>
      <c r="E249" s="40">
        <v>-985.58</v>
      </c>
      <c r="F249" s="26">
        <v>-7.2199999999999999E-4</v>
      </c>
      <c r="G249" s="16"/>
    </row>
    <row r="250" spans="1:7" x14ac:dyDescent="0.25">
      <c r="A250" s="13" t="s">
        <v>2985</v>
      </c>
      <c r="B250" s="32"/>
      <c r="C250" s="32" t="s">
        <v>338</v>
      </c>
      <c r="D250" s="44">
        <v>-181500</v>
      </c>
      <c r="E250" s="40">
        <v>-1004.24</v>
      </c>
      <c r="F250" s="26">
        <v>-7.36E-4</v>
      </c>
      <c r="G250" s="16"/>
    </row>
    <row r="251" spans="1:7" x14ac:dyDescent="0.25">
      <c r="A251" s="13" t="s">
        <v>2986</v>
      </c>
      <c r="B251" s="32"/>
      <c r="C251" s="32" t="s">
        <v>313</v>
      </c>
      <c r="D251" s="44">
        <v>-45800</v>
      </c>
      <c r="E251" s="40">
        <v>-1009.25</v>
      </c>
      <c r="F251" s="26">
        <v>-7.3899999999999997E-4</v>
      </c>
      <c r="G251" s="16"/>
    </row>
    <row r="252" spans="1:7" x14ac:dyDescent="0.25">
      <c r="A252" s="13" t="s">
        <v>2987</v>
      </c>
      <c r="B252" s="32"/>
      <c r="C252" s="32" t="s">
        <v>303</v>
      </c>
      <c r="D252" s="44">
        <v>-298350</v>
      </c>
      <c r="E252" s="40">
        <v>-1014.99</v>
      </c>
      <c r="F252" s="26">
        <v>-7.4299999999999995E-4</v>
      </c>
      <c r="G252" s="16"/>
    </row>
    <row r="253" spans="1:7" x14ac:dyDescent="0.25">
      <c r="A253" s="13" t="s">
        <v>2988</v>
      </c>
      <c r="B253" s="32"/>
      <c r="C253" s="32" t="s">
        <v>297</v>
      </c>
      <c r="D253" s="44">
        <v>-656250</v>
      </c>
      <c r="E253" s="40">
        <v>-1029.8499999999999</v>
      </c>
      <c r="F253" s="26">
        <v>-7.54E-4</v>
      </c>
      <c r="G253" s="16"/>
    </row>
    <row r="254" spans="1:7" x14ac:dyDescent="0.25">
      <c r="A254" s="13" t="s">
        <v>860</v>
      </c>
      <c r="B254" s="32"/>
      <c r="C254" s="32" t="s">
        <v>815</v>
      </c>
      <c r="D254" s="44">
        <v>-569250</v>
      </c>
      <c r="E254" s="40">
        <v>-1080.72</v>
      </c>
      <c r="F254" s="26">
        <v>-7.9199999999999995E-4</v>
      </c>
      <c r="G254" s="16"/>
    </row>
    <row r="255" spans="1:7" x14ac:dyDescent="0.25">
      <c r="A255" s="13" t="s">
        <v>2989</v>
      </c>
      <c r="B255" s="32"/>
      <c r="C255" s="32" t="s">
        <v>297</v>
      </c>
      <c r="D255" s="44">
        <v>-31800</v>
      </c>
      <c r="E255" s="40">
        <v>-1158.79</v>
      </c>
      <c r="F255" s="26">
        <v>-8.4900000000000004E-4</v>
      </c>
      <c r="G255" s="16"/>
    </row>
    <row r="256" spans="1:7" x14ac:dyDescent="0.25">
      <c r="A256" s="13" t="s">
        <v>2990</v>
      </c>
      <c r="B256" s="32"/>
      <c r="C256" s="32" t="s">
        <v>316</v>
      </c>
      <c r="D256" s="44">
        <v>-185900</v>
      </c>
      <c r="E256" s="40">
        <v>-1167.73</v>
      </c>
      <c r="F256" s="26">
        <v>-8.5499999999999997E-4</v>
      </c>
      <c r="G256" s="16"/>
    </row>
    <row r="257" spans="1:7" x14ac:dyDescent="0.25">
      <c r="A257" s="13" t="s">
        <v>2991</v>
      </c>
      <c r="B257" s="32"/>
      <c r="C257" s="32" t="s">
        <v>417</v>
      </c>
      <c r="D257" s="44">
        <v>-42375</v>
      </c>
      <c r="E257" s="40">
        <v>-1191.8800000000001</v>
      </c>
      <c r="F257" s="26">
        <v>-8.7299999999999997E-4</v>
      </c>
      <c r="G257" s="16"/>
    </row>
    <row r="258" spans="1:7" x14ac:dyDescent="0.25">
      <c r="A258" s="13" t="s">
        <v>2992</v>
      </c>
      <c r="B258" s="32"/>
      <c r="C258" s="32" t="s">
        <v>303</v>
      </c>
      <c r="D258" s="44">
        <v>-256500</v>
      </c>
      <c r="E258" s="40">
        <v>-1193.8800000000001</v>
      </c>
      <c r="F258" s="26">
        <v>-8.7500000000000002E-4</v>
      </c>
      <c r="G258" s="16"/>
    </row>
    <row r="259" spans="1:7" x14ac:dyDescent="0.25">
      <c r="A259" s="13" t="s">
        <v>2993</v>
      </c>
      <c r="B259" s="32"/>
      <c r="C259" s="32" t="s">
        <v>273</v>
      </c>
      <c r="D259" s="44">
        <v>-56925</v>
      </c>
      <c r="E259" s="40">
        <v>-1284.4000000000001</v>
      </c>
      <c r="F259" s="26">
        <v>-9.41E-4</v>
      </c>
      <c r="G259" s="16"/>
    </row>
    <row r="260" spans="1:7" x14ac:dyDescent="0.25">
      <c r="A260" s="13" t="s">
        <v>2994</v>
      </c>
      <c r="B260" s="32"/>
      <c r="C260" s="32" t="s">
        <v>300</v>
      </c>
      <c r="D260" s="44">
        <v>-826200</v>
      </c>
      <c r="E260" s="40">
        <v>-1297.46</v>
      </c>
      <c r="F260" s="26">
        <v>-9.5E-4</v>
      </c>
      <c r="G260" s="16"/>
    </row>
    <row r="261" spans="1:7" x14ac:dyDescent="0.25">
      <c r="A261" s="13" t="s">
        <v>2995</v>
      </c>
      <c r="B261" s="32"/>
      <c r="C261" s="32" t="s">
        <v>417</v>
      </c>
      <c r="D261" s="44">
        <v>-51250</v>
      </c>
      <c r="E261" s="40">
        <v>-1367.76</v>
      </c>
      <c r="F261" s="26">
        <v>-1.0020000000000001E-3</v>
      </c>
      <c r="G261" s="16"/>
    </row>
    <row r="262" spans="1:7" x14ac:dyDescent="0.25">
      <c r="A262" s="13" t="s">
        <v>2996</v>
      </c>
      <c r="B262" s="32"/>
      <c r="C262" s="32" t="s">
        <v>262</v>
      </c>
      <c r="D262" s="44">
        <v>-900000</v>
      </c>
      <c r="E262" s="40">
        <v>-1434.6</v>
      </c>
      <c r="F262" s="26">
        <v>-1.0510000000000001E-3</v>
      </c>
      <c r="G262" s="16"/>
    </row>
    <row r="263" spans="1:7" x14ac:dyDescent="0.25">
      <c r="A263" s="13" t="s">
        <v>2997</v>
      </c>
      <c r="B263" s="32"/>
      <c r="C263" s="32" t="s">
        <v>273</v>
      </c>
      <c r="D263" s="44">
        <v>-340000</v>
      </c>
      <c r="E263" s="40">
        <v>-1450.44</v>
      </c>
      <c r="F263" s="26">
        <v>-1.0629999999999999E-3</v>
      </c>
      <c r="G263" s="16"/>
    </row>
    <row r="264" spans="1:7" x14ac:dyDescent="0.25">
      <c r="A264" s="13" t="s">
        <v>2998</v>
      </c>
      <c r="B264" s="32"/>
      <c r="C264" s="32" t="s">
        <v>300</v>
      </c>
      <c r="D264" s="44">
        <v>-79000</v>
      </c>
      <c r="E264" s="40">
        <v>-1487.89</v>
      </c>
      <c r="F264" s="26">
        <v>-1.09E-3</v>
      </c>
      <c r="G264" s="16"/>
    </row>
    <row r="265" spans="1:7" x14ac:dyDescent="0.25">
      <c r="A265" s="13" t="s">
        <v>2999</v>
      </c>
      <c r="B265" s="32"/>
      <c r="C265" s="32" t="s">
        <v>316</v>
      </c>
      <c r="D265" s="44">
        <v>-33425</v>
      </c>
      <c r="E265" s="40">
        <v>-1603.58</v>
      </c>
      <c r="F265" s="26">
        <v>-1.175E-3</v>
      </c>
      <c r="G265" s="16"/>
    </row>
    <row r="266" spans="1:7" x14ac:dyDescent="0.25">
      <c r="A266" s="13" t="s">
        <v>3000</v>
      </c>
      <c r="B266" s="32"/>
      <c r="C266" s="32" t="s">
        <v>338</v>
      </c>
      <c r="D266" s="44">
        <v>-113250</v>
      </c>
      <c r="E266" s="40">
        <v>-1622.31</v>
      </c>
      <c r="F266" s="26">
        <v>-1.189E-3</v>
      </c>
      <c r="G266" s="16"/>
    </row>
    <row r="267" spans="1:7" x14ac:dyDescent="0.25">
      <c r="A267" s="13" t="s">
        <v>3001</v>
      </c>
      <c r="B267" s="32"/>
      <c r="C267" s="32" t="s">
        <v>273</v>
      </c>
      <c r="D267" s="44">
        <v>-588000</v>
      </c>
      <c r="E267" s="40">
        <v>-1640.81</v>
      </c>
      <c r="F267" s="26">
        <v>-1.2019999999999999E-3</v>
      </c>
      <c r="G267" s="16"/>
    </row>
    <row r="268" spans="1:7" x14ac:dyDescent="0.25">
      <c r="A268" s="13" t="s">
        <v>2154</v>
      </c>
      <c r="B268" s="32"/>
      <c r="C268" s="32" t="s">
        <v>300</v>
      </c>
      <c r="D268" s="44">
        <v>-188250</v>
      </c>
      <c r="E268" s="40">
        <v>-1653.31</v>
      </c>
      <c r="F268" s="26">
        <v>-1.2110000000000001E-3</v>
      </c>
      <c r="G268" s="16"/>
    </row>
    <row r="269" spans="1:7" x14ac:dyDescent="0.25">
      <c r="A269" s="13" t="s">
        <v>3002</v>
      </c>
      <c r="B269" s="32"/>
      <c r="C269" s="32" t="s">
        <v>462</v>
      </c>
      <c r="D269" s="44">
        <v>-36900</v>
      </c>
      <c r="E269" s="40">
        <v>-1676.5</v>
      </c>
      <c r="F269" s="26">
        <v>-1.2279999999999999E-3</v>
      </c>
      <c r="G269" s="16"/>
    </row>
    <row r="270" spans="1:7" x14ac:dyDescent="0.25">
      <c r="A270" s="13" t="s">
        <v>3003</v>
      </c>
      <c r="B270" s="32"/>
      <c r="C270" s="32" t="s">
        <v>281</v>
      </c>
      <c r="D270" s="44">
        <v>-375000</v>
      </c>
      <c r="E270" s="40">
        <v>-1736.81</v>
      </c>
      <c r="F270" s="26">
        <v>-1.2719999999999999E-3</v>
      </c>
      <c r="G270" s="16"/>
    </row>
    <row r="271" spans="1:7" x14ac:dyDescent="0.25">
      <c r="A271" s="13" t="s">
        <v>3004</v>
      </c>
      <c r="B271" s="32"/>
      <c r="C271" s="32" t="s">
        <v>417</v>
      </c>
      <c r="D271" s="44">
        <v>-479000</v>
      </c>
      <c r="E271" s="40">
        <v>-1812.54</v>
      </c>
      <c r="F271" s="26">
        <v>-1.328E-3</v>
      </c>
      <c r="G271" s="16"/>
    </row>
    <row r="272" spans="1:7" x14ac:dyDescent="0.25">
      <c r="A272" s="13" t="s">
        <v>3005</v>
      </c>
      <c r="B272" s="32"/>
      <c r="C272" s="32" t="s">
        <v>794</v>
      </c>
      <c r="D272" s="44">
        <v>-290000</v>
      </c>
      <c r="E272" s="40">
        <v>-1818.74</v>
      </c>
      <c r="F272" s="26">
        <v>-1.3320000000000001E-3</v>
      </c>
      <c r="G272" s="16"/>
    </row>
    <row r="273" spans="1:7" x14ac:dyDescent="0.25">
      <c r="A273" s="13" t="s">
        <v>3006</v>
      </c>
      <c r="B273" s="32"/>
      <c r="C273" s="32" t="s">
        <v>332</v>
      </c>
      <c r="D273" s="44">
        <v>-298000</v>
      </c>
      <c r="E273" s="40">
        <v>-1954.14</v>
      </c>
      <c r="F273" s="26">
        <v>-1.4319999999999999E-3</v>
      </c>
      <c r="G273" s="16"/>
    </row>
    <row r="274" spans="1:7" x14ac:dyDescent="0.25">
      <c r="A274" s="13" t="s">
        <v>2197</v>
      </c>
      <c r="B274" s="32"/>
      <c r="C274" s="32" t="s">
        <v>403</v>
      </c>
      <c r="D274" s="44">
        <v>-42750</v>
      </c>
      <c r="E274" s="40">
        <v>-2016.9</v>
      </c>
      <c r="F274" s="26">
        <v>-1.4779999999999999E-3</v>
      </c>
      <c r="G274" s="16"/>
    </row>
    <row r="275" spans="1:7" x14ac:dyDescent="0.25">
      <c r="A275" s="13" t="s">
        <v>3007</v>
      </c>
      <c r="B275" s="32"/>
      <c r="C275" s="32" t="s">
        <v>267</v>
      </c>
      <c r="D275" s="44">
        <v>-1803750</v>
      </c>
      <c r="E275" s="40">
        <v>-2059.52</v>
      </c>
      <c r="F275" s="26">
        <v>-1.5089999999999999E-3</v>
      </c>
      <c r="G275" s="16"/>
    </row>
    <row r="276" spans="1:7" x14ac:dyDescent="0.25">
      <c r="A276" s="13" t="s">
        <v>2184</v>
      </c>
      <c r="B276" s="32"/>
      <c r="C276" s="32" t="s">
        <v>338</v>
      </c>
      <c r="D276" s="44">
        <v>-344300</v>
      </c>
      <c r="E276" s="40">
        <v>-2106.77</v>
      </c>
      <c r="F276" s="26">
        <v>-1.544E-3</v>
      </c>
      <c r="G276" s="16"/>
    </row>
    <row r="277" spans="1:7" x14ac:dyDescent="0.25">
      <c r="A277" s="13" t="s">
        <v>3008</v>
      </c>
      <c r="B277" s="32"/>
      <c r="C277" s="32" t="s">
        <v>355</v>
      </c>
      <c r="D277" s="44">
        <v>-657000</v>
      </c>
      <c r="E277" s="40">
        <v>-2123.75</v>
      </c>
      <c r="F277" s="26">
        <v>-1.5560000000000001E-3</v>
      </c>
      <c r="G277" s="16"/>
    </row>
    <row r="278" spans="1:7" x14ac:dyDescent="0.25">
      <c r="A278" s="13" t="s">
        <v>3009</v>
      </c>
      <c r="B278" s="32"/>
      <c r="C278" s="32" t="s">
        <v>262</v>
      </c>
      <c r="D278" s="44">
        <v>-12662000</v>
      </c>
      <c r="E278" s="40">
        <v>-2134.81</v>
      </c>
      <c r="F278" s="26">
        <v>-1.5640000000000001E-3</v>
      </c>
      <c r="G278" s="16"/>
    </row>
    <row r="279" spans="1:7" x14ac:dyDescent="0.25">
      <c r="A279" s="13" t="s">
        <v>2199</v>
      </c>
      <c r="B279" s="32"/>
      <c r="C279" s="32" t="s">
        <v>321</v>
      </c>
      <c r="D279" s="44">
        <v>-336000</v>
      </c>
      <c r="E279" s="40">
        <v>-2137.13</v>
      </c>
      <c r="F279" s="26">
        <v>-1.5659999999999999E-3</v>
      </c>
      <c r="G279" s="16"/>
    </row>
    <row r="280" spans="1:7" x14ac:dyDescent="0.25">
      <c r="A280" s="13" t="s">
        <v>3010</v>
      </c>
      <c r="B280" s="32"/>
      <c r="C280" s="32" t="s">
        <v>394</v>
      </c>
      <c r="D280" s="44">
        <v>-193375</v>
      </c>
      <c r="E280" s="40">
        <v>-2185.04</v>
      </c>
      <c r="F280" s="26">
        <v>-1.601E-3</v>
      </c>
      <c r="G280" s="16"/>
    </row>
    <row r="281" spans="1:7" x14ac:dyDescent="0.25">
      <c r="A281" s="13" t="s">
        <v>3011</v>
      </c>
      <c r="B281" s="32"/>
      <c r="C281" s="32" t="s">
        <v>270</v>
      </c>
      <c r="D281" s="44">
        <v>-162250</v>
      </c>
      <c r="E281" s="40">
        <v>-2206.19</v>
      </c>
      <c r="F281" s="26">
        <v>-1.616E-3</v>
      </c>
      <c r="G281" s="16"/>
    </row>
    <row r="282" spans="1:7" x14ac:dyDescent="0.25">
      <c r="A282" s="13" t="s">
        <v>2178</v>
      </c>
      <c r="B282" s="32"/>
      <c r="C282" s="32" t="s">
        <v>394</v>
      </c>
      <c r="D282" s="44">
        <v>-348975</v>
      </c>
      <c r="E282" s="40">
        <v>-2223.84</v>
      </c>
      <c r="F282" s="26">
        <v>-1.629E-3</v>
      </c>
      <c r="G282" s="16"/>
    </row>
    <row r="283" spans="1:7" x14ac:dyDescent="0.25">
      <c r="A283" s="13" t="s">
        <v>2151</v>
      </c>
      <c r="B283" s="32"/>
      <c r="C283" s="32" t="s">
        <v>294</v>
      </c>
      <c r="D283" s="44">
        <v>-484200</v>
      </c>
      <c r="E283" s="40">
        <v>-2258.0700000000002</v>
      </c>
      <c r="F283" s="26">
        <v>-1.6540000000000001E-3</v>
      </c>
      <c r="G283" s="16"/>
    </row>
    <row r="284" spans="1:7" x14ac:dyDescent="0.25">
      <c r="A284" s="13" t="s">
        <v>3012</v>
      </c>
      <c r="B284" s="32"/>
      <c r="C284" s="32" t="s">
        <v>355</v>
      </c>
      <c r="D284" s="44">
        <v>-165000</v>
      </c>
      <c r="E284" s="40">
        <v>-2360.4899999999998</v>
      </c>
      <c r="F284" s="26">
        <v>-1.73E-3</v>
      </c>
      <c r="G284" s="16"/>
    </row>
    <row r="285" spans="1:7" x14ac:dyDescent="0.25">
      <c r="A285" s="13" t="s">
        <v>3013</v>
      </c>
      <c r="B285" s="32"/>
      <c r="C285" s="32" t="s">
        <v>345</v>
      </c>
      <c r="D285" s="44">
        <v>-233000</v>
      </c>
      <c r="E285" s="40">
        <v>-2377.3000000000002</v>
      </c>
      <c r="F285" s="26">
        <v>-1.7420000000000001E-3</v>
      </c>
      <c r="G285" s="16"/>
    </row>
    <row r="286" spans="1:7" x14ac:dyDescent="0.25">
      <c r="A286" s="13" t="s">
        <v>3014</v>
      </c>
      <c r="B286" s="32"/>
      <c r="C286" s="32" t="s">
        <v>297</v>
      </c>
      <c r="D286" s="44">
        <v>-48000</v>
      </c>
      <c r="E286" s="40">
        <v>-2409.0500000000002</v>
      </c>
      <c r="F286" s="26">
        <v>-1.7650000000000001E-3</v>
      </c>
      <c r="G286" s="16"/>
    </row>
    <row r="287" spans="1:7" x14ac:dyDescent="0.25">
      <c r="A287" s="13" t="s">
        <v>3015</v>
      </c>
      <c r="B287" s="32"/>
      <c r="C287" s="32" t="s">
        <v>270</v>
      </c>
      <c r="D287" s="44">
        <v>-3075150</v>
      </c>
      <c r="E287" s="40">
        <v>-2447.8200000000002</v>
      </c>
      <c r="F287" s="26">
        <v>-1.794E-3</v>
      </c>
      <c r="G287" s="16"/>
    </row>
    <row r="288" spans="1:7" x14ac:dyDescent="0.25">
      <c r="A288" s="13" t="s">
        <v>3016</v>
      </c>
      <c r="B288" s="32"/>
      <c r="C288" s="32" t="s">
        <v>316</v>
      </c>
      <c r="D288" s="44">
        <v>-31050</v>
      </c>
      <c r="E288" s="40">
        <v>-2468.6799999999998</v>
      </c>
      <c r="F288" s="26">
        <v>-1.8090000000000001E-3</v>
      </c>
      <c r="G288" s="16"/>
    </row>
    <row r="289" spans="1:7" x14ac:dyDescent="0.25">
      <c r="A289" s="13" t="s">
        <v>3017</v>
      </c>
      <c r="B289" s="32"/>
      <c r="C289" s="32" t="s">
        <v>303</v>
      </c>
      <c r="D289" s="44">
        <v>-383125</v>
      </c>
      <c r="E289" s="40">
        <v>-2508.3200000000002</v>
      </c>
      <c r="F289" s="26">
        <v>-1.838E-3</v>
      </c>
      <c r="G289" s="16"/>
    </row>
    <row r="290" spans="1:7" x14ac:dyDescent="0.25">
      <c r="A290" s="13" t="s">
        <v>2180</v>
      </c>
      <c r="B290" s="32"/>
      <c r="C290" s="32" t="s">
        <v>273</v>
      </c>
      <c r="D290" s="44">
        <v>-48200</v>
      </c>
      <c r="E290" s="40">
        <v>-2545.9499999999998</v>
      </c>
      <c r="F290" s="26">
        <v>-1.8649999999999999E-3</v>
      </c>
      <c r="G290" s="16"/>
    </row>
    <row r="291" spans="1:7" x14ac:dyDescent="0.25">
      <c r="A291" s="13" t="s">
        <v>3018</v>
      </c>
      <c r="B291" s="32"/>
      <c r="C291" s="32" t="s">
        <v>338</v>
      </c>
      <c r="D291" s="44">
        <v>-257600</v>
      </c>
      <c r="E291" s="40">
        <v>-2587.46</v>
      </c>
      <c r="F291" s="26">
        <v>-1.8959999999999999E-3</v>
      </c>
      <c r="G291" s="16"/>
    </row>
    <row r="292" spans="1:7" x14ac:dyDescent="0.25">
      <c r="A292" s="13" t="s">
        <v>3019</v>
      </c>
      <c r="B292" s="32"/>
      <c r="C292" s="32" t="s">
        <v>281</v>
      </c>
      <c r="D292" s="44">
        <v>-493000</v>
      </c>
      <c r="E292" s="40">
        <v>-2610.19</v>
      </c>
      <c r="F292" s="26">
        <v>-1.913E-3</v>
      </c>
      <c r="G292" s="16"/>
    </row>
    <row r="293" spans="1:7" x14ac:dyDescent="0.25">
      <c r="A293" s="13" t="s">
        <v>3020</v>
      </c>
      <c r="B293" s="32"/>
      <c r="C293" s="32" t="s">
        <v>300</v>
      </c>
      <c r="D293" s="44">
        <v>-30750</v>
      </c>
      <c r="E293" s="40">
        <v>-2637.44</v>
      </c>
      <c r="F293" s="26">
        <v>-1.933E-3</v>
      </c>
      <c r="G293" s="16"/>
    </row>
    <row r="294" spans="1:7" x14ac:dyDescent="0.25">
      <c r="A294" s="13" t="s">
        <v>2153</v>
      </c>
      <c r="B294" s="32"/>
      <c r="C294" s="32" t="s">
        <v>281</v>
      </c>
      <c r="D294" s="44">
        <v>-190450</v>
      </c>
      <c r="E294" s="40">
        <v>-2695.25</v>
      </c>
      <c r="F294" s="26">
        <v>-1.9750000000000002E-3</v>
      </c>
      <c r="G294" s="16"/>
    </row>
    <row r="295" spans="1:7" x14ac:dyDescent="0.25">
      <c r="A295" s="13" t="s">
        <v>3021</v>
      </c>
      <c r="B295" s="32"/>
      <c r="C295" s="32" t="s">
        <v>345</v>
      </c>
      <c r="D295" s="44">
        <v>-2725</v>
      </c>
      <c r="E295" s="40">
        <v>-2884.24</v>
      </c>
      <c r="F295" s="26">
        <v>-2.1129999999999999E-3</v>
      </c>
      <c r="G295" s="16"/>
    </row>
    <row r="296" spans="1:7" x14ac:dyDescent="0.25">
      <c r="A296" s="13" t="s">
        <v>3022</v>
      </c>
      <c r="B296" s="32"/>
      <c r="C296" s="32" t="s">
        <v>394</v>
      </c>
      <c r="D296" s="44">
        <v>-149175</v>
      </c>
      <c r="E296" s="40">
        <v>-2897.28</v>
      </c>
      <c r="F296" s="26">
        <v>-2.1229999999999999E-3</v>
      </c>
      <c r="G296" s="16"/>
    </row>
    <row r="297" spans="1:7" x14ac:dyDescent="0.25">
      <c r="A297" s="13" t="s">
        <v>3023</v>
      </c>
      <c r="B297" s="32"/>
      <c r="C297" s="32" t="s">
        <v>267</v>
      </c>
      <c r="D297" s="44">
        <v>-239500</v>
      </c>
      <c r="E297" s="40">
        <v>-2906.81</v>
      </c>
      <c r="F297" s="26">
        <v>-2.1299999999999999E-3</v>
      </c>
      <c r="G297" s="16"/>
    </row>
    <row r="298" spans="1:7" x14ac:dyDescent="0.25">
      <c r="A298" s="13" t="s">
        <v>3024</v>
      </c>
      <c r="B298" s="32"/>
      <c r="C298" s="32" t="s">
        <v>281</v>
      </c>
      <c r="D298" s="44">
        <v>-52900</v>
      </c>
      <c r="E298" s="40">
        <v>-2908.05</v>
      </c>
      <c r="F298" s="26">
        <v>-2.1310000000000001E-3</v>
      </c>
      <c r="G298" s="16"/>
    </row>
    <row r="299" spans="1:7" x14ac:dyDescent="0.25">
      <c r="A299" s="13" t="s">
        <v>3025</v>
      </c>
      <c r="B299" s="32"/>
      <c r="C299" s="32" t="s">
        <v>300</v>
      </c>
      <c r="D299" s="44">
        <v>-1397550</v>
      </c>
      <c r="E299" s="40">
        <v>-2935.55</v>
      </c>
      <c r="F299" s="26">
        <v>-2.1510000000000001E-3</v>
      </c>
      <c r="G299" s="16"/>
    </row>
    <row r="300" spans="1:7" x14ac:dyDescent="0.25">
      <c r="A300" s="13" t="s">
        <v>3026</v>
      </c>
      <c r="B300" s="32"/>
      <c r="C300" s="32" t="s">
        <v>345</v>
      </c>
      <c r="D300" s="44">
        <v>-11425</v>
      </c>
      <c r="E300" s="40">
        <v>-3049.37</v>
      </c>
      <c r="F300" s="26">
        <v>-2.2339999999999999E-3</v>
      </c>
      <c r="G300" s="16"/>
    </row>
    <row r="301" spans="1:7" x14ac:dyDescent="0.25">
      <c r="A301" s="13" t="s">
        <v>3027</v>
      </c>
      <c r="B301" s="32"/>
      <c r="C301" s="32" t="s">
        <v>273</v>
      </c>
      <c r="D301" s="44">
        <v>-40600</v>
      </c>
      <c r="E301" s="40">
        <v>-3158.58</v>
      </c>
      <c r="F301" s="26">
        <v>-2.3140000000000001E-3</v>
      </c>
      <c r="G301" s="16"/>
    </row>
    <row r="302" spans="1:7" x14ac:dyDescent="0.25">
      <c r="A302" s="13" t="s">
        <v>2156</v>
      </c>
      <c r="B302" s="32"/>
      <c r="C302" s="32" t="s">
        <v>345</v>
      </c>
      <c r="D302" s="44">
        <v>-846600</v>
      </c>
      <c r="E302" s="40">
        <v>-3185.76</v>
      </c>
      <c r="F302" s="26">
        <v>-2.3340000000000001E-3</v>
      </c>
      <c r="G302" s="16"/>
    </row>
    <row r="303" spans="1:7" x14ac:dyDescent="0.25">
      <c r="A303" s="13" t="s">
        <v>2164</v>
      </c>
      <c r="B303" s="32"/>
      <c r="C303" s="32" t="s">
        <v>262</v>
      </c>
      <c r="D303" s="44">
        <v>-3955500</v>
      </c>
      <c r="E303" s="40">
        <v>-3220.17</v>
      </c>
      <c r="F303" s="26">
        <v>-2.3600000000000001E-3</v>
      </c>
      <c r="G303" s="16"/>
    </row>
    <row r="304" spans="1:7" x14ac:dyDescent="0.25">
      <c r="A304" s="13" t="s">
        <v>3028</v>
      </c>
      <c r="B304" s="32"/>
      <c r="C304" s="32" t="s">
        <v>403</v>
      </c>
      <c r="D304" s="44">
        <v>-240385</v>
      </c>
      <c r="E304" s="40">
        <v>-3232.22</v>
      </c>
      <c r="F304" s="26">
        <v>-2.3679999999999999E-3</v>
      </c>
      <c r="G304" s="16"/>
    </row>
    <row r="305" spans="1:7" x14ac:dyDescent="0.25">
      <c r="A305" s="13" t="s">
        <v>3029</v>
      </c>
      <c r="B305" s="32"/>
      <c r="C305" s="32" t="s">
        <v>385</v>
      </c>
      <c r="D305" s="44">
        <v>-65875</v>
      </c>
      <c r="E305" s="40">
        <v>-3271.71</v>
      </c>
      <c r="F305" s="26">
        <v>-2.3969999999999998E-3</v>
      </c>
      <c r="G305" s="16"/>
    </row>
    <row r="306" spans="1:7" x14ac:dyDescent="0.25">
      <c r="A306" s="13" t="s">
        <v>3030</v>
      </c>
      <c r="B306" s="32"/>
      <c r="C306" s="32" t="s">
        <v>385</v>
      </c>
      <c r="D306" s="44">
        <v>-71100</v>
      </c>
      <c r="E306" s="40">
        <v>-3297.55</v>
      </c>
      <c r="F306" s="26">
        <v>-2.4160000000000002E-3</v>
      </c>
      <c r="G306" s="16"/>
    </row>
    <row r="307" spans="1:7" x14ac:dyDescent="0.25">
      <c r="A307" s="13" t="s">
        <v>2166</v>
      </c>
      <c r="B307" s="32"/>
      <c r="C307" s="32" t="s">
        <v>262</v>
      </c>
      <c r="D307" s="44">
        <v>-1702350</v>
      </c>
      <c r="E307" s="40">
        <v>-3370.14</v>
      </c>
      <c r="F307" s="26">
        <v>-2.47E-3</v>
      </c>
      <c r="G307" s="16"/>
    </row>
    <row r="308" spans="1:7" x14ac:dyDescent="0.25">
      <c r="A308" s="13" t="s">
        <v>3031</v>
      </c>
      <c r="B308" s="32"/>
      <c r="C308" s="32" t="s">
        <v>815</v>
      </c>
      <c r="D308" s="44">
        <v>-1194000</v>
      </c>
      <c r="E308" s="40">
        <v>-3393.35</v>
      </c>
      <c r="F308" s="26">
        <v>-2.4870000000000001E-3</v>
      </c>
      <c r="G308" s="16"/>
    </row>
    <row r="309" spans="1:7" x14ac:dyDescent="0.25">
      <c r="A309" s="13" t="s">
        <v>3032</v>
      </c>
      <c r="B309" s="32"/>
      <c r="C309" s="32" t="s">
        <v>284</v>
      </c>
      <c r="D309" s="44">
        <v>-49125</v>
      </c>
      <c r="E309" s="40">
        <v>-3444.74</v>
      </c>
      <c r="F309" s="26">
        <v>-2.5240000000000002E-3</v>
      </c>
      <c r="G309" s="16"/>
    </row>
    <row r="310" spans="1:7" x14ac:dyDescent="0.25">
      <c r="A310" s="13" t="s">
        <v>2157</v>
      </c>
      <c r="B310" s="32"/>
      <c r="C310" s="32" t="s">
        <v>291</v>
      </c>
      <c r="D310" s="44">
        <v>-156900</v>
      </c>
      <c r="E310" s="40">
        <v>-3457.13</v>
      </c>
      <c r="F310" s="26">
        <v>-2.5330000000000001E-3</v>
      </c>
      <c r="G310" s="16"/>
    </row>
    <row r="311" spans="1:7" x14ac:dyDescent="0.25">
      <c r="A311" s="13" t="s">
        <v>2176</v>
      </c>
      <c r="B311" s="32"/>
      <c r="C311" s="32" t="s">
        <v>284</v>
      </c>
      <c r="D311" s="44">
        <v>-101850</v>
      </c>
      <c r="E311" s="40">
        <v>-3488.62</v>
      </c>
      <c r="F311" s="26">
        <v>-2.5560000000000001E-3</v>
      </c>
      <c r="G311" s="16"/>
    </row>
    <row r="312" spans="1:7" x14ac:dyDescent="0.25">
      <c r="A312" s="13" t="s">
        <v>3033</v>
      </c>
      <c r="B312" s="32"/>
      <c r="C312" s="32" t="s">
        <v>417</v>
      </c>
      <c r="D312" s="44">
        <v>-449900</v>
      </c>
      <c r="E312" s="40">
        <v>-3516.42</v>
      </c>
      <c r="F312" s="26">
        <v>-2.5769999999999999E-3</v>
      </c>
      <c r="G312" s="16"/>
    </row>
    <row r="313" spans="1:7" x14ac:dyDescent="0.25">
      <c r="A313" s="13" t="s">
        <v>3034</v>
      </c>
      <c r="B313" s="32"/>
      <c r="C313" s="32" t="s">
        <v>262</v>
      </c>
      <c r="D313" s="44">
        <v>-6037500</v>
      </c>
      <c r="E313" s="40">
        <v>-3548.84</v>
      </c>
      <c r="F313" s="26">
        <v>-2.5999999999999999E-3</v>
      </c>
      <c r="G313" s="16"/>
    </row>
    <row r="314" spans="1:7" x14ac:dyDescent="0.25">
      <c r="A314" s="13" t="s">
        <v>2196</v>
      </c>
      <c r="B314" s="32"/>
      <c r="C314" s="32" t="s">
        <v>262</v>
      </c>
      <c r="D314" s="44">
        <v>-4064000</v>
      </c>
      <c r="E314" s="40">
        <v>-3569.41</v>
      </c>
      <c r="F314" s="26">
        <v>-2.6159999999999998E-3</v>
      </c>
      <c r="G314" s="16"/>
    </row>
    <row r="315" spans="1:7" x14ac:dyDescent="0.25">
      <c r="A315" s="13" t="s">
        <v>2149</v>
      </c>
      <c r="B315" s="32"/>
      <c r="C315" s="32" t="s">
        <v>345</v>
      </c>
      <c r="D315" s="44">
        <v>-3049450</v>
      </c>
      <c r="E315" s="40">
        <v>-3629.76</v>
      </c>
      <c r="F315" s="26">
        <v>-2.66E-3</v>
      </c>
      <c r="G315" s="16"/>
    </row>
    <row r="316" spans="1:7" x14ac:dyDescent="0.25">
      <c r="A316" s="13" t="s">
        <v>2160</v>
      </c>
      <c r="B316" s="32"/>
      <c r="C316" s="32" t="s">
        <v>385</v>
      </c>
      <c r="D316" s="44">
        <v>-2063250</v>
      </c>
      <c r="E316" s="40">
        <v>-3715.91</v>
      </c>
      <c r="F316" s="26">
        <v>-2.7230000000000002E-3</v>
      </c>
      <c r="G316" s="16"/>
    </row>
    <row r="317" spans="1:7" x14ac:dyDescent="0.25">
      <c r="A317" s="13" t="s">
        <v>2193</v>
      </c>
      <c r="B317" s="32"/>
      <c r="C317" s="32" t="s">
        <v>281</v>
      </c>
      <c r="D317" s="44">
        <v>-352550</v>
      </c>
      <c r="E317" s="40">
        <v>-3753.78</v>
      </c>
      <c r="F317" s="26">
        <v>-2.751E-3</v>
      </c>
      <c r="G317" s="16"/>
    </row>
    <row r="318" spans="1:7" x14ac:dyDescent="0.25">
      <c r="A318" s="13" t="s">
        <v>3035</v>
      </c>
      <c r="B318" s="32"/>
      <c r="C318" s="32" t="s">
        <v>262</v>
      </c>
      <c r="D318" s="44">
        <v>-2688000</v>
      </c>
      <c r="E318" s="40">
        <v>-3810.78</v>
      </c>
      <c r="F318" s="26">
        <v>-2.7920000000000002E-3</v>
      </c>
      <c r="G318" s="16"/>
    </row>
    <row r="319" spans="1:7" x14ac:dyDescent="0.25">
      <c r="A319" s="13" t="s">
        <v>2165</v>
      </c>
      <c r="B319" s="32"/>
      <c r="C319" s="32" t="s">
        <v>316</v>
      </c>
      <c r="D319" s="44">
        <v>-103650</v>
      </c>
      <c r="E319" s="40">
        <v>-3831.11</v>
      </c>
      <c r="F319" s="26">
        <v>-2.807E-3</v>
      </c>
      <c r="G319" s="16"/>
    </row>
    <row r="320" spans="1:7" x14ac:dyDescent="0.25">
      <c r="A320" s="13" t="s">
        <v>3036</v>
      </c>
      <c r="B320" s="32"/>
      <c r="C320" s="32" t="s">
        <v>303</v>
      </c>
      <c r="D320" s="44">
        <v>-1533600</v>
      </c>
      <c r="E320" s="40">
        <v>-3871.57</v>
      </c>
      <c r="F320" s="26">
        <v>-2.8370000000000001E-3</v>
      </c>
      <c r="G320" s="16"/>
    </row>
    <row r="321" spans="1:7" x14ac:dyDescent="0.25">
      <c r="A321" s="13" t="s">
        <v>2179</v>
      </c>
      <c r="B321" s="32"/>
      <c r="C321" s="32" t="s">
        <v>412</v>
      </c>
      <c r="D321" s="44">
        <v>-2832500</v>
      </c>
      <c r="E321" s="40">
        <v>-3898.65</v>
      </c>
      <c r="F321" s="26">
        <v>-2.8570000000000002E-3</v>
      </c>
      <c r="G321" s="16"/>
    </row>
    <row r="322" spans="1:7" x14ac:dyDescent="0.25">
      <c r="A322" s="13" t="s">
        <v>3037</v>
      </c>
      <c r="B322" s="32"/>
      <c r="C322" s="32" t="s">
        <v>335</v>
      </c>
      <c r="D322" s="44">
        <v>-266500</v>
      </c>
      <c r="E322" s="40">
        <v>-3918.22</v>
      </c>
      <c r="F322" s="26">
        <v>-2.8709999999999999E-3</v>
      </c>
      <c r="G322" s="16"/>
    </row>
    <row r="323" spans="1:7" x14ac:dyDescent="0.25">
      <c r="A323" s="13" t="s">
        <v>3038</v>
      </c>
      <c r="B323" s="32"/>
      <c r="C323" s="32" t="s">
        <v>273</v>
      </c>
      <c r="D323" s="44">
        <v>-262200</v>
      </c>
      <c r="E323" s="40">
        <v>-3922.64</v>
      </c>
      <c r="F323" s="26">
        <v>-2.8739999999999998E-3</v>
      </c>
      <c r="G323" s="16"/>
    </row>
    <row r="324" spans="1:7" x14ac:dyDescent="0.25">
      <c r="A324" s="13" t="s">
        <v>2147</v>
      </c>
      <c r="B324" s="32"/>
      <c r="C324" s="32" t="s">
        <v>500</v>
      </c>
      <c r="D324" s="44">
        <v>-406000</v>
      </c>
      <c r="E324" s="40">
        <v>-4108.3100000000004</v>
      </c>
      <c r="F324" s="26">
        <v>-3.0109999999999998E-3</v>
      </c>
      <c r="G324" s="16"/>
    </row>
    <row r="325" spans="1:7" x14ac:dyDescent="0.25">
      <c r="A325" s="13" t="s">
        <v>3039</v>
      </c>
      <c r="B325" s="32"/>
      <c r="C325" s="32" t="s">
        <v>276</v>
      </c>
      <c r="D325" s="44">
        <v>-129150</v>
      </c>
      <c r="E325" s="40">
        <v>-4108.91</v>
      </c>
      <c r="F325" s="26">
        <v>-3.0109999999999998E-3</v>
      </c>
      <c r="G325" s="16"/>
    </row>
    <row r="326" spans="1:7" x14ac:dyDescent="0.25">
      <c r="A326" s="13" t="s">
        <v>2194</v>
      </c>
      <c r="B326" s="32"/>
      <c r="C326" s="32" t="s">
        <v>300</v>
      </c>
      <c r="D326" s="44">
        <v>-687000</v>
      </c>
      <c r="E326" s="40">
        <v>-4257</v>
      </c>
      <c r="F326" s="26">
        <v>-3.1189999999999998E-3</v>
      </c>
      <c r="G326" s="16"/>
    </row>
    <row r="327" spans="1:7" x14ac:dyDescent="0.25">
      <c r="A327" s="13" t="s">
        <v>3040</v>
      </c>
      <c r="B327" s="32"/>
      <c r="C327" s="32" t="s">
        <v>335</v>
      </c>
      <c r="D327" s="44">
        <v>-594750</v>
      </c>
      <c r="E327" s="40">
        <v>-4262.87</v>
      </c>
      <c r="F327" s="26">
        <v>-3.124E-3</v>
      </c>
      <c r="G327" s="16"/>
    </row>
    <row r="328" spans="1:7" x14ac:dyDescent="0.25">
      <c r="A328" s="13" t="s">
        <v>3041</v>
      </c>
      <c r="B328" s="32"/>
      <c r="C328" s="32" t="s">
        <v>355</v>
      </c>
      <c r="D328" s="44">
        <v>-194600</v>
      </c>
      <c r="E328" s="40">
        <v>-4266.8</v>
      </c>
      <c r="F328" s="26">
        <v>-3.127E-3</v>
      </c>
      <c r="G328" s="16"/>
    </row>
    <row r="329" spans="1:7" x14ac:dyDescent="0.25">
      <c r="A329" s="13" t="s">
        <v>2173</v>
      </c>
      <c r="B329" s="32"/>
      <c r="C329" s="32" t="s">
        <v>294</v>
      </c>
      <c r="D329" s="44">
        <v>-42650</v>
      </c>
      <c r="E329" s="40">
        <v>-4347.21</v>
      </c>
      <c r="F329" s="26">
        <v>-3.186E-3</v>
      </c>
      <c r="G329" s="16"/>
    </row>
    <row r="330" spans="1:7" x14ac:dyDescent="0.25">
      <c r="A330" s="13" t="s">
        <v>2181</v>
      </c>
      <c r="B330" s="32"/>
      <c r="C330" s="32" t="s">
        <v>284</v>
      </c>
      <c r="D330" s="44">
        <v>-89500</v>
      </c>
      <c r="E330" s="40">
        <v>-4355.83</v>
      </c>
      <c r="F330" s="26">
        <v>-3.192E-3</v>
      </c>
      <c r="G330" s="16"/>
    </row>
    <row r="331" spans="1:7" x14ac:dyDescent="0.25">
      <c r="A331" s="13" t="s">
        <v>3042</v>
      </c>
      <c r="B331" s="32"/>
      <c r="C331" s="32" t="s">
        <v>281</v>
      </c>
      <c r="D331" s="44">
        <v>-275800</v>
      </c>
      <c r="E331" s="40">
        <v>-4420.1099999999997</v>
      </c>
      <c r="F331" s="26">
        <v>-3.2390000000000001E-3</v>
      </c>
      <c r="G331" s="16"/>
    </row>
    <row r="332" spans="1:7" x14ac:dyDescent="0.25">
      <c r="A332" s="13" t="s">
        <v>3043</v>
      </c>
      <c r="B332" s="32"/>
      <c r="C332" s="32" t="s">
        <v>815</v>
      </c>
      <c r="D332" s="44">
        <v>-370000</v>
      </c>
      <c r="E332" s="40">
        <v>-4607.8</v>
      </c>
      <c r="F332" s="26">
        <v>-3.3769999999999998E-3</v>
      </c>
      <c r="G332" s="16"/>
    </row>
    <row r="333" spans="1:7" x14ac:dyDescent="0.25">
      <c r="A333" s="13" t="s">
        <v>3044</v>
      </c>
      <c r="B333" s="32"/>
      <c r="C333" s="32" t="s">
        <v>281</v>
      </c>
      <c r="D333" s="44">
        <v>-156750</v>
      </c>
      <c r="E333" s="40">
        <v>-4638.78</v>
      </c>
      <c r="F333" s="26">
        <v>-3.3990000000000001E-3</v>
      </c>
      <c r="G333" s="16"/>
    </row>
    <row r="334" spans="1:7" x14ac:dyDescent="0.25">
      <c r="A334" s="13" t="s">
        <v>3045</v>
      </c>
      <c r="B334" s="32"/>
      <c r="C334" s="32" t="s">
        <v>284</v>
      </c>
      <c r="D334" s="44">
        <v>-2182000</v>
      </c>
      <c r="E334" s="40">
        <v>-4862.59</v>
      </c>
      <c r="F334" s="26">
        <v>-3.5630000000000002E-3</v>
      </c>
      <c r="G334" s="16"/>
    </row>
    <row r="335" spans="1:7" x14ac:dyDescent="0.25">
      <c r="A335" s="13" t="s">
        <v>2177</v>
      </c>
      <c r="B335" s="32"/>
      <c r="C335" s="32" t="s">
        <v>470</v>
      </c>
      <c r="D335" s="44">
        <v>-721000</v>
      </c>
      <c r="E335" s="40">
        <v>-4867.83</v>
      </c>
      <c r="F335" s="26">
        <v>-3.5669999999999999E-3</v>
      </c>
      <c r="G335" s="16"/>
    </row>
    <row r="336" spans="1:7" x14ac:dyDescent="0.25">
      <c r="A336" s="13" t="s">
        <v>2174</v>
      </c>
      <c r="B336" s="32"/>
      <c r="C336" s="32" t="s">
        <v>403</v>
      </c>
      <c r="D336" s="44">
        <v>-188850</v>
      </c>
      <c r="E336" s="40">
        <v>-5162.03</v>
      </c>
      <c r="F336" s="26">
        <v>-3.7829999999999999E-3</v>
      </c>
      <c r="G336" s="16"/>
    </row>
    <row r="337" spans="1:7" x14ac:dyDescent="0.25">
      <c r="A337" s="13" t="s">
        <v>3046</v>
      </c>
      <c r="B337" s="32"/>
      <c r="C337" s="32" t="s">
        <v>482</v>
      </c>
      <c r="D337" s="44">
        <v>-897600</v>
      </c>
      <c r="E337" s="40">
        <v>-5414.32</v>
      </c>
      <c r="F337" s="26">
        <v>-3.9680000000000002E-3</v>
      </c>
      <c r="G337" s="16"/>
    </row>
    <row r="338" spans="1:7" x14ac:dyDescent="0.25">
      <c r="A338" s="13" t="s">
        <v>3047</v>
      </c>
      <c r="B338" s="32"/>
      <c r="C338" s="32" t="s">
        <v>300</v>
      </c>
      <c r="D338" s="44">
        <v>-1089000</v>
      </c>
      <c r="E338" s="40">
        <v>-5434.11</v>
      </c>
      <c r="F338" s="26">
        <v>-3.9820000000000003E-3</v>
      </c>
      <c r="G338" s="16"/>
    </row>
    <row r="339" spans="1:7" x14ac:dyDescent="0.25">
      <c r="A339" s="13" t="s">
        <v>2202</v>
      </c>
      <c r="B339" s="32"/>
      <c r="C339" s="32" t="s">
        <v>300</v>
      </c>
      <c r="D339" s="44">
        <v>-2603700</v>
      </c>
      <c r="E339" s="40">
        <v>-5437.83</v>
      </c>
      <c r="F339" s="26">
        <v>-3.9849999999999998E-3</v>
      </c>
      <c r="G339" s="16"/>
    </row>
    <row r="340" spans="1:7" x14ac:dyDescent="0.25">
      <c r="A340" s="13" t="s">
        <v>2204</v>
      </c>
      <c r="B340" s="32"/>
      <c r="C340" s="32" t="s">
        <v>1582</v>
      </c>
      <c r="D340" s="44">
        <v>-261600</v>
      </c>
      <c r="E340" s="40">
        <v>-5499.22</v>
      </c>
      <c r="F340" s="26">
        <v>-4.0299999999999997E-3</v>
      </c>
      <c r="G340" s="16"/>
    </row>
    <row r="341" spans="1:7" x14ac:dyDescent="0.25">
      <c r="A341" s="13" t="s">
        <v>3048</v>
      </c>
      <c r="B341" s="32"/>
      <c r="C341" s="32" t="s">
        <v>355</v>
      </c>
      <c r="D341" s="44">
        <v>-424800</v>
      </c>
      <c r="E341" s="40">
        <v>-5522.4</v>
      </c>
      <c r="F341" s="26">
        <v>-4.0470000000000002E-3</v>
      </c>
      <c r="G341" s="16"/>
    </row>
    <row r="342" spans="1:7" x14ac:dyDescent="0.25">
      <c r="A342" s="13" t="s">
        <v>3049</v>
      </c>
      <c r="B342" s="32"/>
      <c r="C342" s="32" t="s">
        <v>300</v>
      </c>
      <c r="D342" s="44">
        <v>-271975</v>
      </c>
      <c r="E342" s="40">
        <v>-5815.37</v>
      </c>
      <c r="F342" s="26">
        <v>-4.2620000000000002E-3</v>
      </c>
      <c r="G342" s="16"/>
    </row>
    <row r="343" spans="1:7" x14ac:dyDescent="0.25">
      <c r="A343" s="13" t="s">
        <v>3050</v>
      </c>
      <c r="B343" s="32"/>
      <c r="C343" s="32" t="s">
        <v>1240</v>
      </c>
      <c r="D343" s="44">
        <v>-8381250</v>
      </c>
      <c r="E343" s="40">
        <v>-5838.38</v>
      </c>
      <c r="F343" s="26">
        <v>-4.2789999999999998E-3</v>
      </c>
      <c r="G343" s="16"/>
    </row>
    <row r="344" spans="1:7" x14ac:dyDescent="0.25">
      <c r="A344" s="13" t="s">
        <v>2152</v>
      </c>
      <c r="B344" s="32"/>
      <c r="C344" s="32" t="s">
        <v>470</v>
      </c>
      <c r="D344" s="44">
        <v>-945000</v>
      </c>
      <c r="E344" s="40">
        <v>-5945.47</v>
      </c>
      <c r="F344" s="26">
        <v>-4.3569999999999998E-3</v>
      </c>
      <c r="G344" s="16"/>
    </row>
    <row r="345" spans="1:7" x14ac:dyDescent="0.25">
      <c r="A345" s="13" t="s">
        <v>3051</v>
      </c>
      <c r="B345" s="32"/>
      <c r="C345" s="32" t="s">
        <v>321</v>
      </c>
      <c r="D345" s="44">
        <v>-2944150</v>
      </c>
      <c r="E345" s="40">
        <v>-5989.87</v>
      </c>
      <c r="F345" s="26">
        <v>-4.3899999999999998E-3</v>
      </c>
      <c r="G345" s="16"/>
    </row>
    <row r="346" spans="1:7" x14ac:dyDescent="0.25">
      <c r="A346" s="13" t="s">
        <v>2892</v>
      </c>
      <c r="B346" s="32"/>
      <c r="C346" s="32" t="s">
        <v>262</v>
      </c>
      <c r="D346" s="44">
        <v>-1081000</v>
      </c>
      <c r="E346" s="40">
        <v>-6110.89</v>
      </c>
      <c r="F346" s="26">
        <v>-4.4780000000000002E-3</v>
      </c>
      <c r="G346" s="16"/>
    </row>
    <row r="347" spans="1:7" x14ac:dyDescent="0.25">
      <c r="A347" s="13" t="s">
        <v>2191</v>
      </c>
      <c r="B347" s="32"/>
      <c r="C347" s="32" t="s">
        <v>355</v>
      </c>
      <c r="D347" s="44">
        <v>-198625</v>
      </c>
      <c r="E347" s="40">
        <v>-6147.64</v>
      </c>
      <c r="F347" s="26">
        <v>-4.5050000000000003E-3</v>
      </c>
      <c r="G347" s="16"/>
    </row>
    <row r="348" spans="1:7" x14ac:dyDescent="0.25">
      <c r="A348" s="13" t="s">
        <v>2186</v>
      </c>
      <c r="B348" s="32"/>
      <c r="C348" s="32" t="s">
        <v>284</v>
      </c>
      <c r="D348" s="44">
        <v>-2665000</v>
      </c>
      <c r="E348" s="40">
        <v>-6473.29</v>
      </c>
      <c r="F348" s="26">
        <v>-4.744E-3</v>
      </c>
      <c r="G348" s="16"/>
    </row>
    <row r="349" spans="1:7" x14ac:dyDescent="0.25">
      <c r="A349" s="13" t="s">
        <v>2209</v>
      </c>
      <c r="B349" s="32"/>
      <c r="C349" s="32" t="s">
        <v>270</v>
      </c>
      <c r="D349" s="44">
        <v>-88800000</v>
      </c>
      <c r="E349" s="40">
        <v>-6731.04</v>
      </c>
      <c r="F349" s="26">
        <v>-4.9329999999999999E-3</v>
      </c>
      <c r="G349" s="16"/>
    </row>
    <row r="350" spans="1:7" x14ac:dyDescent="0.25">
      <c r="A350" s="13" t="s">
        <v>3052</v>
      </c>
      <c r="B350" s="32"/>
      <c r="C350" s="32" t="s">
        <v>332</v>
      </c>
      <c r="D350" s="44">
        <v>-686700</v>
      </c>
      <c r="E350" s="40">
        <v>-6752.66</v>
      </c>
      <c r="F350" s="26">
        <v>-4.9490000000000003E-3</v>
      </c>
      <c r="G350" s="16"/>
    </row>
    <row r="351" spans="1:7" x14ac:dyDescent="0.25">
      <c r="A351" s="13" t="s">
        <v>3053</v>
      </c>
      <c r="B351" s="32"/>
      <c r="C351" s="32" t="s">
        <v>262</v>
      </c>
      <c r="D351" s="44">
        <v>-1105500</v>
      </c>
      <c r="E351" s="40">
        <v>-7699.81</v>
      </c>
      <c r="F351" s="26">
        <v>-5.6429999999999996E-3</v>
      </c>
      <c r="G351" s="16"/>
    </row>
    <row r="352" spans="1:7" x14ac:dyDescent="0.25">
      <c r="A352" s="13" t="s">
        <v>3054</v>
      </c>
      <c r="B352" s="32"/>
      <c r="C352" s="32" t="s">
        <v>281</v>
      </c>
      <c r="D352" s="44">
        <v>-695625</v>
      </c>
      <c r="E352" s="40">
        <v>-7794.48</v>
      </c>
      <c r="F352" s="26">
        <v>-5.7120000000000001E-3</v>
      </c>
      <c r="G352" s="16"/>
    </row>
    <row r="353" spans="1:7" x14ac:dyDescent="0.25">
      <c r="A353" s="13" t="s">
        <v>2150</v>
      </c>
      <c r="B353" s="32"/>
      <c r="C353" s="32" t="s">
        <v>270</v>
      </c>
      <c r="D353" s="44">
        <v>-2422500</v>
      </c>
      <c r="E353" s="40">
        <v>-7877.97</v>
      </c>
      <c r="F353" s="26">
        <v>-5.7730000000000004E-3</v>
      </c>
      <c r="G353" s="16"/>
    </row>
    <row r="354" spans="1:7" x14ac:dyDescent="0.25">
      <c r="A354" s="13" t="s">
        <v>2206</v>
      </c>
      <c r="B354" s="32"/>
      <c r="C354" s="32" t="s">
        <v>294</v>
      </c>
      <c r="D354" s="44">
        <v>-340750</v>
      </c>
      <c r="E354" s="40">
        <v>-7909.32</v>
      </c>
      <c r="F354" s="26">
        <v>-5.7959999999999999E-3</v>
      </c>
      <c r="G354" s="16"/>
    </row>
    <row r="355" spans="1:7" x14ac:dyDescent="0.25">
      <c r="A355" s="13" t="s">
        <v>3055</v>
      </c>
      <c r="B355" s="32"/>
      <c r="C355" s="32" t="s">
        <v>267</v>
      </c>
      <c r="D355" s="44">
        <v>-3315600</v>
      </c>
      <c r="E355" s="40">
        <v>-7916</v>
      </c>
      <c r="F355" s="26">
        <v>-5.8009999999999997E-3</v>
      </c>
      <c r="G355" s="16"/>
    </row>
    <row r="356" spans="1:7" x14ac:dyDescent="0.25">
      <c r="A356" s="13" t="s">
        <v>2158</v>
      </c>
      <c r="B356" s="32"/>
      <c r="C356" s="32" t="s">
        <v>794</v>
      </c>
      <c r="D356" s="44">
        <v>-176550</v>
      </c>
      <c r="E356" s="40">
        <v>-7918.09</v>
      </c>
      <c r="F356" s="26">
        <v>-5.803E-3</v>
      </c>
      <c r="G356" s="16"/>
    </row>
    <row r="357" spans="1:7" x14ac:dyDescent="0.25">
      <c r="A357" s="13" t="s">
        <v>3056</v>
      </c>
      <c r="B357" s="32"/>
      <c r="C357" s="32" t="s">
        <v>291</v>
      </c>
      <c r="D357" s="44">
        <v>-2004800</v>
      </c>
      <c r="E357" s="40">
        <v>-7955.05</v>
      </c>
      <c r="F357" s="26">
        <v>-5.8300000000000001E-3</v>
      </c>
      <c r="G357" s="16"/>
    </row>
    <row r="358" spans="1:7" x14ac:dyDescent="0.25">
      <c r="A358" s="13" t="s">
        <v>2198</v>
      </c>
      <c r="B358" s="32"/>
      <c r="C358" s="32" t="s">
        <v>316</v>
      </c>
      <c r="D358" s="44">
        <v>-310100</v>
      </c>
      <c r="E358" s="40">
        <v>-8065.39</v>
      </c>
      <c r="F358" s="26">
        <v>-5.9109999999999996E-3</v>
      </c>
      <c r="G358" s="16"/>
    </row>
    <row r="359" spans="1:7" x14ac:dyDescent="0.25">
      <c r="A359" s="13" t="s">
        <v>3057</v>
      </c>
      <c r="B359" s="32"/>
      <c r="C359" s="32" t="s">
        <v>439</v>
      </c>
      <c r="D359" s="44">
        <v>-633500</v>
      </c>
      <c r="E359" s="40">
        <v>-8166.45</v>
      </c>
      <c r="F359" s="26">
        <v>-5.9849999999999999E-3</v>
      </c>
      <c r="G359" s="16"/>
    </row>
    <row r="360" spans="1:7" x14ac:dyDescent="0.25">
      <c r="A360" s="13" t="s">
        <v>3058</v>
      </c>
      <c r="B360" s="32"/>
      <c r="C360" s="32" t="s">
        <v>316</v>
      </c>
      <c r="D360" s="44">
        <v>-71500</v>
      </c>
      <c r="E360" s="40">
        <v>-8579.7900000000009</v>
      </c>
      <c r="F360" s="26">
        <v>-6.2880000000000002E-3</v>
      </c>
      <c r="G360" s="16"/>
    </row>
    <row r="361" spans="1:7" x14ac:dyDescent="0.25">
      <c r="A361" s="13" t="s">
        <v>3059</v>
      </c>
      <c r="B361" s="32"/>
      <c r="C361" s="32" t="s">
        <v>439</v>
      </c>
      <c r="D361" s="44">
        <v>-1961750</v>
      </c>
      <c r="E361" s="40">
        <v>-8594.43</v>
      </c>
      <c r="F361" s="26">
        <v>-6.2979999999999998E-3</v>
      </c>
      <c r="G361" s="16"/>
    </row>
    <row r="362" spans="1:7" x14ac:dyDescent="0.25">
      <c r="A362" s="13" t="s">
        <v>3060</v>
      </c>
      <c r="B362" s="32"/>
      <c r="C362" s="32" t="s">
        <v>332</v>
      </c>
      <c r="D362" s="44">
        <v>-146375</v>
      </c>
      <c r="E362" s="40">
        <v>-8914.31</v>
      </c>
      <c r="F362" s="26">
        <v>-6.5329999999999997E-3</v>
      </c>
      <c r="G362" s="16"/>
    </row>
    <row r="363" spans="1:7" x14ac:dyDescent="0.25">
      <c r="A363" s="13" t="s">
        <v>3061</v>
      </c>
      <c r="B363" s="32"/>
      <c r="C363" s="32" t="s">
        <v>303</v>
      </c>
      <c r="D363" s="44">
        <v>-1197750</v>
      </c>
      <c r="E363" s="40">
        <v>-9317.9</v>
      </c>
      <c r="F363" s="26">
        <v>-6.829E-3</v>
      </c>
      <c r="G363" s="16"/>
    </row>
    <row r="364" spans="1:7" x14ac:dyDescent="0.25">
      <c r="A364" s="13" t="s">
        <v>2171</v>
      </c>
      <c r="B364" s="32"/>
      <c r="C364" s="32" t="s">
        <v>467</v>
      </c>
      <c r="D364" s="44">
        <v>-4183025</v>
      </c>
      <c r="E364" s="40">
        <v>-9478.73</v>
      </c>
      <c r="F364" s="26">
        <v>-6.9470000000000001E-3</v>
      </c>
      <c r="G364" s="16"/>
    </row>
    <row r="365" spans="1:7" x14ac:dyDescent="0.25">
      <c r="A365" s="13" t="s">
        <v>2187</v>
      </c>
      <c r="B365" s="32"/>
      <c r="C365" s="32" t="s">
        <v>267</v>
      </c>
      <c r="D365" s="44">
        <v>-3466800</v>
      </c>
      <c r="E365" s="40">
        <v>-10247.86</v>
      </c>
      <c r="F365" s="26">
        <v>-7.5100000000000002E-3</v>
      </c>
      <c r="G365" s="16"/>
    </row>
    <row r="366" spans="1:7" x14ac:dyDescent="0.25">
      <c r="A366" s="13" t="s">
        <v>2192</v>
      </c>
      <c r="B366" s="32"/>
      <c r="C366" s="32" t="s">
        <v>262</v>
      </c>
      <c r="D366" s="44">
        <v>-5790000</v>
      </c>
      <c r="E366" s="40">
        <v>-10333.99</v>
      </c>
      <c r="F366" s="26">
        <v>-7.5729999999999999E-3</v>
      </c>
      <c r="G366" s="16"/>
    </row>
    <row r="367" spans="1:7" x14ac:dyDescent="0.25">
      <c r="A367" s="13" t="s">
        <v>2195</v>
      </c>
      <c r="B367" s="32"/>
      <c r="C367" s="32" t="s">
        <v>262</v>
      </c>
      <c r="D367" s="44">
        <v>-1521000</v>
      </c>
      <c r="E367" s="40">
        <v>-10539.01</v>
      </c>
      <c r="F367" s="26">
        <v>-7.724E-3</v>
      </c>
      <c r="G367" s="16"/>
    </row>
    <row r="368" spans="1:7" x14ac:dyDescent="0.25">
      <c r="A368" s="13" t="s">
        <v>2188</v>
      </c>
      <c r="B368" s="32"/>
      <c r="C368" s="32" t="s">
        <v>273</v>
      </c>
      <c r="D368" s="44">
        <v>-630000</v>
      </c>
      <c r="E368" s="40">
        <v>-10698.98</v>
      </c>
      <c r="F368" s="26">
        <v>-7.8410000000000007E-3</v>
      </c>
      <c r="G368" s="16"/>
    </row>
    <row r="369" spans="1:7" x14ac:dyDescent="0.25">
      <c r="A369" s="13" t="s">
        <v>2203</v>
      </c>
      <c r="B369" s="32"/>
      <c r="C369" s="32" t="s">
        <v>352</v>
      </c>
      <c r="D369" s="44">
        <v>-2938950</v>
      </c>
      <c r="E369" s="40">
        <v>-10913.79</v>
      </c>
      <c r="F369" s="26">
        <v>-7.9979999999999999E-3</v>
      </c>
      <c r="G369" s="16"/>
    </row>
    <row r="370" spans="1:7" x14ac:dyDescent="0.25">
      <c r="A370" s="13" t="s">
        <v>2189</v>
      </c>
      <c r="B370" s="32"/>
      <c r="C370" s="32" t="s">
        <v>316</v>
      </c>
      <c r="D370" s="44">
        <v>-1753400</v>
      </c>
      <c r="E370" s="40">
        <v>-10944.72</v>
      </c>
      <c r="F370" s="26">
        <v>-8.0210000000000004E-3</v>
      </c>
      <c r="G370" s="16"/>
    </row>
    <row r="371" spans="1:7" x14ac:dyDescent="0.25">
      <c r="A371" s="13" t="s">
        <v>2169</v>
      </c>
      <c r="B371" s="32"/>
      <c r="C371" s="32" t="s">
        <v>316</v>
      </c>
      <c r="D371" s="44">
        <v>-495250</v>
      </c>
      <c r="E371" s="40">
        <v>-11060.17</v>
      </c>
      <c r="F371" s="26">
        <v>-8.1060000000000004E-3</v>
      </c>
      <c r="G371" s="16"/>
    </row>
    <row r="372" spans="1:7" x14ac:dyDescent="0.25">
      <c r="A372" s="13" t="s">
        <v>3062</v>
      </c>
      <c r="B372" s="32"/>
      <c r="C372" s="32" t="s">
        <v>1540</v>
      </c>
      <c r="D372" s="44">
        <v>-17617500</v>
      </c>
      <c r="E372" s="40">
        <v>-11069.08</v>
      </c>
      <c r="F372" s="26">
        <v>-8.1119999999999994E-3</v>
      </c>
      <c r="G372" s="16"/>
    </row>
    <row r="373" spans="1:7" x14ac:dyDescent="0.25">
      <c r="A373" s="13" t="s">
        <v>3063</v>
      </c>
      <c r="B373" s="32"/>
      <c r="C373" s="32" t="s">
        <v>308</v>
      </c>
      <c r="D373" s="44">
        <v>-4998900</v>
      </c>
      <c r="E373" s="40">
        <v>-12319.79</v>
      </c>
      <c r="F373" s="26">
        <v>-9.0290000000000006E-3</v>
      </c>
      <c r="G373" s="16"/>
    </row>
    <row r="374" spans="1:7" x14ac:dyDescent="0.25">
      <c r="A374" s="13" t="s">
        <v>2200</v>
      </c>
      <c r="B374" s="32"/>
      <c r="C374" s="32" t="s">
        <v>273</v>
      </c>
      <c r="D374" s="44">
        <v>-352100</v>
      </c>
      <c r="E374" s="40">
        <v>-12337.41</v>
      </c>
      <c r="F374" s="26">
        <v>-9.0419999999999997E-3</v>
      </c>
      <c r="G374" s="16"/>
    </row>
    <row r="375" spans="1:7" x14ac:dyDescent="0.25">
      <c r="A375" s="13" t="s">
        <v>2167</v>
      </c>
      <c r="B375" s="32"/>
      <c r="C375" s="32" t="s">
        <v>412</v>
      </c>
      <c r="D375" s="44">
        <v>-11768000</v>
      </c>
      <c r="E375" s="40">
        <v>-12356.4</v>
      </c>
      <c r="F375" s="26">
        <v>-9.0559999999999998E-3</v>
      </c>
      <c r="G375" s="16"/>
    </row>
    <row r="376" spans="1:7" x14ac:dyDescent="0.25">
      <c r="A376" s="13" t="s">
        <v>2185</v>
      </c>
      <c r="B376" s="32"/>
      <c r="C376" s="32" t="s">
        <v>300</v>
      </c>
      <c r="D376" s="44">
        <v>-3383900</v>
      </c>
      <c r="E376" s="40">
        <v>-12396.92</v>
      </c>
      <c r="F376" s="26">
        <v>-9.0849999999999993E-3</v>
      </c>
      <c r="G376" s="16"/>
    </row>
    <row r="377" spans="1:7" x14ac:dyDescent="0.25">
      <c r="A377" s="13" t="s">
        <v>2172</v>
      </c>
      <c r="B377" s="32"/>
      <c r="C377" s="32" t="s">
        <v>300</v>
      </c>
      <c r="D377" s="44">
        <v>-3445000</v>
      </c>
      <c r="E377" s="40">
        <v>-12489.85</v>
      </c>
      <c r="F377" s="26">
        <v>-9.1529999999999997E-3</v>
      </c>
      <c r="G377" s="16"/>
    </row>
    <row r="378" spans="1:7" x14ac:dyDescent="0.25">
      <c r="A378" s="13" t="s">
        <v>2162</v>
      </c>
      <c r="B378" s="32"/>
      <c r="C378" s="32" t="s">
        <v>273</v>
      </c>
      <c r="D378" s="44">
        <v>-176925</v>
      </c>
      <c r="E378" s="40">
        <v>-13056.45</v>
      </c>
      <c r="F378" s="26">
        <v>-9.5689999999999994E-3</v>
      </c>
      <c r="G378" s="16"/>
    </row>
    <row r="379" spans="1:7" x14ac:dyDescent="0.25">
      <c r="A379" s="13" t="s">
        <v>2159</v>
      </c>
      <c r="B379" s="32"/>
      <c r="C379" s="32" t="s">
        <v>303</v>
      </c>
      <c r="D379" s="44">
        <v>-4341000</v>
      </c>
      <c r="E379" s="40">
        <v>-13574.31</v>
      </c>
      <c r="F379" s="26">
        <v>-9.9480000000000002E-3</v>
      </c>
      <c r="G379" s="16"/>
    </row>
    <row r="380" spans="1:7" x14ac:dyDescent="0.25">
      <c r="A380" s="13" t="s">
        <v>3064</v>
      </c>
      <c r="B380" s="32"/>
      <c r="C380" s="32" t="s">
        <v>262</v>
      </c>
      <c r="D380" s="44">
        <v>-723600</v>
      </c>
      <c r="E380" s="40">
        <v>-13851.87</v>
      </c>
      <c r="F380" s="26">
        <v>-1.0152E-2</v>
      </c>
      <c r="G380" s="16"/>
    </row>
    <row r="381" spans="1:7" x14ac:dyDescent="0.25">
      <c r="A381" s="13" t="s">
        <v>2205</v>
      </c>
      <c r="B381" s="32"/>
      <c r="C381" s="32" t="s">
        <v>270</v>
      </c>
      <c r="D381" s="44">
        <v>-959975</v>
      </c>
      <c r="E381" s="40">
        <v>-15160.89</v>
      </c>
      <c r="F381" s="26">
        <v>-1.1110999999999999E-2</v>
      </c>
      <c r="G381" s="16"/>
    </row>
    <row r="382" spans="1:7" x14ac:dyDescent="0.25">
      <c r="A382" s="13" t="s">
        <v>3065</v>
      </c>
      <c r="B382" s="32"/>
      <c r="C382" s="32" t="s">
        <v>815</v>
      </c>
      <c r="D382" s="44">
        <v>-9928750</v>
      </c>
      <c r="E382" s="40">
        <v>-15543.46</v>
      </c>
      <c r="F382" s="26">
        <v>-1.1391E-2</v>
      </c>
      <c r="G382" s="16"/>
    </row>
    <row r="383" spans="1:7" x14ac:dyDescent="0.25">
      <c r="A383" s="13" t="s">
        <v>2183</v>
      </c>
      <c r="B383" s="32"/>
      <c r="C383" s="32" t="s">
        <v>273</v>
      </c>
      <c r="D383" s="44">
        <v>-1004150</v>
      </c>
      <c r="E383" s="40">
        <v>-15889.17</v>
      </c>
      <c r="F383" s="26">
        <v>-1.1645000000000001E-2</v>
      </c>
      <c r="G383" s="16"/>
    </row>
    <row r="384" spans="1:7" x14ac:dyDescent="0.25">
      <c r="A384" s="13" t="s">
        <v>2207</v>
      </c>
      <c r="B384" s="32"/>
      <c r="C384" s="32" t="s">
        <v>308</v>
      </c>
      <c r="D384" s="44">
        <v>-551700</v>
      </c>
      <c r="E384" s="40">
        <v>-17141.87</v>
      </c>
      <c r="F384" s="26">
        <v>-1.2563E-2</v>
      </c>
      <c r="G384" s="16"/>
    </row>
    <row r="385" spans="1:7" x14ac:dyDescent="0.25">
      <c r="A385" s="13" t="s">
        <v>2208</v>
      </c>
      <c r="B385" s="32"/>
      <c r="C385" s="32" t="s">
        <v>262</v>
      </c>
      <c r="D385" s="44">
        <v>-1956000</v>
      </c>
      <c r="E385" s="40">
        <v>-19453.400000000001</v>
      </c>
      <c r="F385" s="26">
        <v>-1.4257000000000001E-2</v>
      </c>
      <c r="G385" s="16"/>
    </row>
    <row r="386" spans="1:7" x14ac:dyDescent="0.25">
      <c r="A386" s="13" t="s">
        <v>2190</v>
      </c>
      <c r="B386" s="32"/>
      <c r="C386" s="32" t="s">
        <v>262</v>
      </c>
      <c r="D386" s="44">
        <v>-1142350</v>
      </c>
      <c r="E386" s="40">
        <v>-19854.04</v>
      </c>
      <c r="F386" s="26">
        <v>-1.4551E-2</v>
      </c>
      <c r="G386" s="16"/>
    </row>
    <row r="387" spans="1:7" x14ac:dyDescent="0.25">
      <c r="A387" s="13" t="s">
        <v>2175</v>
      </c>
      <c r="B387" s="32"/>
      <c r="C387" s="32" t="s">
        <v>412</v>
      </c>
      <c r="D387" s="44">
        <v>-2258550</v>
      </c>
      <c r="E387" s="40">
        <v>-21596.26</v>
      </c>
      <c r="F387" s="26">
        <v>-1.5827999999999998E-2</v>
      </c>
      <c r="G387" s="16"/>
    </row>
    <row r="388" spans="1:7" x14ac:dyDescent="0.25">
      <c r="A388" s="13" t="s">
        <v>2146</v>
      </c>
      <c r="B388" s="32"/>
      <c r="C388" s="32" t="s">
        <v>1561</v>
      </c>
      <c r="D388" s="44">
        <v>-5580950</v>
      </c>
      <c r="E388" s="40">
        <v>-22145.21</v>
      </c>
      <c r="F388" s="26">
        <v>-1.6230000000000001E-2</v>
      </c>
      <c r="G388" s="16"/>
    </row>
    <row r="389" spans="1:7" x14ac:dyDescent="0.25">
      <c r="A389" s="13" t="s">
        <v>2201</v>
      </c>
      <c r="B389" s="32"/>
      <c r="C389" s="32" t="s">
        <v>262</v>
      </c>
      <c r="D389" s="44">
        <v>-3745000</v>
      </c>
      <c r="E389" s="40">
        <v>-45363.19</v>
      </c>
      <c r="F389" s="26">
        <v>-3.3246999999999999E-2</v>
      </c>
      <c r="G389" s="16"/>
    </row>
    <row r="390" spans="1:7" x14ac:dyDescent="0.25">
      <c r="A390" s="13" t="s">
        <v>2210</v>
      </c>
      <c r="B390" s="32"/>
      <c r="C390" s="32" t="s">
        <v>267</v>
      </c>
      <c r="D390" s="44">
        <v>-4744500</v>
      </c>
      <c r="E390" s="40">
        <v>-57242.39</v>
      </c>
      <c r="F390" s="26">
        <v>-4.1952999999999997E-2</v>
      </c>
      <c r="G390" s="16"/>
    </row>
    <row r="391" spans="1:7" x14ac:dyDescent="0.25">
      <c r="A391" s="13" t="s">
        <v>2211</v>
      </c>
      <c r="B391" s="32"/>
      <c r="C391" s="32" t="s">
        <v>262</v>
      </c>
      <c r="D391" s="44">
        <v>-5660000</v>
      </c>
      <c r="E391" s="40">
        <v>-57811.24</v>
      </c>
      <c r="F391" s="26">
        <v>-4.2369999999999998E-2</v>
      </c>
      <c r="G391" s="16"/>
    </row>
    <row r="392" spans="1:7" x14ac:dyDescent="0.25">
      <c r="A392" s="17" t="s">
        <v>181</v>
      </c>
      <c r="B392" s="33"/>
      <c r="C392" s="33"/>
      <c r="D392" s="18"/>
      <c r="E392" s="42">
        <v>-954444.7</v>
      </c>
      <c r="F392" s="43">
        <v>-0.69943200000000005</v>
      </c>
      <c r="G392" s="21"/>
    </row>
    <row r="393" spans="1:7" x14ac:dyDescent="0.25">
      <c r="A393" s="13"/>
      <c r="B393" s="32"/>
      <c r="C393" s="32"/>
      <c r="D393" s="14"/>
      <c r="E393" s="15"/>
      <c r="F393" s="16"/>
      <c r="G393" s="16"/>
    </row>
    <row r="394" spans="1:7" x14ac:dyDescent="0.25">
      <c r="A394" s="13"/>
      <c r="B394" s="32"/>
      <c r="C394" s="32"/>
      <c r="D394" s="14"/>
      <c r="E394" s="15"/>
      <c r="F394" s="16"/>
      <c r="G394" s="16"/>
    </row>
    <row r="395" spans="1:7" x14ac:dyDescent="0.25">
      <c r="A395" s="13"/>
      <c r="B395" s="32"/>
      <c r="C395" s="32"/>
      <c r="D395" s="14"/>
      <c r="E395" s="15"/>
      <c r="F395" s="16"/>
      <c r="G395" s="16"/>
    </row>
    <row r="396" spans="1:7" x14ac:dyDescent="0.25">
      <c r="A396" s="24" t="s">
        <v>184</v>
      </c>
      <c r="B396" s="34"/>
      <c r="C396" s="34"/>
      <c r="D396" s="25"/>
      <c r="E396" s="45">
        <v>-954444.7</v>
      </c>
      <c r="F396" s="46">
        <v>-0.69943200000000005</v>
      </c>
      <c r="G396" s="21"/>
    </row>
    <row r="397" spans="1:7" x14ac:dyDescent="0.25">
      <c r="A397" s="13"/>
      <c r="B397" s="32"/>
      <c r="C397" s="32"/>
      <c r="D397" s="14"/>
      <c r="E397" s="15"/>
      <c r="F397" s="16"/>
      <c r="G397" s="16"/>
    </row>
    <row r="398" spans="1:7" x14ac:dyDescent="0.25">
      <c r="A398" s="17" t="s">
        <v>135</v>
      </c>
      <c r="B398" s="32"/>
      <c r="C398" s="32"/>
      <c r="D398" s="14"/>
      <c r="E398" s="15"/>
      <c r="F398" s="16"/>
      <c r="G398" s="16"/>
    </row>
    <row r="399" spans="1:7" x14ac:dyDescent="0.25">
      <c r="A399" s="17" t="s">
        <v>136</v>
      </c>
      <c r="B399" s="32"/>
      <c r="C399" s="32"/>
      <c r="D399" s="14"/>
      <c r="E399" s="15"/>
      <c r="F399" s="16"/>
      <c r="G399" s="16"/>
    </row>
    <row r="400" spans="1:7" x14ac:dyDescent="0.25">
      <c r="A400" s="13" t="s">
        <v>3066</v>
      </c>
      <c r="B400" s="32" t="s">
        <v>3067</v>
      </c>
      <c r="C400" s="32" t="s">
        <v>148</v>
      </c>
      <c r="D400" s="14">
        <v>1000000</v>
      </c>
      <c r="E400" s="15">
        <v>997.62</v>
      </c>
      <c r="F400" s="16">
        <v>6.9999999999999999E-4</v>
      </c>
      <c r="G400" s="16">
        <v>7.6899999999999996E-2</v>
      </c>
    </row>
    <row r="401" spans="1:7" x14ac:dyDescent="0.25">
      <c r="A401" s="13" t="s">
        <v>3068</v>
      </c>
      <c r="B401" s="32" t="s">
        <v>3069</v>
      </c>
      <c r="C401" s="32" t="s">
        <v>139</v>
      </c>
      <c r="D401" s="14">
        <v>750000</v>
      </c>
      <c r="E401" s="15">
        <v>745</v>
      </c>
      <c r="F401" s="16">
        <v>5.0000000000000001E-4</v>
      </c>
      <c r="G401" s="16">
        <v>7.5701000000000004E-2</v>
      </c>
    </row>
    <row r="402" spans="1:7" x14ac:dyDescent="0.25">
      <c r="A402" s="17" t="s">
        <v>181</v>
      </c>
      <c r="B402" s="33"/>
      <c r="C402" s="33"/>
      <c r="D402" s="18"/>
      <c r="E402" s="36">
        <v>1742.62</v>
      </c>
      <c r="F402" s="37">
        <v>1.1999999999999999E-3</v>
      </c>
      <c r="G402" s="21"/>
    </row>
    <row r="403" spans="1:7" x14ac:dyDescent="0.25">
      <c r="A403" s="13"/>
      <c r="B403" s="32"/>
      <c r="C403" s="32"/>
      <c r="D403" s="14"/>
      <c r="E403" s="15"/>
      <c r="F403" s="16"/>
      <c r="G403" s="16"/>
    </row>
    <row r="404" spans="1:7" x14ac:dyDescent="0.25">
      <c r="A404" s="17" t="s">
        <v>236</v>
      </c>
      <c r="B404" s="32"/>
      <c r="C404" s="32"/>
      <c r="D404" s="14"/>
      <c r="E404" s="15"/>
      <c r="F404" s="16"/>
      <c r="G404" s="16"/>
    </row>
    <row r="405" spans="1:7" x14ac:dyDescent="0.25">
      <c r="A405" s="13" t="s">
        <v>3070</v>
      </c>
      <c r="B405" s="32" t="s">
        <v>3071</v>
      </c>
      <c r="C405" s="32" t="s">
        <v>239</v>
      </c>
      <c r="D405" s="14">
        <v>10000000</v>
      </c>
      <c r="E405" s="15">
        <v>10026.67</v>
      </c>
      <c r="F405" s="16">
        <v>7.3000000000000001E-3</v>
      </c>
      <c r="G405" s="16">
        <v>6.5437999999999996E-2</v>
      </c>
    </row>
    <row r="406" spans="1:7" x14ac:dyDescent="0.25">
      <c r="A406" s="13" t="s">
        <v>3072</v>
      </c>
      <c r="B406" s="32" t="s">
        <v>3073</v>
      </c>
      <c r="C406" s="32" t="s">
        <v>239</v>
      </c>
      <c r="D406" s="14">
        <v>10000000</v>
      </c>
      <c r="E406" s="15">
        <v>9903.85</v>
      </c>
      <c r="F406" s="16">
        <v>7.3000000000000001E-3</v>
      </c>
      <c r="G406" s="16">
        <v>6.6941000000000001E-2</v>
      </c>
    </row>
    <row r="407" spans="1:7" x14ac:dyDescent="0.25">
      <c r="A407" s="13" t="s">
        <v>3074</v>
      </c>
      <c r="B407" s="32" t="s">
        <v>3075</v>
      </c>
      <c r="C407" s="32" t="s">
        <v>239</v>
      </c>
      <c r="D407" s="14">
        <v>5000000</v>
      </c>
      <c r="E407" s="15">
        <v>5040.55</v>
      </c>
      <c r="F407" s="16">
        <v>3.7000000000000002E-3</v>
      </c>
      <c r="G407" s="16">
        <v>6.6996E-2</v>
      </c>
    </row>
    <row r="408" spans="1:7" x14ac:dyDescent="0.25">
      <c r="A408" s="17" t="s">
        <v>181</v>
      </c>
      <c r="B408" s="33"/>
      <c r="C408" s="33"/>
      <c r="D408" s="18"/>
      <c r="E408" s="36">
        <v>24971.07</v>
      </c>
      <c r="F408" s="37">
        <v>1.83E-2</v>
      </c>
      <c r="G408" s="21"/>
    </row>
    <row r="409" spans="1:7" x14ac:dyDescent="0.25">
      <c r="A409" s="13"/>
      <c r="B409" s="32"/>
      <c r="C409" s="32"/>
      <c r="D409" s="14"/>
      <c r="E409" s="15"/>
      <c r="F409" s="16"/>
      <c r="G409" s="16"/>
    </row>
    <row r="410" spans="1:7" x14ac:dyDescent="0.25">
      <c r="A410" s="17" t="s">
        <v>182</v>
      </c>
      <c r="B410" s="32"/>
      <c r="C410" s="32"/>
      <c r="D410" s="14"/>
      <c r="E410" s="15"/>
      <c r="F410" s="16"/>
      <c r="G410" s="16"/>
    </row>
    <row r="411" spans="1:7" x14ac:dyDescent="0.25">
      <c r="A411" s="17" t="s">
        <v>181</v>
      </c>
      <c r="B411" s="32"/>
      <c r="C411" s="32"/>
      <c r="D411" s="14"/>
      <c r="E411" s="38" t="s">
        <v>134</v>
      </c>
      <c r="F411" s="39" t="s">
        <v>134</v>
      </c>
      <c r="G411" s="16"/>
    </row>
    <row r="412" spans="1:7" x14ac:dyDescent="0.25">
      <c r="A412" s="13"/>
      <c r="B412" s="32"/>
      <c r="C412" s="32"/>
      <c r="D412" s="14"/>
      <c r="E412" s="15"/>
      <c r="F412" s="16"/>
      <c r="G412" s="16"/>
    </row>
    <row r="413" spans="1:7" x14ac:dyDescent="0.25">
      <c r="A413" s="17" t="s">
        <v>183</v>
      </c>
      <c r="B413" s="32"/>
      <c r="C413" s="32"/>
      <c r="D413" s="14"/>
      <c r="E413" s="15"/>
      <c r="F413" s="16"/>
      <c r="G413" s="16"/>
    </row>
    <row r="414" spans="1:7" x14ac:dyDescent="0.25">
      <c r="A414" s="17" t="s">
        <v>181</v>
      </c>
      <c r="B414" s="32"/>
      <c r="C414" s="32"/>
      <c r="D414" s="14"/>
      <c r="E414" s="38" t="s">
        <v>134</v>
      </c>
      <c r="F414" s="39" t="s">
        <v>134</v>
      </c>
      <c r="G414" s="16"/>
    </row>
    <row r="415" spans="1:7" x14ac:dyDescent="0.25">
      <c r="A415" s="13"/>
      <c r="B415" s="32"/>
      <c r="C415" s="32"/>
      <c r="D415" s="14"/>
      <c r="E415" s="15"/>
      <c r="F415" s="16"/>
      <c r="G415" s="16"/>
    </row>
    <row r="416" spans="1:7" x14ac:dyDescent="0.25">
      <c r="A416" s="24" t="s">
        <v>184</v>
      </c>
      <c r="B416" s="34"/>
      <c r="C416" s="34"/>
      <c r="D416" s="25"/>
      <c r="E416" s="19">
        <v>26713.69</v>
      </c>
      <c r="F416" s="20">
        <v>1.95E-2</v>
      </c>
      <c r="G416" s="21"/>
    </row>
    <row r="417" spans="1:7" x14ac:dyDescent="0.25">
      <c r="A417" s="13"/>
      <c r="B417" s="32"/>
      <c r="C417" s="32"/>
      <c r="D417" s="14"/>
      <c r="E417" s="15"/>
      <c r="F417" s="16"/>
      <c r="G417" s="16"/>
    </row>
    <row r="418" spans="1:7" x14ac:dyDescent="0.25">
      <c r="A418" s="17" t="s">
        <v>185</v>
      </c>
      <c r="B418" s="32"/>
      <c r="C418" s="32"/>
      <c r="D418" s="14"/>
      <c r="E418" s="15"/>
      <c r="F418" s="16"/>
      <c r="G418" s="16"/>
    </row>
    <row r="419" spans="1:7" x14ac:dyDescent="0.25">
      <c r="A419" s="13"/>
      <c r="B419" s="32"/>
      <c r="C419" s="32"/>
      <c r="D419" s="14"/>
      <c r="E419" s="15"/>
      <c r="F419" s="16"/>
      <c r="G419" s="16"/>
    </row>
    <row r="420" spans="1:7" x14ac:dyDescent="0.25">
      <c r="A420" s="17" t="s">
        <v>1295</v>
      </c>
      <c r="B420" s="32"/>
      <c r="C420" s="32"/>
      <c r="D420" s="14"/>
      <c r="E420" s="15"/>
      <c r="F420" s="16"/>
      <c r="G420" s="16"/>
    </row>
    <row r="421" spans="1:7" x14ac:dyDescent="0.25">
      <c r="A421" s="13" t="s">
        <v>3076</v>
      </c>
      <c r="B421" s="32" t="s">
        <v>3077</v>
      </c>
      <c r="C421" s="32" t="s">
        <v>239</v>
      </c>
      <c r="D421" s="14">
        <v>5000000</v>
      </c>
      <c r="E421" s="15">
        <v>4837.8100000000004</v>
      </c>
      <c r="F421" s="16">
        <v>3.5000000000000001E-3</v>
      </c>
      <c r="G421" s="16">
        <v>6.5436999999999995E-2</v>
      </c>
    </row>
    <row r="422" spans="1:7" x14ac:dyDescent="0.25">
      <c r="A422" s="13" t="s">
        <v>3078</v>
      </c>
      <c r="B422" s="32" t="s">
        <v>3079</v>
      </c>
      <c r="C422" s="32" t="s">
        <v>239</v>
      </c>
      <c r="D422" s="14">
        <v>500000</v>
      </c>
      <c r="E422" s="15">
        <v>478.56</v>
      </c>
      <c r="F422" s="16">
        <v>4.0000000000000002E-4</v>
      </c>
      <c r="G422" s="16">
        <v>6.54E-2</v>
      </c>
    </row>
    <row r="423" spans="1:7" x14ac:dyDescent="0.25">
      <c r="A423" s="17" t="s">
        <v>181</v>
      </c>
      <c r="B423" s="33"/>
      <c r="C423" s="33"/>
      <c r="D423" s="18"/>
      <c r="E423" s="36">
        <v>5316.37</v>
      </c>
      <c r="F423" s="37">
        <v>3.8999999999999998E-3</v>
      </c>
      <c r="G423" s="21"/>
    </row>
    <row r="424" spans="1:7" x14ac:dyDescent="0.25">
      <c r="A424" s="17" t="s">
        <v>186</v>
      </c>
      <c r="B424" s="32"/>
      <c r="C424" s="32"/>
      <c r="D424" s="14"/>
      <c r="E424" s="15"/>
      <c r="F424" s="16"/>
      <c r="G424" s="16"/>
    </row>
    <row r="425" spans="1:7" x14ac:dyDescent="0.25">
      <c r="A425" s="13" t="s">
        <v>1741</v>
      </c>
      <c r="B425" s="32" t="s">
        <v>1742</v>
      </c>
      <c r="C425" s="32" t="s">
        <v>1743</v>
      </c>
      <c r="D425" s="14">
        <v>20000000</v>
      </c>
      <c r="E425" s="15">
        <v>19189.439999999999</v>
      </c>
      <c r="F425" s="16">
        <v>1.41E-2</v>
      </c>
      <c r="G425" s="16">
        <v>7.6325000000000004E-2</v>
      </c>
    </row>
    <row r="426" spans="1:7" x14ac:dyDescent="0.25">
      <c r="A426" s="13" t="s">
        <v>1744</v>
      </c>
      <c r="B426" s="32" t="s">
        <v>1745</v>
      </c>
      <c r="C426" s="32" t="s">
        <v>189</v>
      </c>
      <c r="D426" s="14">
        <v>20000000</v>
      </c>
      <c r="E426" s="15">
        <v>18883.82</v>
      </c>
      <c r="F426" s="16">
        <v>1.38E-2</v>
      </c>
      <c r="G426" s="16">
        <v>7.5700000000000003E-2</v>
      </c>
    </row>
    <row r="427" spans="1:7" x14ac:dyDescent="0.25">
      <c r="A427" s="13" t="s">
        <v>1772</v>
      </c>
      <c r="B427" s="32" t="s">
        <v>1773</v>
      </c>
      <c r="C427" s="32" t="s">
        <v>189</v>
      </c>
      <c r="D427" s="14">
        <v>10000000</v>
      </c>
      <c r="E427" s="15">
        <v>9613.58</v>
      </c>
      <c r="F427" s="16">
        <v>7.0000000000000001E-3</v>
      </c>
      <c r="G427" s="16">
        <v>7.6412999999999995E-2</v>
      </c>
    </row>
    <row r="428" spans="1:7" x14ac:dyDescent="0.25">
      <c r="A428" s="13" t="s">
        <v>3080</v>
      </c>
      <c r="B428" s="32" t="s">
        <v>3081</v>
      </c>
      <c r="C428" s="32" t="s">
        <v>189</v>
      </c>
      <c r="D428" s="14">
        <v>10000000</v>
      </c>
      <c r="E428" s="15">
        <v>9365.01</v>
      </c>
      <c r="F428" s="16">
        <v>6.8999999999999999E-3</v>
      </c>
      <c r="G428" s="16">
        <v>7.6149999999999995E-2</v>
      </c>
    </row>
    <row r="429" spans="1:7" x14ac:dyDescent="0.25">
      <c r="A429" s="13" t="s">
        <v>3082</v>
      </c>
      <c r="B429" s="32" t="s">
        <v>3083</v>
      </c>
      <c r="C429" s="32" t="s">
        <v>189</v>
      </c>
      <c r="D429" s="14">
        <v>10000000</v>
      </c>
      <c r="E429" s="15">
        <v>9348.75</v>
      </c>
      <c r="F429" s="16">
        <v>6.8999999999999999E-3</v>
      </c>
      <c r="G429" s="16">
        <v>7.5899999999999995E-2</v>
      </c>
    </row>
    <row r="430" spans="1:7" x14ac:dyDescent="0.25">
      <c r="A430" s="13" t="s">
        <v>3084</v>
      </c>
      <c r="B430" s="32" t="s">
        <v>3085</v>
      </c>
      <c r="C430" s="32" t="s">
        <v>1743</v>
      </c>
      <c r="D430" s="14">
        <v>10000000</v>
      </c>
      <c r="E430" s="15">
        <v>9337.24</v>
      </c>
      <c r="F430" s="16">
        <v>6.7999999999999996E-3</v>
      </c>
      <c r="G430" s="16">
        <v>7.6199000000000003E-2</v>
      </c>
    </row>
    <row r="431" spans="1:7" x14ac:dyDescent="0.25">
      <c r="A431" s="13" t="s">
        <v>1782</v>
      </c>
      <c r="B431" s="32" t="s">
        <v>1783</v>
      </c>
      <c r="C431" s="32" t="s">
        <v>189</v>
      </c>
      <c r="D431" s="14">
        <v>10000000</v>
      </c>
      <c r="E431" s="15">
        <v>9314.0499999999993</v>
      </c>
      <c r="F431" s="16">
        <v>6.7999999999999996E-3</v>
      </c>
      <c r="G431" s="16">
        <v>7.6149999999999995E-2</v>
      </c>
    </row>
    <row r="432" spans="1:7" x14ac:dyDescent="0.25">
      <c r="A432" s="13" t="s">
        <v>1784</v>
      </c>
      <c r="B432" s="32" t="s">
        <v>1785</v>
      </c>
      <c r="C432" s="32" t="s">
        <v>189</v>
      </c>
      <c r="D432" s="14">
        <v>7500000</v>
      </c>
      <c r="E432" s="15">
        <v>6971.99</v>
      </c>
      <c r="F432" s="16">
        <v>5.1000000000000004E-3</v>
      </c>
      <c r="G432" s="16">
        <v>7.6149999999999995E-2</v>
      </c>
    </row>
    <row r="433" spans="1:7" x14ac:dyDescent="0.25">
      <c r="A433" s="13" t="s">
        <v>1760</v>
      </c>
      <c r="B433" s="32" t="s">
        <v>1761</v>
      </c>
      <c r="C433" s="32" t="s">
        <v>189</v>
      </c>
      <c r="D433" s="14">
        <v>5000000</v>
      </c>
      <c r="E433" s="15">
        <v>4668.37</v>
      </c>
      <c r="F433" s="16">
        <v>3.3999999999999998E-3</v>
      </c>
      <c r="G433" s="16">
        <v>7.6262999999999997E-2</v>
      </c>
    </row>
    <row r="434" spans="1:7" x14ac:dyDescent="0.25">
      <c r="A434" s="13" t="s">
        <v>1762</v>
      </c>
      <c r="B434" s="32" t="s">
        <v>1763</v>
      </c>
      <c r="C434" s="32" t="s">
        <v>189</v>
      </c>
      <c r="D434" s="14">
        <v>5000000</v>
      </c>
      <c r="E434" s="15">
        <v>4667.92</v>
      </c>
      <c r="F434" s="16">
        <v>3.3999999999999998E-3</v>
      </c>
      <c r="G434" s="16">
        <v>7.6149999999999995E-2</v>
      </c>
    </row>
    <row r="435" spans="1:7" x14ac:dyDescent="0.25">
      <c r="A435" s="13" t="s">
        <v>3086</v>
      </c>
      <c r="B435" s="32" t="s">
        <v>3087</v>
      </c>
      <c r="C435" s="32" t="s">
        <v>189</v>
      </c>
      <c r="D435" s="14">
        <v>2500000</v>
      </c>
      <c r="E435" s="15">
        <v>2430.35</v>
      </c>
      <c r="F435" s="16">
        <v>1.8E-3</v>
      </c>
      <c r="G435" s="16">
        <v>7.6351000000000002E-2</v>
      </c>
    </row>
    <row r="436" spans="1:7" x14ac:dyDescent="0.25">
      <c r="A436" s="13" t="s">
        <v>1753</v>
      </c>
      <c r="B436" s="32" t="s">
        <v>1754</v>
      </c>
      <c r="C436" s="32" t="s">
        <v>189</v>
      </c>
      <c r="D436" s="14">
        <v>2500000</v>
      </c>
      <c r="E436" s="15">
        <v>2341.29</v>
      </c>
      <c r="F436" s="16">
        <v>1.6999999999999999E-3</v>
      </c>
      <c r="G436" s="16">
        <v>7.5899999999999995E-2</v>
      </c>
    </row>
    <row r="437" spans="1:7" x14ac:dyDescent="0.25">
      <c r="A437" s="17" t="s">
        <v>181</v>
      </c>
      <c r="B437" s="33"/>
      <c r="C437" s="33"/>
      <c r="D437" s="18"/>
      <c r="E437" s="36">
        <v>106131.81</v>
      </c>
      <c r="F437" s="37">
        <v>7.7700000000000005E-2</v>
      </c>
      <c r="G437" s="21"/>
    </row>
    <row r="438" spans="1:7" x14ac:dyDescent="0.25">
      <c r="A438" s="13"/>
      <c r="B438" s="32"/>
      <c r="C438" s="32"/>
      <c r="D438" s="14"/>
      <c r="E438" s="15"/>
      <c r="F438" s="16"/>
      <c r="G438" s="16"/>
    </row>
    <row r="439" spans="1:7" x14ac:dyDescent="0.25">
      <c r="A439" s="17" t="s">
        <v>192</v>
      </c>
      <c r="B439" s="32"/>
      <c r="C439" s="32"/>
      <c r="D439" s="14"/>
      <c r="E439" s="15"/>
      <c r="F439" s="16"/>
      <c r="G439" s="16"/>
    </row>
    <row r="440" spans="1:7" x14ac:dyDescent="0.25">
      <c r="A440" s="13" t="s">
        <v>1786</v>
      </c>
      <c r="B440" s="32" t="s">
        <v>1787</v>
      </c>
      <c r="C440" s="32" t="s">
        <v>1752</v>
      </c>
      <c r="D440" s="14">
        <v>20000000</v>
      </c>
      <c r="E440" s="15">
        <v>19536.580000000002</v>
      </c>
      <c r="F440" s="16">
        <v>1.43E-2</v>
      </c>
      <c r="G440" s="16">
        <v>7.8E-2</v>
      </c>
    </row>
    <row r="441" spans="1:7" x14ac:dyDescent="0.25">
      <c r="A441" s="13" t="s">
        <v>3088</v>
      </c>
      <c r="B441" s="32" t="s">
        <v>3089</v>
      </c>
      <c r="C441" s="32" t="s">
        <v>189</v>
      </c>
      <c r="D441" s="14">
        <v>20000000</v>
      </c>
      <c r="E441" s="15">
        <v>19510.919999999998</v>
      </c>
      <c r="F441" s="16">
        <v>1.43E-2</v>
      </c>
      <c r="G441" s="16">
        <v>7.8200000000000006E-2</v>
      </c>
    </row>
    <row r="442" spans="1:7" x14ac:dyDescent="0.25">
      <c r="A442" s="13" t="s">
        <v>1794</v>
      </c>
      <c r="B442" s="32" t="s">
        <v>1795</v>
      </c>
      <c r="C442" s="32" t="s">
        <v>189</v>
      </c>
      <c r="D442" s="14">
        <v>15000000</v>
      </c>
      <c r="E442" s="15">
        <v>14041.83</v>
      </c>
      <c r="F442" s="16">
        <v>1.03E-2</v>
      </c>
      <c r="G442" s="16">
        <v>7.6399999999999996E-2</v>
      </c>
    </row>
    <row r="443" spans="1:7" x14ac:dyDescent="0.25">
      <c r="A443" s="13" t="s">
        <v>3090</v>
      </c>
      <c r="B443" s="32" t="s">
        <v>3091</v>
      </c>
      <c r="C443" s="32" t="s">
        <v>189</v>
      </c>
      <c r="D443" s="14">
        <v>10000000</v>
      </c>
      <c r="E443" s="15">
        <v>9759.5400000000009</v>
      </c>
      <c r="F443" s="16">
        <v>7.1999999999999998E-3</v>
      </c>
      <c r="G443" s="16">
        <v>7.8200000000000006E-2</v>
      </c>
    </row>
    <row r="444" spans="1:7" x14ac:dyDescent="0.25">
      <c r="A444" s="13" t="s">
        <v>3092</v>
      </c>
      <c r="B444" s="32" t="s">
        <v>3093</v>
      </c>
      <c r="C444" s="32" t="s">
        <v>189</v>
      </c>
      <c r="D444" s="14">
        <v>10000000</v>
      </c>
      <c r="E444" s="15">
        <v>9485.2099999999991</v>
      </c>
      <c r="F444" s="16">
        <v>7.0000000000000001E-3</v>
      </c>
      <c r="G444" s="16">
        <v>7.5898999999999994E-2</v>
      </c>
    </row>
    <row r="445" spans="1:7" x14ac:dyDescent="0.25">
      <c r="A445" s="13" t="s">
        <v>3094</v>
      </c>
      <c r="B445" s="32" t="s">
        <v>3095</v>
      </c>
      <c r="C445" s="32" t="s">
        <v>189</v>
      </c>
      <c r="D445" s="14">
        <v>7500000</v>
      </c>
      <c r="E445" s="15">
        <v>7492.41</v>
      </c>
      <c r="F445" s="16">
        <v>5.4999999999999997E-3</v>
      </c>
      <c r="G445" s="16">
        <v>7.3986999999999997E-2</v>
      </c>
    </row>
    <row r="446" spans="1:7" x14ac:dyDescent="0.25">
      <c r="A446" s="13" t="s">
        <v>2699</v>
      </c>
      <c r="B446" s="32" t="s">
        <v>2700</v>
      </c>
      <c r="C446" s="32" t="s">
        <v>1752</v>
      </c>
      <c r="D446" s="14">
        <v>5000000</v>
      </c>
      <c r="E446" s="15">
        <v>4998.25</v>
      </c>
      <c r="F446" s="16">
        <v>3.7000000000000002E-3</v>
      </c>
      <c r="G446" s="16">
        <v>6.4079999999999998E-2</v>
      </c>
    </row>
    <row r="447" spans="1:7" x14ac:dyDescent="0.25">
      <c r="A447" s="13" t="s">
        <v>3096</v>
      </c>
      <c r="B447" s="32" t="s">
        <v>3097</v>
      </c>
      <c r="C447" s="32" t="s">
        <v>1752</v>
      </c>
      <c r="D447" s="14">
        <v>5000000</v>
      </c>
      <c r="E447" s="15">
        <v>4989.07</v>
      </c>
      <c r="F447" s="16">
        <v>3.7000000000000002E-3</v>
      </c>
      <c r="G447" s="16">
        <v>7.2744000000000003E-2</v>
      </c>
    </row>
    <row r="448" spans="1:7" x14ac:dyDescent="0.25">
      <c r="A448" s="13" t="s">
        <v>1792</v>
      </c>
      <c r="B448" s="32" t="s">
        <v>1793</v>
      </c>
      <c r="C448" s="32" t="s">
        <v>189</v>
      </c>
      <c r="D448" s="14">
        <v>5000000</v>
      </c>
      <c r="E448" s="15">
        <v>4685.78</v>
      </c>
      <c r="F448" s="16">
        <v>3.3999999999999998E-3</v>
      </c>
      <c r="G448" s="16">
        <v>7.6249999999999998E-2</v>
      </c>
    </row>
    <row r="449" spans="1:7" x14ac:dyDescent="0.25">
      <c r="A449" s="17" t="s">
        <v>181</v>
      </c>
      <c r="B449" s="33"/>
      <c r="C449" s="33"/>
      <c r="D449" s="18"/>
      <c r="E449" s="36">
        <v>94499.59</v>
      </c>
      <c r="F449" s="37">
        <v>6.9400000000000003E-2</v>
      </c>
      <c r="G449" s="21"/>
    </row>
    <row r="450" spans="1:7" x14ac:dyDescent="0.25">
      <c r="A450" s="13"/>
      <c r="B450" s="32"/>
      <c r="C450" s="32"/>
      <c r="D450" s="14"/>
      <c r="E450" s="15"/>
      <c r="F450" s="16"/>
      <c r="G450" s="16"/>
    </row>
    <row r="451" spans="1:7" x14ac:dyDescent="0.25">
      <c r="A451" s="24" t="s">
        <v>184</v>
      </c>
      <c r="B451" s="34"/>
      <c r="C451" s="34"/>
      <c r="D451" s="25"/>
      <c r="E451" s="19">
        <v>205947.77</v>
      </c>
      <c r="F451" s="20">
        <v>0.151</v>
      </c>
      <c r="G451" s="21"/>
    </row>
    <row r="452" spans="1:7" x14ac:dyDescent="0.25">
      <c r="A452" s="13"/>
      <c r="B452" s="32"/>
      <c r="C452" s="32"/>
      <c r="D452" s="14"/>
      <c r="E452" s="15"/>
      <c r="F452" s="16"/>
      <c r="G452" s="16"/>
    </row>
    <row r="453" spans="1:7" x14ac:dyDescent="0.25">
      <c r="A453" s="13"/>
      <c r="B453" s="32"/>
      <c r="C453" s="32"/>
      <c r="D453" s="14"/>
      <c r="E453" s="15"/>
      <c r="F453" s="16"/>
      <c r="G453" s="16"/>
    </row>
    <row r="454" spans="1:7" x14ac:dyDescent="0.25">
      <c r="A454" s="17" t="s">
        <v>876</v>
      </c>
      <c r="B454" s="32"/>
      <c r="C454" s="32"/>
      <c r="D454" s="14"/>
      <c r="E454" s="15"/>
      <c r="F454" s="16"/>
      <c r="G454" s="16"/>
    </row>
    <row r="455" spans="1:7" x14ac:dyDescent="0.25">
      <c r="A455" s="13" t="s">
        <v>881</v>
      </c>
      <c r="B455" s="32" t="s">
        <v>882</v>
      </c>
      <c r="C455" s="32"/>
      <c r="D455" s="14">
        <v>2964422.2963999999</v>
      </c>
      <c r="E455" s="15">
        <v>98677.63</v>
      </c>
      <c r="F455" s="16">
        <v>7.2300000000000003E-2</v>
      </c>
      <c r="G455" s="16"/>
    </row>
    <row r="456" spans="1:7" x14ac:dyDescent="0.25">
      <c r="A456" s="13" t="s">
        <v>3098</v>
      </c>
      <c r="B456" s="32" t="s">
        <v>3099</v>
      </c>
      <c r="C456" s="32"/>
      <c r="D456" s="14">
        <v>100824025.6065</v>
      </c>
      <c r="E456" s="15">
        <v>30721.79</v>
      </c>
      <c r="F456" s="16">
        <v>2.2499999999999999E-2</v>
      </c>
      <c r="G456" s="16"/>
    </row>
    <row r="457" spans="1:7" x14ac:dyDescent="0.25">
      <c r="A457" s="13" t="s">
        <v>3100</v>
      </c>
      <c r="B457" s="32" t="s">
        <v>3101</v>
      </c>
      <c r="C457" s="32"/>
      <c r="D457" s="14">
        <v>172353180.82390001</v>
      </c>
      <c r="E457" s="15">
        <v>21879.89</v>
      </c>
      <c r="F457" s="16">
        <v>1.6E-2</v>
      </c>
      <c r="G457" s="16"/>
    </row>
    <row r="458" spans="1:7" x14ac:dyDescent="0.25">
      <c r="A458" s="13"/>
      <c r="B458" s="32"/>
      <c r="C458" s="32"/>
      <c r="D458" s="14"/>
      <c r="E458" s="15"/>
      <c r="F458" s="16"/>
      <c r="G458" s="16"/>
    </row>
    <row r="459" spans="1:7" x14ac:dyDescent="0.25">
      <c r="A459" s="24" t="s">
        <v>184</v>
      </c>
      <c r="B459" s="34"/>
      <c r="C459" s="34"/>
      <c r="D459" s="25"/>
      <c r="E459" s="19">
        <v>151279.31</v>
      </c>
      <c r="F459" s="20">
        <v>0.1108</v>
      </c>
      <c r="G459" s="21"/>
    </row>
    <row r="460" spans="1:7" x14ac:dyDescent="0.25">
      <c r="A460" s="13"/>
      <c r="B460" s="32"/>
      <c r="C460" s="32"/>
      <c r="D460" s="14"/>
      <c r="E460" s="15"/>
      <c r="F460" s="16"/>
      <c r="G460" s="16"/>
    </row>
    <row r="461" spans="1:7" x14ac:dyDescent="0.25">
      <c r="A461" s="17" t="s">
        <v>199</v>
      </c>
      <c r="B461" s="32"/>
      <c r="C461" s="32"/>
      <c r="D461" s="14"/>
      <c r="E461" s="15"/>
      <c r="F461" s="16"/>
      <c r="G461" s="16"/>
    </row>
    <row r="462" spans="1:7" x14ac:dyDescent="0.25">
      <c r="A462" s="13" t="s">
        <v>200</v>
      </c>
      <c r="B462" s="32"/>
      <c r="C462" s="32"/>
      <c r="D462" s="14"/>
      <c r="E462" s="15">
        <v>48943.8</v>
      </c>
      <c r="F462" s="16">
        <v>3.5900000000000001E-2</v>
      </c>
      <c r="G462" s="16">
        <v>6.2650999999999998E-2</v>
      </c>
    </row>
    <row r="463" spans="1:7" x14ac:dyDescent="0.25">
      <c r="A463" s="17" t="s">
        <v>181</v>
      </c>
      <c r="B463" s="33"/>
      <c r="C463" s="33"/>
      <c r="D463" s="18"/>
      <c r="E463" s="36">
        <v>48943.8</v>
      </c>
      <c r="F463" s="37">
        <v>3.5900000000000001E-2</v>
      </c>
      <c r="G463" s="21"/>
    </row>
    <row r="464" spans="1:7" x14ac:dyDescent="0.25">
      <c r="A464" s="13"/>
      <c r="B464" s="32"/>
      <c r="C464" s="32"/>
      <c r="D464" s="14"/>
      <c r="E464" s="15"/>
      <c r="F464" s="16"/>
      <c r="G464" s="16"/>
    </row>
    <row r="465" spans="1:7" x14ac:dyDescent="0.25">
      <c r="A465" s="24" t="s">
        <v>184</v>
      </c>
      <c r="B465" s="34"/>
      <c r="C465" s="34"/>
      <c r="D465" s="25"/>
      <c r="E465" s="19">
        <v>48943.8</v>
      </c>
      <c r="F465" s="20">
        <v>3.5900000000000001E-2</v>
      </c>
      <c r="G465" s="21"/>
    </row>
    <row r="466" spans="1:7" x14ac:dyDescent="0.25">
      <c r="A466" s="13" t="s">
        <v>201</v>
      </c>
      <c r="B466" s="32"/>
      <c r="C466" s="32"/>
      <c r="D466" s="14"/>
      <c r="E466" s="15">
        <v>509.97305180000001</v>
      </c>
      <c r="F466" s="16">
        <v>3.7300000000000001E-4</v>
      </c>
      <c r="G466" s="16"/>
    </row>
    <row r="467" spans="1:7" x14ac:dyDescent="0.25">
      <c r="A467" s="13" t="s">
        <v>202</v>
      </c>
      <c r="B467" s="32"/>
      <c r="C467" s="32"/>
      <c r="D467" s="14"/>
      <c r="E467" s="40">
        <v>-18860.913051799998</v>
      </c>
      <c r="F467" s="26">
        <v>-1.3873E-2</v>
      </c>
      <c r="G467" s="16">
        <v>6.2650999999999998E-2</v>
      </c>
    </row>
    <row r="468" spans="1:7" x14ac:dyDescent="0.25">
      <c r="A468" s="27" t="s">
        <v>203</v>
      </c>
      <c r="B468" s="35"/>
      <c r="C468" s="35"/>
      <c r="D468" s="28"/>
      <c r="E468" s="29">
        <v>1364424.81</v>
      </c>
      <c r="F468" s="30">
        <v>1</v>
      </c>
      <c r="G468" s="30"/>
    </row>
    <row r="470" spans="1:7" x14ac:dyDescent="0.25">
      <c r="A470" s="1" t="s">
        <v>883</v>
      </c>
    </row>
    <row r="471" spans="1:7" x14ac:dyDescent="0.25">
      <c r="A471" s="1" t="s">
        <v>204</v>
      </c>
    </row>
    <row r="472" spans="1:7" x14ac:dyDescent="0.25">
      <c r="A472" s="1" t="s">
        <v>205</v>
      </c>
    </row>
    <row r="473" spans="1:7" x14ac:dyDescent="0.25">
      <c r="A473" s="1" t="s">
        <v>206</v>
      </c>
    </row>
    <row r="474" spans="1:7" x14ac:dyDescent="0.25">
      <c r="A474" s="47" t="s">
        <v>207</v>
      </c>
      <c r="B474" s="3" t="s">
        <v>134</v>
      </c>
    </row>
    <row r="475" spans="1:7" x14ac:dyDescent="0.25">
      <c r="A475" t="s">
        <v>208</v>
      </c>
    </row>
    <row r="476" spans="1:7" x14ac:dyDescent="0.25">
      <c r="A476" t="s">
        <v>249</v>
      </c>
      <c r="B476" t="s">
        <v>210</v>
      </c>
      <c r="C476" t="s">
        <v>210</v>
      </c>
    </row>
    <row r="477" spans="1:7" x14ac:dyDescent="0.25">
      <c r="B477" s="48">
        <v>45688</v>
      </c>
      <c r="C477" s="48">
        <v>45716</v>
      </c>
    </row>
    <row r="478" spans="1:7" x14ac:dyDescent="0.25">
      <c r="A478" t="s">
        <v>474</v>
      </c>
      <c r="B478">
        <v>20.192299999999999</v>
      </c>
      <c r="C478">
        <v>20.291699999999999</v>
      </c>
    </row>
    <row r="479" spans="1:7" x14ac:dyDescent="0.25">
      <c r="A479" t="s">
        <v>251</v>
      </c>
      <c r="B479">
        <v>14.435600000000001</v>
      </c>
      <c r="C479">
        <v>14.506600000000001</v>
      </c>
    </row>
    <row r="480" spans="1:7" x14ac:dyDescent="0.25">
      <c r="A480" t="s">
        <v>1047</v>
      </c>
      <c r="B480">
        <v>16.5884</v>
      </c>
      <c r="C480">
        <v>16.670000000000002</v>
      </c>
    </row>
    <row r="481" spans="1:3" x14ac:dyDescent="0.25">
      <c r="A481" t="s">
        <v>1049</v>
      </c>
      <c r="B481">
        <v>18.8733</v>
      </c>
      <c r="C481">
        <v>18.956600000000002</v>
      </c>
    </row>
    <row r="482" spans="1:3" x14ac:dyDescent="0.25">
      <c r="A482" t="s">
        <v>475</v>
      </c>
      <c r="B482">
        <v>18.868600000000001</v>
      </c>
      <c r="C482">
        <v>18.951799999999999</v>
      </c>
    </row>
    <row r="483" spans="1:3" x14ac:dyDescent="0.25">
      <c r="A483" t="s">
        <v>253</v>
      </c>
      <c r="B483">
        <v>13.846399999999999</v>
      </c>
      <c r="C483">
        <v>13.907500000000001</v>
      </c>
    </row>
    <row r="484" spans="1:3" x14ac:dyDescent="0.25">
      <c r="A484" t="s">
        <v>1051</v>
      </c>
      <c r="B484">
        <v>15.415699999999999</v>
      </c>
      <c r="C484">
        <v>15.4838</v>
      </c>
    </row>
    <row r="486" spans="1:3" x14ac:dyDescent="0.25">
      <c r="A486" t="s">
        <v>212</v>
      </c>
      <c r="B486" s="3" t="s">
        <v>134</v>
      </c>
    </row>
    <row r="487" spans="1:3" x14ac:dyDescent="0.25">
      <c r="A487" t="s">
        <v>213</v>
      </c>
      <c r="B487" s="3" t="s">
        <v>134</v>
      </c>
    </row>
    <row r="488" spans="1:3" ht="29.1" customHeight="1" x14ac:dyDescent="0.25">
      <c r="A488" s="47" t="s">
        <v>214</v>
      </c>
      <c r="B488" s="3" t="s">
        <v>134</v>
      </c>
    </row>
    <row r="489" spans="1:3" ht="29.1" customHeight="1" x14ac:dyDescent="0.25">
      <c r="A489" s="47" t="s">
        <v>215</v>
      </c>
      <c r="B489" s="3" t="s">
        <v>134</v>
      </c>
    </row>
    <row r="490" spans="1:3" x14ac:dyDescent="0.25">
      <c r="A490" t="s">
        <v>476</v>
      </c>
      <c r="B490" s="49">
        <v>14.970700000000001</v>
      </c>
    </row>
    <row r="491" spans="1:3" ht="43.5" customHeight="1" x14ac:dyDescent="0.25">
      <c r="A491" s="47" t="s">
        <v>217</v>
      </c>
      <c r="B491" s="3">
        <v>0</v>
      </c>
    </row>
    <row r="492" spans="1:3" x14ac:dyDescent="0.25">
      <c r="B492" s="3"/>
    </row>
    <row r="493" spans="1:3" ht="29.1" customHeight="1" x14ac:dyDescent="0.25">
      <c r="A493" s="47" t="s">
        <v>218</v>
      </c>
      <c r="B493" s="3" t="s">
        <v>134</v>
      </c>
    </row>
    <row r="494" spans="1:3" ht="29.1" customHeight="1" x14ac:dyDescent="0.25">
      <c r="A494" s="47" t="s">
        <v>219</v>
      </c>
      <c r="B494" t="s">
        <v>134</v>
      </c>
    </row>
    <row r="495" spans="1:3" ht="29.1" customHeight="1" x14ac:dyDescent="0.25">
      <c r="A495" s="47" t="s">
        <v>220</v>
      </c>
      <c r="B495" s="3" t="s">
        <v>134</v>
      </c>
    </row>
    <row r="496" spans="1:3" ht="29.1" customHeight="1" x14ac:dyDescent="0.25">
      <c r="A496" s="47" t="s">
        <v>221</v>
      </c>
      <c r="B496" s="3" t="s">
        <v>134</v>
      </c>
    </row>
    <row r="498" spans="1:4" ht="69.95" customHeight="1" x14ac:dyDescent="0.25">
      <c r="A498" s="65" t="s">
        <v>231</v>
      </c>
      <c r="B498" s="65" t="s">
        <v>232</v>
      </c>
      <c r="C498" s="65" t="s">
        <v>4</v>
      </c>
      <c r="D498" s="65" t="s">
        <v>5</v>
      </c>
    </row>
    <row r="499" spans="1:4" ht="69.95" customHeight="1" x14ac:dyDescent="0.25">
      <c r="A499" s="65" t="s">
        <v>3102</v>
      </c>
      <c r="B499" s="65"/>
      <c r="C499" s="65" t="s">
        <v>107</v>
      </c>
      <c r="D49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225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7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3103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3104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260</v>
      </c>
      <c r="B8" s="32" t="s">
        <v>261</v>
      </c>
      <c r="C8" s="32" t="s">
        <v>262</v>
      </c>
      <c r="D8" s="14">
        <v>3806821</v>
      </c>
      <c r="E8" s="15">
        <v>65949.37</v>
      </c>
      <c r="F8" s="16">
        <v>5.6399999999999999E-2</v>
      </c>
      <c r="G8" s="16"/>
    </row>
    <row r="9" spans="1:7" x14ac:dyDescent="0.25">
      <c r="A9" s="13" t="s">
        <v>263</v>
      </c>
      <c r="B9" s="32" t="s">
        <v>264</v>
      </c>
      <c r="C9" s="32" t="s">
        <v>262</v>
      </c>
      <c r="D9" s="14">
        <v>4255625</v>
      </c>
      <c r="E9" s="15">
        <v>51241.98</v>
      </c>
      <c r="F9" s="16">
        <v>4.3799999999999999E-2</v>
      </c>
      <c r="G9" s="16"/>
    </row>
    <row r="10" spans="1:7" x14ac:dyDescent="0.25">
      <c r="A10" s="13" t="s">
        <v>265</v>
      </c>
      <c r="B10" s="32" t="s">
        <v>266</v>
      </c>
      <c r="C10" s="32" t="s">
        <v>267</v>
      </c>
      <c r="D10" s="14">
        <v>2735497</v>
      </c>
      <c r="E10" s="15">
        <v>32828.699999999997</v>
      </c>
      <c r="F10" s="16">
        <v>2.81E-2</v>
      </c>
      <c r="G10" s="16"/>
    </row>
    <row r="11" spans="1:7" x14ac:dyDescent="0.25">
      <c r="A11" s="13" t="s">
        <v>271</v>
      </c>
      <c r="B11" s="32" t="s">
        <v>272</v>
      </c>
      <c r="C11" s="32" t="s">
        <v>273</v>
      </c>
      <c r="D11" s="14">
        <v>1802056</v>
      </c>
      <c r="E11" s="15">
        <v>30413.3</v>
      </c>
      <c r="F11" s="16">
        <v>2.5999999999999999E-2</v>
      </c>
      <c r="G11" s="16"/>
    </row>
    <row r="12" spans="1:7" x14ac:dyDescent="0.25">
      <c r="A12" s="13" t="s">
        <v>364</v>
      </c>
      <c r="B12" s="32" t="s">
        <v>365</v>
      </c>
      <c r="C12" s="32" t="s">
        <v>300</v>
      </c>
      <c r="D12" s="14">
        <v>330572</v>
      </c>
      <c r="E12" s="15">
        <v>28198.78</v>
      </c>
      <c r="F12" s="16">
        <v>2.41E-2</v>
      </c>
      <c r="G12" s="16"/>
    </row>
    <row r="13" spans="1:7" x14ac:dyDescent="0.25">
      <c r="A13" s="13" t="s">
        <v>268</v>
      </c>
      <c r="B13" s="32" t="s">
        <v>269</v>
      </c>
      <c r="C13" s="32" t="s">
        <v>270</v>
      </c>
      <c r="D13" s="14">
        <v>1701286</v>
      </c>
      <c r="E13" s="15">
        <v>26713.59</v>
      </c>
      <c r="F13" s="16">
        <v>2.2800000000000001E-2</v>
      </c>
      <c r="G13" s="16"/>
    </row>
    <row r="14" spans="1:7" x14ac:dyDescent="0.25">
      <c r="A14" s="13" t="s">
        <v>301</v>
      </c>
      <c r="B14" s="32" t="s">
        <v>302</v>
      </c>
      <c r="C14" s="32" t="s">
        <v>303</v>
      </c>
      <c r="D14" s="14">
        <v>7796261</v>
      </c>
      <c r="E14" s="15">
        <v>24281.45</v>
      </c>
      <c r="F14" s="16">
        <v>2.0799999999999999E-2</v>
      </c>
      <c r="G14" s="16"/>
    </row>
    <row r="15" spans="1:7" x14ac:dyDescent="0.25">
      <c r="A15" s="13" t="s">
        <v>386</v>
      </c>
      <c r="B15" s="32" t="s">
        <v>387</v>
      </c>
      <c r="C15" s="32" t="s">
        <v>316</v>
      </c>
      <c r="D15" s="14">
        <v>180050</v>
      </c>
      <c r="E15" s="15">
        <v>21508.5</v>
      </c>
      <c r="F15" s="16">
        <v>1.84E-2</v>
      </c>
      <c r="G15" s="16"/>
    </row>
    <row r="16" spans="1:7" x14ac:dyDescent="0.25">
      <c r="A16" s="13" t="s">
        <v>279</v>
      </c>
      <c r="B16" s="32" t="s">
        <v>280</v>
      </c>
      <c r="C16" s="32" t="s">
        <v>281</v>
      </c>
      <c r="D16" s="14">
        <v>1349372</v>
      </c>
      <c r="E16" s="15">
        <v>21498.87</v>
      </c>
      <c r="F16" s="16">
        <v>1.84E-2</v>
      </c>
      <c r="G16" s="16"/>
    </row>
    <row r="17" spans="1:7" x14ac:dyDescent="0.25">
      <c r="A17" s="13" t="s">
        <v>289</v>
      </c>
      <c r="B17" s="32" t="s">
        <v>290</v>
      </c>
      <c r="C17" s="32" t="s">
        <v>291</v>
      </c>
      <c r="D17" s="14">
        <v>5428493</v>
      </c>
      <c r="E17" s="15">
        <v>21442.55</v>
      </c>
      <c r="F17" s="16">
        <v>1.83E-2</v>
      </c>
      <c r="G17" s="16"/>
    </row>
    <row r="18" spans="1:7" x14ac:dyDescent="0.25">
      <c r="A18" s="13" t="s">
        <v>346</v>
      </c>
      <c r="B18" s="32" t="s">
        <v>347</v>
      </c>
      <c r="C18" s="32" t="s">
        <v>273</v>
      </c>
      <c r="D18" s="14">
        <v>1273681</v>
      </c>
      <c r="E18" s="15">
        <v>20061.11</v>
      </c>
      <c r="F18" s="16">
        <v>1.72E-2</v>
      </c>
      <c r="G18" s="16"/>
    </row>
    <row r="19" spans="1:7" x14ac:dyDescent="0.25">
      <c r="A19" s="13" t="s">
        <v>287</v>
      </c>
      <c r="B19" s="32" t="s">
        <v>288</v>
      </c>
      <c r="C19" s="32" t="s">
        <v>273</v>
      </c>
      <c r="D19" s="14">
        <v>574865</v>
      </c>
      <c r="E19" s="15">
        <v>20023.990000000002</v>
      </c>
      <c r="F19" s="16">
        <v>1.7100000000000001E-2</v>
      </c>
      <c r="G19" s="16"/>
    </row>
    <row r="20" spans="1:7" x14ac:dyDescent="0.25">
      <c r="A20" s="13" t="s">
        <v>285</v>
      </c>
      <c r="B20" s="32" t="s">
        <v>286</v>
      </c>
      <c r="C20" s="32" t="s">
        <v>262</v>
      </c>
      <c r="D20" s="14">
        <v>1810526</v>
      </c>
      <c r="E20" s="15">
        <v>18386.8</v>
      </c>
      <c r="F20" s="16">
        <v>1.5699999999999999E-2</v>
      </c>
      <c r="G20" s="16"/>
    </row>
    <row r="21" spans="1:7" x14ac:dyDescent="0.25">
      <c r="A21" s="13" t="s">
        <v>379</v>
      </c>
      <c r="B21" s="32" t="s">
        <v>380</v>
      </c>
      <c r="C21" s="32" t="s">
        <v>316</v>
      </c>
      <c r="D21" s="14">
        <v>729187</v>
      </c>
      <c r="E21" s="15">
        <v>16228.06</v>
      </c>
      <c r="F21" s="16">
        <v>1.3899999999999999E-2</v>
      </c>
      <c r="G21" s="16"/>
    </row>
    <row r="22" spans="1:7" x14ac:dyDescent="0.25">
      <c r="A22" s="13" t="s">
        <v>785</v>
      </c>
      <c r="B22" s="32" t="s">
        <v>786</v>
      </c>
      <c r="C22" s="32" t="s">
        <v>316</v>
      </c>
      <c r="D22" s="14">
        <v>2514797</v>
      </c>
      <c r="E22" s="15">
        <v>15608.09</v>
      </c>
      <c r="F22" s="16">
        <v>1.3299999999999999E-2</v>
      </c>
      <c r="G22" s="16"/>
    </row>
    <row r="23" spans="1:7" x14ac:dyDescent="0.25">
      <c r="A23" s="13" t="s">
        <v>274</v>
      </c>
      <c r="B23" s="32" t="s">
        <v>275</v>
      </c>
      <c r="C23" s="32" t="s">
        <v>276</v>
      </c>
      <c r="D23" s="14">
        <v>491257</v>
      </c>
      <c r="E23" s="15">
        <v>15542.63</v>
      </c>
      <c r="F23" s="16">
        <v>1.3299999999999999E-2</v>
      </c>
      <c r="G23" s="16"/>
    </row>
    <row r="24" spans="1:7" x14ac:dyDescent="0.25">
      <c r="A24" s="13" t="s">
        <v>328</v>
      </c>
      <c r="B24" s="32" t="s">
        <v>329</v>
      </c>
      <c r="C24" s="32" t="s">
        <v>297</v>
      </c>
      <c r="D24" s="14">
        <v>290000</v>
      </c>
      <c r="E24" s="15">
        <v>14475.79</v>
      </c>
      <c r="F24" s="16">
        <v>1.24E-2</v>
      </c>
      <c r="G24" s="16"/>
    </row>
    <row r="25" spans="1:7" x14ac:dyDescent="0.25">
      <c r="A25" s="13" t="s">
        <v>282</v>
      </c>
      <c r="B25" s="32" t="s">
        <v>283</v>
      </c>
      <c r="C25" s="32" t="s">
        <v>284</v>
      </c>
      <c r="D25" s="14">
        <v>289087</v>
      </c>
      <c r="E25" s="15">
        <v>14025.2</v>
      </c>
      <c r="F25" s="16">
        <v>1.2E-2</v>
      </c>
      <c r="G25" s="16"/>
    </row>
    <row r="26" spans="1:7" x14ac:dyDescent="0.25">
      <c r="A26" s="13" t="s">
        <v>834</v>
      </c>
      <c r="B26" s="32" t="s">
        <v>835</v>
      </c>
      <c r="C26" s="32" t="s">
        <v>412</v>
      </c>
      <c r="D26" s="14">
        <v>8831584</v>
      </c>
      <c r="E26" s="15">
        <v>12116.93</v>
      </c>
      <c r="F26" s="16">
        <v>1.04E-2</v>
      </c>
      <c r="G26" s="16"/>
    </row>
    <row r="27" spans="1:7" x14ac:dyDescent="0.25">
      <c r="A27" s="13" t="s">
        <v>809</v>
      </c>
      <c r="B27" s="32" t="s">
        <v>810</v>
      </c>
      <c r="C27" s="32" t="s">
        <v>281</v>
      </c>
      <c r="D27" s="14">
        <v>2500000</v>
      </c>
      <c r="E27" s="15">
        <v>11545</v>
      </c>
      <c r="F27" s="16">
        <v>9.9000000000000008E-3</v>
      </c>
      <c r="G27" s="16"/>
    </row>
    <row r="28" spans="1:7" x14ac:dyDescent="0.25">
      <c r="A28" s="13" t="s">
        <v>277</v>
      </c>
      <c r="B28" s="32" t="s">
        <v>278</v>
      </c>
      <c r="C28" s="32" t="s">
        <v>262</v>
      </c>
      <c r="D28" s="14">
        <v>1506285</v>
      </c>
      <c r="E28" s="15">
        <v>10375.290000000001</v>
      </c>
      <c r="F28" s="16">
        <v>8.8999999999999999E-3</v>
      </c>
      <c r="G28" s="16"/>
    </row>
    <row r="29" spans="1:7" x14ac:dyDescent="0.25">
      <c r="A29" s="13" t="s">
        <v>799</v>
      </c>
      <c r="B29" s="32" t="s">
        <v>800</v>
      </c>
      <c r="C29" s="32" t="s">
        <v>332</v>
      </c>
      <c r="D29" s="14">
        <v>169561</v>
      </c>
      <c r="E29" s="15">
        <v>10262.85</v>
      </c>
      <c r="F29" s="16">
        <v>8.8000000000000005E-3</v>
      </c>
      <c r="G29" s="16"/>
    </row>
    <row r="30" spans="1:7" x14ac:dyDescent="0.25">
      <c r="A30" s="13" t="s">
        <v>836</v>
      </c>
      <c r="B30" s="32" t="s">
        <v>837</v>
      </c>
      <c r="C30" s="32" t="s">
        <v>300</v>
      </c>
      <c r="D30" s="14">
        <v>600387</v>
      </c>
      <c r="E30" s="15">
        <v>9857.75</v>
      </c>
      <c r="F30" s="16">
        <v>8.3999999999999995E-3</v>
      </c>
      <c r="G30" s="16"/>
    </row>
    <row r="31" spans="1:7" x14ac:dyDescent="0.25">
      <c r="A31" s="13" t="s">
        <v>319</v>
      </c>
      <c r="B31" s="32" t="s">
        <v>320</v>
      </c>
      <c r="C31" s="32" t="s">
        <v>321</v>
      </c>
      <c r="D31" s="14">
        <v>1532130</v>
      </c>
      <c r="E31" s="15">
        <v>9719.07</v>
      </c>
      <c r="F31" s="16">
        <v>8.3000000000000001E-3</v>
      </c>
      <c r="G31" s="16"/>
    </row>
    <row r="32" spans="1:7" x14ac:dyDescent="0.25">
      <c r="A32" s="13" t="s">
        <v>494</v>
      </c>
      <c r="B32" s="32" t="s">
        <v>495</v>
      </c>
      <c r="C32" s="32" t="s">
        <v>439</v>
      </c>
      <c r="D32" s="14">
        <v>2145881</v>
      </c>
      <c r="E32" s="15">
        <v>9357.11</v>
      </c>
      <c r="F32" s="16">
        <v>8.0000000000000002E-3</v>
      </c>
      <c r="G32" s="16"/>
    </row>
    <row r="33" spans="1:7" x14ac:dyDescent="0.25">
      <c r="A33" s="13" t="s">
        <v>418</v>
      </c>
      <c r="B33" s="32" t="s">
        <v>419</v>
      </c>
      <c r="C33" s="32" t="s">
        <v>281</v>
      </c>
      <c r="D33" s="14">
        <v>463581</v>
      </c>
      <c r="E33" s="15">
        <v>8829.6</v>
      </c>
      <c r="F33" s="16">
        <v>7.4999999999999997E-3</v>
      </c>
      <c r="G33" s="16"/>
    </row>
    <row r="34" spans="1:7" x14ac:dyDescent="0.25">
      <c r="A34" s="13" t="s">
        <v>304</v>
      </c>
      <c r="B34" s="32" t="s">
        <v>305</v>
      </c>
      <c r="C34" s="32" t="s">
        <v>291</v>
      </c>
      <c r="D34" s="14">
        <v>402475</v>
      </c>
      <c r="E34" s="15">
        <v>8815.2099999999991</v>
      </c>
      <c r="F34" s="16">
        <v>7.4999999999999997E-3</v>
      </c>
      <c r="G34" s="16"/>
    </row>
    <row r="35" spans="1:7" x14ac:dyDescent="0.25">
      <c r="A35" s="13" t="s">
        <v>1217</v>
      </c>
      <c r="B35" s="32" t="s">
        <v>1218</v>
      </c>
      <c r="C35" s="32" t="s">
        <v>385</v>
      </c>
      <c r="D35" s="14">
        <v>1000000</v>
      </c>
      <c r="E35" s="15">
        <v>8733</v>
      </c>
      <c r="F35" s="16">
        <v>7.4999999999999997E-3</v>
      </c>
      <c r="G35" s="16"/>
    </row>
    <row r="36" spans="1:7" x14ac:dyDescent="0.25">
      <c r="A36" s="13" t="s">
        <v>480</v>
      </c>
      <c r="B36" s="32" t="s">
        <v>481</v>
      </c>
      <c r="C36" s="32" t="s">
        <v>482</v>
      </c>
      <c r="D36" s="14">
        <v>1442788</v>
      </c>
      <c r="E36" s="15">
        <v>8665.3799999999992</v>
      </c>
      <c r="F36" s="16">
        <v>7.4000000000000003E-3</v>
      </c>
      <c r="G36" s="16"/>
    </row>
    <row r="37" spans="1:7" x14ac:dyDescent="0.25">
      <c r="A37" s="13" t="s">
        <v>381</v>
      </c>
      <c r="B37" s="32" t="s">
        <v>382</v>
      </c>
      <c r="C37" s="32" t="s">
        <v>273</v>
      </c>
      <c r="D37" s="14">
        <v>155621</v>
      </c>
      <c r="E37" s="15">
        <v>8253.98</v>
      </c>
      <c r="F37" s="16">
        <v>7.1000000000000004E-3</v>
      </c>
      <c r="G37" s="16"/>
    </row>
    <row r="38" spans="1:7" x14ac:dyDescent="0.25">
      <c r="A38" s="13" t="s">
        <v>795</v>
      </c>
      <c r="B38" s="32" t="s">
        <v>796</v>
      </c>
      <c r="C38" s="32" t="s">
        <v>300</v>
      </c>
      <c r="D38" s="14">
        <v>433273</v>
      </c>
      <c r="E38" s="15">
        <v>8112.17</v>
      </c>
      <c r="F38" s="16">
        <v>6.8999999999999999E-3</v>
      </c>
      <c r="G38" s="16"/>
    </row>
    <row r="39" spans="1:7" x14ac:dyDescent="0.25">
      <c r="A39" s="13" t="s">
        <v>807</v>
      </c>
      <c r="B39" s="32" t="s">
        <v>808</v>
      </c>
      <c r="C39" s="32" t="s">
        <v>338</v>
      </c>
      <c r="D39" s="14">
        <v>1318447</v>
      </c>
      <c r="E39" s="15">
        <v>8022.75</v>
      </c>
      <c r="F39" s="16">
        <v>6.8999999999999999E-3</v>
      </c>
      <c r="G39" s="16"/>
    </row>
    <row r="40" spans="1:7" x14ac:dyDescent="0.25">
      <c r="A40" s="13" t="s">
        <v>498</v>
      </c>
      <c r="B40" s="32" t="s">
        <v>499</v>
      </c>
      <c r="C40" s="32" t="s">
        <v>500</v>
      </c>
      <c r="D40" s="14">
        <v>320611</v>
      </c>
      <c r="E40" s="15">
        <v>7901.78</v>
      </c>
      <c r="F40" s="16">
        <v>6.7999999999999996E-3</v>
      </c>
      <c r="G40" s="16"/>
    </row>
    <row r="41" spans="1:7" x14ac:dyDescent="0.25">
      <c r="A41" s="13" t="s">
        <v>818</v>
      </c>
      <c r="B41" s="32" t="s">
        <v>819</v>
      </c>
      <c r="C41" s="32" t="s">
        <v>345</v>
      </c>
      <c r="D41" s="14">
        <v>1639058</v>
      </c>
      <c r="E41" s="15">
        <v>7872.4</v>
      </c>
      <c r="F41" s="16">
        <v>6.7000000000000002E-3</v>
      </c>
      <c r="G41" s="16"/>
    </row>
    <row r="42" spans="1:7" x14ac:dyDescent="0.25">
      <c r="A42" s="13" t="s">
        <v>1667</v>
      </c>
      <c r="B42" s="32" t="s">
        <v>1668</v>
      </c>
      <c r="C42" s="32" t="s">
        <v>262</v>
      </c>
      <c r="D42" s="14">
        <v>8669234</v>
      </c>
      <c r="E42" s="15">
        <v>7576.04</v>
      </c>
      <c r="F42" s="16">
        <v>6.4999999999999997E-3</v>
      </c>
      <c r="G42" s="16"/>
    </row>
    <row r="43" spans="1:7" x14ac:dyDescent="0.25">
      <c r="A43" s="13" t="s">
        <v>348</v>
      </c>
      <c r="B43" s="32" t="s">
        <v>349</v>
      </c>
      <c r="C43" s="32" t="s">
        <v>281</v>
      </c>
      <c r="D43" s="14">
        <v>246289</v>
      </c>
      <c r="E43" s="15">
        <v>7260.85</v>
      </c>
      <c r="F43" s="16">
        <v>6.1999999999999998E-3</v>
      </c>
      <c r="G43" s="16"/>
    </row>
    <row r="44" spans="1:7" x14ac:dyDescent="0.25">
      <c r="A44" s="13" t="s">
        <v>1196</v>
      </c>
      <c r="B44" s="32" t="s">
        <v>1197</v>
      </c>
      <c r="C44" s="32" t="s">
        <v>417</v>
      </c>
      <c r="D44" s="14">
        <v>255076</v>
      </c>
      <c r="E44" s="15">
        <v>6779.67</v>
      </c>
      <c r="F44" s="16">
        <v>5.7999999999999996E-3</v>
      </c>
      <c r="G44" s="16"/>
    </row>
    <row r="45" spans="1:7" x14ac:dyDescent="0.25">
      <c r="A45" s="13" t="s">
        <v>298</v>
      </c>
      <c r="B45" s="32" t="s">
        <v>299</v>
      </c>
      <c r="C45" s="32" t="s">
        <v>300</v>
      </c>
      <c r="D45" s="14">
        <v>311554</v>
      </c>
      <c r="E45" s="15">
        <v>6644.82</v>
      </c>
      <c r="F45" s="16">
        <v>5.7000000000000002E-3</v>
      </c>
      <c r="G45" s="16"/>
    </row>
    <row r="46" spans="1:7" x14ac:dyDescent="0.25">
      <c r="A46" s="13" t="s">
        <v>392</v>
      </c>
      <c r="B46" s="32" t="s">
        <v>393</v>
      </c>
      <c r="C46" s="32" t="s">
        <v>394</v>
      </c>
      <c r="D46" s="14">
        <v>700597</v>
      </c>
      <c r="E46" s="15">
        <v>6635</v>
      </c>
      <c r="F46" s="16">
        <v>5.7000000000000002E-3</v>
      </c>
      <c r="G46" s="16"/>
    </row>
    <row r="47" spans="1:7" x14ac:dyDescent="0.25">
      <c r="A47" s="13" t="s">
        <v>309</v>
      </c>
      <c r="B47" s="32" t="s">
        <v>310</v>
      </c>
      <c r="C47" s="32" t="s">
        <v>273</v>
      </c>
      <c r="D47" s="14">
        <v>432511</v>
      </c>
      <c r="E47" s="15">
        <v>6435.11</v>
      </c>
      <c r="F47" s="16">
        <v>5.4999999999999997E-3</v>
      </c>
      <c r="G47" s="16"/>
    </row>
    <row r="48" spans="1:7" x14ac:dyDescent="0.25">
      <c r="A48" s="13" t="s">
        <v>850</v>
      </c>
      <c r="B48" s="32" t="s">
        <v>851</v>
      </c>
      <c r="C48" s="32" t="s">
        <v>294</v>
      </c>
      <c r="D48" s="14">
        <v>3246008</v>
      </c>
      <c r="E48" s="15">
        <v>6351.14</v>
      </c>
      <c r="F48" s="16">
        <v>5.4000000000000003E-3</v>
      </c>
      <c r="G48" s="16"/>
    </row>
    <row r="49" spans="1:7" x14ac:dyDescent="0.25">
      <c r="A49" s="13" t="s">
        <v>1623</v>
      </c>
      <c r="B49" s="32" t="s">
        <v>1624</v>
      </c>
      <c r="C49" s="32" t="s">
        <v>815</v>
      </c>
      <c r="D49" s="14">
        <v>4011412</v>
      </c>
      <c r="E49" s="15">
        <v>6259.41</v>
      </c>
      <c r="F49" s="16">
        <v>5.4000000000000003E-3</v>
      </c>
      <c r="G49" s="16"/>
    </row>
    <row r="50" spans="1:7" x14ac:dyDescent="0.25">
      <c r="A50" s="13" t="s">
        <v>324</v>
      </c>
      <c r="B50" s="32" t="s">
        <v>325</v>
      </c>
      <c r="C50" s="32" t="s">
        <v>300</v>
      </c>
      <c r="D50" s="14">
        <v>1663601</v>
      </c>
      <c r="E50" s="15">
        <v>6060.5</v>
      </c>
      <c r="F50" s="16">
        <v>5.1999999999999998E-3</v>
      </c>
      <c r="G50" s="16"/>
    </row>
    <row r="51" spans="1:7" x14ac:dyDescent="0.25">
      <c r="A51" s="13" t="s">
        <v>830</v>
      </c>
      <c r="B51" s="32" t="s">
        <v>831</v>
      </c>
      <c r="C51" s="32" t="s">
        <v>303</v>
      </c>
      <c r="D51" s="14">
        <v>2376359</v>
      </c>
      <c r="E51" s="15">
        <v>5961.1</v>
      </c>
      <c r="F51" s="16">
        <v>5.1000000000000004E-3</v>
      </c>
      <c r="G51" s="16"/>
    </row>
    <row r="52" spans="1:7" x14ac:dyDescent="0.25">
      <c r="A52" s="13" t="s">
        <v>737</v>
      </c>
      <c r="B52" s="32" t="s">
        <v>738</v>
      </c>
      <c r="C52" s="32" t="s">
        <v>284</v>
      </c>
      <c r="D52" s="14">
        <v>2606046</v>
      </c>
      <c r="E52" s="15">
        <v>5788.03</v>
      </c>
      <c r="F52" s="16">
        <v>4.8999999999999998E-3</v>
      </c>
      <c r="G52" s="16"/>
    </row>
    <row r="53" spans="1:7" x14ac:dyDescent="0.25">
      <c r="A53" s="13" t="s">
        <v>783</v>
      </c>
      <c r="B53" s="32" t="s">
        <v>784</v>
      </c>
      <c r="C53" s="32" t="s">
        <v>300</v>
      </c>
      <c r="D53" s="14">
        <v>1559441</v>
      </c>
      <c r="E53" s="15">
        <v>5618.67</v>
      </c>
      <c r="F53" s="16">
        <v>4.7999999999999996E-3</v>
      </c>
      <c r="G53" s="16"/>
    </row>
    <row r="54" spans="1:7" x14ac:dyDescent="0.25">
      <c r="A54" s="13" t="s">
        <v>1424</v>
      </c>
      <c r="B54" s="32" t="s">
        <v>1425</v>
      </c>
      <c r="C54" s="32" t="s">
        <v>281</v>
      </c>
      <c r="D54" s="14">
        <v>18129</v>
      </c>
      <c r="E54" s="15">
        <v>5510.43</v>
      </c>
      <c r="F54" s="16">
        <v>4.7000000000000002E-3</v>
      </c>
      <c r="G54" s="16"/>
    </row>
    <row r="55" spans="1:7" x14ac:dyDescent="0.25">
      <c r="A55" s="13" t="s">
        <v>350</v>
      </c>
      <c r="B55" s="32" t="s">
        <v>351</v>
      </c>
      <c r="C55" s="32" t="s">
        <v>352</v>
      </c>
      <c r="D55" s="14">
        <v>1481567</v>
      </c>
      <c r="E55" s="15">
        <v>5472.17</v>
      </c>
      <c r="F55" s="16">
        <v>4.7000000000000002E-3</v>
      </c>
      <c r="G55" s="16"/>
    </row>
    <row r="56" spans="1:7" x14ac:dyDescent="0.25">
      <c r="A56" s="13" t="s">
        <v>306</v>
      </c>
      <c r="B56" s="32" t="s">
        <v>307</v>
      </c>
      <c r="C56" s="32" t="s">
        <v>308</v>
      </c>
      <c r="D56" s="14">
        <v>2216952</v>
      </c>
      <c r="E56" s="15">
        <v>5459.24</v>
      </c>
      <c r="F56" s="16">
        <v>4.7000000000000002E-3</v>
      </c>
      <c r="G56" s="16"/>
    </row>
    <row r="57" spans="1:7" x14ac:dyDescent="0.25">
      <c r="A57" s="13" t="s">
        <v>1206</v>
      </c>
      <c r="B57" s="32" t="s">
        <v>1207</v>
      </c>
      <c r="C57" s="32" t="s">
        <v>345</v>
      </c>
      <c r="D57" s="14">
        <v>20019</v>
      </c>
      <c r="E57" s="15">
        <v>5313.84</v>
      </c>
      <c r="F57" s="16">
        <v>4.4999999999999997E-3</v>
      </c>
      <c r="G57" s="16"/>
    </row>
    <row r="58" spans="1:7" x14ac:dyDescent="0.25">
      <c r="A58" s="13" t="s">
        <v>1200</v>
      </c>
      <c r="B58" s="32" t="s">
        <v>1201</v>
      </c>
      <c r="C58" s="32" t="s">
        <v>439</v>
      </c>
      <c r="D58" s="14">
        <v>409893</v>
      </c>
      <c r="E58" s="15">
        <v>5264.87</v>
      </c>
      <c r="F58" s="16">
        <v>4.4999999999999997E-3</v>
      </c>
      <c r="G58" s="16"/>
    </row>
    <row r="59" spans="1:7" x14ac:dyDescent="0.25">
      <c r="A59" s="13" t="s">
        <v>356</v>
      </c>
      <c r="B59" s="32" t="s">
        <v>357</v>
      </c>
      <c r="C59" s="32" t="s">
        <v>262</v>
      </c>
      <c r="D59" s="14">
        <v>1007311</v>
      </c>
      <c r="E59" s="15">
        <v>5145.34</v>
      </c>
      <c r="F59" s="16">
        <v>4.4000000000000003E-3</v>
      </c>
      <c r="G59" s="16"/>
    </row>
    <row r="60" spans="1:7" x14ac:dyDescent="0.25">
      <c r="A60" s="13" t="s">
        <v>505</v>
      </c>
      <c r="B60" s="32" t="s">
        <v>506</v>
      </c>
      <c r="C60" s="32" t="s">
        <v>297</v>
      </c>
      <c r="D60" s="14">
        <v>141426</v>
      </c>
      <c r="E60" s="15">
        <v>5131.3599999999997</v>
      </c>
      <c r="F60" s="16">
        <v>4.4000000000000003E-3</v>
      </c>
      <c r="G60" s="16"/>
    </row>
    <row r="61" spans="1:7" x14ac:dyDescent="0.25">
      <c r="A61" s="13" t="s">
        <v>902</v>
      </c>
      <c r="B61" s="32" t="s">
        <v>903</v>
      </c>
      <c r="C61" s="32" t="s">
        <v>273</v>
      </c>
      <c r="D61" s="14">
        <v>421913</v>
      </c>
      <c r="E61" s="15">
        <v>5051.99</v>
      </c>
      <c r="F61" s="16">
        <v>4.3E-3</v>
      </c>
      <c r="G61" s="16"/>
    </row>
    <row r="62" spans="1:7" x14ac:dyDescent="0.25">
      <c r="A62" s="13" t="s">
        <v>1508</v>
      </c>
      <c r="B62" s="32" t="s">
        <v>1509</v>
      </c>
      <c r="C62" s="32" t="s">
        <v>270</v>
      </c>
      <c r="D62" s="14">
        <v>1556100</v>
      </c>
      <c r="E62" s="15">
        <v>5031.6499999999996</v>
      </c>
      <c r="F62" s="16">
        <v>4.3E-3</v>
      </c>
      <c r="G62" s="16"/>
    </row>
    <row r="63" spans="1:7" x14ac:dyDescent="0.25">
      <c r="A63" s="13" t="s">
        <v>1609</v>
      </c>
      <c r="B63" s="32" t="s">
        <v>1610</v>
      </c>
      <c r="C63" s="32" t="s">
        <v>267</v>
      </c>
      <c r="D63" s="14">
        <v>2066189</v>
      </c>
      <c r="E63" s="15">
        <v>4903.07</v>
      </c>
      <c r="F63" s="16">
        <v>4.1999999999999997E-3</v>
      </c>
      <c r="G63" s="16"/>
    </row>
    <row r="64" spans="1:7" x14ac:dyDescent="0.25">
      <c r="A64" s="13" t="s">
        <v>1514</v>
      </c>
      <c r="B64" s="32" t="s">
        <v>1515</v>
      </c>
      <c r="C64" s="32" t="s">
        <v>262</v>
      </c>
      <c r="D64" s="14">
        <v>823550</v>
      </c>
      <c r="E64" s="15">
        <v>4658.82</v>
      </c>
      <c r="F64" s="16">
        <v>4.0000000000000001E-3</v>
      </c>
      <c r="G64" s="16"/>
    </row>
    <row r="65" spans="1:7" x14ac:dyDescent="0.25">
      <c r="A65" s="13" t="s">
        <v>408</v>
      </c>
      <c r="B65" s="32" t="s">
        <v>409</v>
      </c>
      <c r="C65" s="32" t="s">
        <v>338</v>
      </c>
      <c r="D65" s="14">
        <v>264893</v>
      </c>
      <c r="E65" s="15">
        <v>4479.21</v>
      </c>
      <c r="F65" s="16">
        <v>3.8E-3</v>
      </c>
      <c r="G65" s="16"/>
    </row>
    <row r="66" spans="1:7" x14ac:dyDescent="0.25">
      <c r="A66" s="13" t="s">
        <v>805</v>
      </c>
      <c r="B66" s="32" t="s">
        <v>806</v>
      </c>
      <c r="C66" s="32" t="s">
        <v>281</v>
      </c>
      <c r="D66" s="14">
        <v>194477</v>
      </c>
      <c r="E66" s="15">
        <v>4454.6899999999996</v>
      </c>
      <c r="F66" s="16">
        <v>3.8E-3</v>
      </c>
      <c r="G66" s="16"/>
    </row>
    <row r="67" spans="1:7" x14ac:dyDescent="0.25">
      <c r="A67" s="13" t="s">
        <v>1518</v>
      </c>
      <c r="B67" s="32" t="s">
        <v>1519</v>
      </c>
      <c r="C67" s="32" t="s">
        <v>573</v>
      </c>
      <c r="D67" s="14">
        <v>1955338</v>
      </c>
      <c r="E67" s="15">
        <v>4163.7</v>
      </c>
      <c r="F67" s="16">
        <v>3.5999999999999999E-3</v>
      </c>
      <c r="G67" s="16"/>
    </row>
    <row r="68" spans="1:7" x14ac:dyDescent="0.25">
      <c r="A68" s="13" t="s">
        <v>2273</v>
      </c>
      <c r="B68" s="32" t="s">
        <v>2274</v>
      </c>
      <c r="C68" s="32" t="s">
        <v>300</v>
      </c>
      <c r="D68" s="14">
        <v>2023481</v>
      </c>
      <c r="E68" s="15">
        <v>4066.39</v>
      </c>
      <c r="F68" s="16">
        <v>3.5000000000000001E-3</v>
      </c>
      <c r="G68" s="16"/>
    </row>
    <row r="69" spans="1:7" x14ac:dyDescent="0.25">
      <c r="A69" s="13" t="s">
        <v>292</v>
      </c>
      <c r="B69" s="32" t="s">
        <v>293</v>
      </c>
      <c r="C69" s="32" t="s">
        <v>294</v>
      </c>
      <c r="D69" s="14">
        <v>40000</v>
      </c>
      <c r="E69" s="15">
        <v>4051.38</v>
      </c>
      <c r="F69" s="16">
        <v>3.5000000000000001E-3</v>
      </c>
      <c r="G69" s="16"/>
    </row>
    <row r="70" spans="1:7" x14ac:dyDescent="0.25">
      <c r="A70" s="13" t="s">
        <v>1530</v>
      </c>
      <c r="B70" s="32" t="s">
        <v>1531</v>
      </c>
      <c r="C70" s="32" t="s">
        <v>303</v>
      </c>
      <c r="D70" s="14">
        <v>320287</v>
      </c>
      <c r="E70" s="15">
        <v>4045.06</v>
      </c>
      <c r="F70" s="16">
        <v>3.5000000000000001E-3</v>
      </c>
      <c r="G70" s="16"/>
    </row>
    <row r="71" spans="1:7" x14ac:dyDescent="0.25">
      <c r="A71" s="13" t="s">
        <v>801</v>
      </c>
      <c r="B71" s="32" t="s">
        <v>802</v>
      </c>
      <c r="C71" s="32" t="s">
        <v>284</v>
      </c>
      <c r="D71" s="14">
        <v>116321</v>
      </c>
      <c r="E71" s="15">
        <v>3959.51</v>
      </c>
      <c r="F71" s="16">
        <v>3.3999999999999998E-3</v>
      </c>
      <c r="G71" s="16"/>
    </row>
    <row r="72" spans="1:7" x14ac:dyDescent="0.25">
      <c r="A72" s="13" t="s">
        <v>524</v>
      </c>
      <c r="B72" s="32" t="s">
        <v>525</v>
      </c>
      <c r="C72" s="32" t="s">
        <v>403</v>
      </c>
      <c r="D72" s="14">
        <v>83000</v>
      </c>
      <c r="E72" s="15">
        <v>3912.12</v>
      </c>
      <c r="F72" s="16">
        <v>3.3E-3</v>
      </c>
      <c r="G72" s="16"/>
    </row>
    <row r="73" spans="1:7" x14ac:dyDescent="0.25">
      <c r="A73" s="13" t="s">
        <v>503</v>
      </c>
      <c r="B73" s="32" t="s">
        <v>504</v>
      </c>
      <c r="C73" s="32" t="s">
        <v>403</v>
      </c>
      <c r="D73" s="14">
        <v>141141</v>
      </c>
      <c r="E73" s="15">
        <v>3836.14</v>
      </c>
      <c r="F73" s="16">
        <v>3.3E-3</v>
      </c>
      <c r="G73" s="16"/>
    </row>
    <row r="74" spans="1:7" x14ac:dyDescent="0.25">
      <c r="A74" s="13" t="s">
        <v>1564</v>
      </c>
      <c r="B74" s="32" t="s">
        <v>1565</v>
      </c>
      <c r="C74" s="32" t="s">
        <v>345</v>
      </c>
      <c r="D74" s="14">
        <v>1092327</v>
      </c>
      <c r="E74" s="15">
        <v>3799.11</v>
      </c>
      <c r="F74" s="16">
        <v>3.2000000000000002E-3</v>
      </c>
      <c r="G74" s="16"/>
    </row>
    <row r="75" spans="1:7" x14ac:dyDescent="0.25">
      <c r="A75" s="13" t="s">
        <v>1570</v>
      </c>
      <c r="B75" s="32" t="s">
        <v>1571</v>
      </c>
      <c r="C75" s="32" t="s">
        <v>303</v>
      </c>
      <c r="D75" s="14">
        <v>1099918</v>
      </c>
      <c r="E75" s="15">
        <v>3730.92</v>
      </c>
      <c r="F75" s="16">
        <v>3.2000000000000002E-3</v>
      </c>
      <c r="G75" s="16"/>
    </row>
    <row r="76" spans="1:7" x14ac:dyDescent="0.25">
      <c r="A76" s="13" t="s">
        <v>1551</v>
      </c>
      <c r="B76" s="32" t="s">
        <v>1552</v>
      </c>
      <c r="C76" s="32" t="s">
        <v>394</v>
      </c>
      <c r="D76" s="14">
        <v>327111</v>
      </c>
      <c r="E76" s="15">
        <v>3685.23</v>
      </c>
      <c r="F76" s="16">
        <v>3.2000000000000002E-3</v>
      </c>
      <c r="G76" s="16"/>
    </row>
    <row r="77" spans="1:7" x14ac:dyDescent="0.25">
      <c r="A77" s="13" t="s">
        <v>2265</v>
      </c>
      <c r="B77" s="32" t="s">
        <v>2266</v>
      </c>
      <c r="C77" s="32" t="s">
        <v>385</v>
      </c>
      <c r="D77" s="14">
        <v>275000</v>
      </c>
      <c r="E77" s="15">
        <v>3680.33</v>
      </c>
      <c r="F77" s="16">
        <v>3.0999999999999999E-3</v>
      </c>
      <c r="G77" s="16"/>
    </row>
    <row r="78" spans="1:7" x14ac:dyDescent="0.25">
      <c r="A78" s="13" t="s">
        <v>465</v>
      </c>
      <c r="B78" s="32" t="s">
        <v>466</v>
      </c>
      <c r="C78" s="32" t="s">
        <v>467</v>
      </c>
      <c r="D78" s="14">
        <v>1062833</v>
      </c>
      <c r="E78" s="15">
        <v>3642.33</v>
      </c>
      <c r="F78" s="16">
        <v>3.0999999999999999E-3</v>
      </c>
      <c r="G78" s="16"/>
    </row>
    <row r="79" spans="1:7" x14ac:dyDescent="0.25">
      <c r="A79" s="13" t="s">
        <v>432</v>
      </c>
      <c r="B79" s="32" t="s">
        <v>433</v>
      </c>
      <c r="C79" s="32" t="s">
        <v>394</v>
      </c>
      <c r="D79" s="14">
        <v>229142</v>
      </c>
      <c r="E79" s="15">
        <v>3547.35</v>
      </c>
      <c r="F79" s="16">
        <v>3.0000000000000001E-3</v>
      </c>
      <c r="G79" s="16"/>
    </row>
    <row r="80" spans="1:7" x14ac:dyDescent="0.25">
      <c r="A80" s="13" t="s">
        <v>399</v>
      </c>
      <c r="B80" s="32" t="s">
        <v>400</v>
      </c>
      <c r="C80" s="32" t="s">
        <v>281</v>
      </c>
      <c r="D80" s="14">
        <v>241382</v>
      </c>
      <c r="E80" s="15">
        <v>3397.45</v>
      </c>
      <c r="F80" s="16">
        <v>2.8999999999999998E-3</v>
      </c>
      <c r="G80" s="16"/>
    </row>
    <row r="81" spans="1:7" x14ac:dyDescent="0.25">
      <c r="A81" s="13" t="s">
        <v>822</v>
      </c>
      <c r="B81" s="32" t="s">
        <v>823</v>
      </c>
      <c r="C81" s="32" t="s">
        <v>815</v>
      </c>
      <c r="D81" s="14">
        <v>250000</v>
      </c>
      <c r="E81" s="15">
        <v>3093.75</v>
      </c>
      <c r="F81" s="16">
        <v>2.5999999999999999E-3</v>
      </c>
      <c r="G81" s="16"/>
    </row>
    <row r="82" spans="1:7" x14ac:dyDescent="0.25">
      <c r="A82" s="13" t="s">
        <v>1520</v>
      </c>
      <c r="B82" s="32" t="s">
        <v>1521</v>
      </c>
      <c r="C82" s="32" t="s">
        <v>345</v>
      </c>
      <c r="D82" s="14">
        <v>303030</v>
      </c>
      <c r="E82" s="15">
        <v>3080.3</v>
      </c>
      <c r="F82" s="16">
        <v>2.5999999999999999E-3</v>
      </c>
      <c r="G82" s="16"/>
    </row>
    <row r="83" spans="1:7" x14ac:dyDescent="0.25">
      <c r="A83" s="13" t="s">
        <v>856</v>
      </c>
      <c r="B83" s="32" t="s">
        <v>857</v>
      </c>
      <c r="C83" s="32" t="s">
        <v>394</v>
      </c>
      <c r="D83" s="14">
        <v>987600</v>
      </c>
      <c r="E83" s="15">
        <v>2954.6</v>
      </c>
      <c r="F83" s="16">
        <v>2.5000000000000001E-3</v>
      </c>
      <c r="G83" s="16"/>
    </row>
    <row r="84" spans="1:7" x14ac:dyDescent="0.25">
      <c r="A84" s="13" t="s">
        <v>373</v>
      </c>
      <c r="B84" s="32" t="s">
        <v>374</v>
      </c>
      <c r="C84" s="32" t="s">
        <v>370</v>
      </c>
      <c r="D84" s="14">
        <v>352828</v>
      </c>
      <c r="E84" s="15">
        <v>2817.86</v>
      </c>
      <c r="F84" s="16">
        <v>2.3999999999999998E-3</v>
      </c>
      <c r="G84" s="16"/>
    </row>
    <row r="85" spans="1:7" x14ac:dyDescent="0.25">
      <c r="A85" s="13" t="s">
        <v>844</v>
      </c>
      <c r="B85" s="32" t="s">
        <v>845</v>
      </c>
      <c r="C85" s="32" t="s">
        <v>345</v>
      </c>
      <c r="D85" s="14">
        <v>58750</v>
      </c>
      <c r="E85" s="15">
        <v>2644.84</v>
      </c>
      <c r="F85" s="16">
        <v>2.3E-3</v>
      </c>
      <c r="G85" s="16"/>
    </row>
    <row r="86" spans="1:7" x14ac:dyDescent="0.25">
      <c r="A86" s="13" t="s">
        <v>1316</v>
      </c>
      <c r="B86" s="32" t="s">
        <v>1317</v>
      </c>
      <c r="C86" s="32" t="s">
        <v>281</v>
      </c>
      <c r="D86" s="14">
        <v>851794</v>
      </c>
      <c r="E86" s="15">
        <v>2576.25</v>
      </c>
      <c r="F86" s="16">
        <v>2.2000000000000001E-3</v>
      </c>
      <c r="G86" s="16"/>
    </row>
    <row r="87" spans="1:7" x14ac:dyDescent="0.25">
      <c r="A87" s="13" t="s">
        <v>471</v>
      </c>
      <c r="B87" s="32" t="s">
        <v>472</v>
      </c>
      <c r="C87" s="32" t="s">
        <v>284</v>
      </c>
      <c r="D87" s="14">
        <v>2497808</v>
      </c>
      <c r="E87" s="15">
        <v>2503.0500000000002</v>
      </c>
      <c r="F87" s="16">
        <v>2.0999999999999999E-3</v>
      </c>
      <c r="G87" s="16"/>
    </row>
    <row r="88" spans="1:7" x14ac:dyDescent="0.25">
      <c r="A88" s="13" t="s">
        <v>1465</v>
      </c>
      <c r="B88" s="32" t="s">
        <v>1466</v>
      </c>
      <c r="C88" s="32" t="s">
        <v>284</v>
      </c>
      <c r="D88" s="14">
        <v>600591</v>
      </c>
      <c r="E88" s="15">
        <v>2286.75</v>
      </c>
      <c r="F88" s="16">
        <v>2E-3</v>
      </c>
      <c r="G88" s="16"/>
    </row>
    <row r="89" spans="1:7" x14ac:dyDescent="0.25">
      <c r="A89" s="13" t="s">
        <v>1215</v>
      </c>
      <c r="B89" s="32" t="s">
        <v>1216</v>
      </c>
      <c r="C89" s="32" t="s">
        <v>462</v>
      </c>
      <c r="D89" s="14">
        <v>5210000</v>
      </c>
      <c r="E89" s="15">
        <v>2233.0100000000002</v>
      </c>
      <c r="F89" s="16">
        <v>1.9E-3</v>
      </c>
      <c r="G89" s="16"/>
    </row>
    <row r="90" spans="1:7" x14ac:dyDescent="0.25">
      <c r="A90" s="13" t="s">
        <v>1310</v>
      </c>
      <c r="B90" s="32" t="s">
        <v>1311</v>
      </c>
      <c r="C90" s="32" t="s">
        <v>281</v>
      </c>
      <c r="D90" s="14">
        <v>47139</v>
      </c>
      <c r="E90" s="15">
        <v>2190.17</v>
      </c>
      <c r="F90" s="16">
        <v>1.9E-3</v>
      </c>
      <c r="G90" s="16"/>
    </row>
    <row r="91" spans="1:7" x14ac:dyDescent="0.25">
      <c r="A91" s="13" t="s">
        <v>539</v>
      </c>
      <c r="B91" s="32" t="s">
        <v>540</v>
      </c>
      <c r="C91" s="32" t="s">
        <v>297</v>
      </c>
      <c r="D91" s="14">
        <v>274953</v>
      </c>
      <c r="E91" s="15">
        <v>1411.33</v>
      </c>
      <c r="F91" s="16">
        <v>1.1999999999999999E-3</v>
      </c>
      <c r="G91" s="16"/>
    </row>
    <row r="92" spans="1:7" x14ac:dyDescent="0.25">
      <c r="A92" s="13" t="s">
        <v>444</v>
      </c>
      <c r="B92" s="32" t="s">
        <v>445</v>
      </c>
      <c r="C92" s="32" t="s">
        <v>303</v>
      </c>
      <c r="D92" s="14">
        <v>1546451</v>
      </c>
      <c r="E92" s="15">
        <v>1349.59</v>
      </c>
      <c r="F92" s="16">
        <v>1.1999999999999999E-3</v>
      </c>
      <c r="G92" s="16"/>
    </row>
    <row r="93" spans="1:7" x14ac:dyDescent="0.25">
      <c r="A93" s="13" t="s">
        <v>848</v>
      </c>
      <c r="B93" s="32" t="s">
        <v>849</v>
      </c>
      <c r="C93" s="32" t="s">
        <v>815</v>
      </c>
      <c r="D93" s="14">
        <v>569750</v>
      </c>
      <c r="E93" s="15">
        <v>1079.56</v>
      </c>
      <c r="F93" s="16">
        <v>8.9999999999999998E-4</v>
      </c>
      <c r="G93" s="16"/>
    </row>
    <row r="94" spans="1:7" x14ac:dyDescent="0.25">
      <c r="A94" s="13" t="s">
        <v>1273</v>
      </c>
      <c r="B94" s="32" t="s">
        <v>1274</v>
      </c>
      <c r="C94" s="32" t="s">
        <v>345</v>
      </c>
      <c r="D94" s="14">
        <v>277890</v>
      </c>
      <c r="E94" s="15">
        <v>895.08</v>
      </c>
      <c r="F94" s="16">
        <v>8.0000000000000004E-4</v>
      </c>
      <c r="G94" s="16"/>
    </row>
    <row r="95" spans="1:7" x14ac:dyDescent="0.25">
      <c r="A95" s="13" t="s">
        <v>468</v>
      </c>
      <c r="B95" s="32" t="s">
        <v>469</v>
      </c>
      <c r="C95" s="32" t="s">
        <v>470</v>
      </c>
      <c r="D95" s="14">
        <v>542849</v>
      </c>
      <c r="E95" s="15">
        <v>889.24</v>
      </c>
      <c r="F95" s="16">
        <v>8.0000000000000004E-4</v>
      </c>
      <c r="G95" s="16"/>
    </row>
    <row r="96" spans="1:7" x14ac:dyDescent="0.25">
      <c r="A96" s="13" t="s">
        <v>1322</v>
      </c>
      <c r="B96" s="32" t="s">
        <v>1323</v>
      </c>
      <c r="C96" s="32" t="s">
        <v>281</v>
      </c>
      <c r="D96" s="14">
        <v>34930</v>
      </c>
      <c r="E96" s="15">
        <v>864.64</v>
      </c>
      <c r="F96" s="16">
        <v>6.9999999999999999E-4</v>
      </c>
      <c r="G96" s="16"/>
    </row>
    <row r="97" spans="1:7" x14ac:dyDescent="0.25">
      <c r="A97" s="13" t="s">
        <v>509</v>
      </c>
      <c r="B97" s="32" t="s">
        <v>510</v>
      </c>
      <c r="C97" s="32" t="s">
        <v>511</v>
      </c>
      <c r="D97" s="14">
        <v>390</v>
      </c>
      <c r="E97" s="15">
        <v>158.01</v>
      </c>
      <c r="F97" s="16">
        <v>1E-4</v>
      </c>
      <c r="G97" s="16"/>
    </row>
    <row r="98" spans="1:7" x14ac:dyDescent="0.25">
      <c r="A98" s="13" t="s">
        <v>395</v>
      </c>
      <c r="B98" s="32" t="s">
        <v>396</v>
      </c>
      <c r="C98" s="32" t="s">
        <v>267</v>
      </c>
      <c r="D98" s="14">
        <v>48600</v>
      </c>
      <c r="E98" s="15">
        <v>142.76</v>
      </c>
      <c r="F98" s="16">
        <v>1E-4</v>
      </c>
      <c r="G98" s="16"/>
    </row>
    <row r="99" spans="1:7" x14ac:dyDescent="0.25">
      <c r="A99" s="13" t="s">
        <v>333</v>
      </c>
      <c r="B99" s="32" t="s">
        <v>334</v>
      </c>
      <c r="C99" s="32" t="s">
        <v>335</v>
      </c>
      <c r="D99" s="14">
        <v>3598</v>
      </c>
      <c r="E99" s="15">
        <v>52.66</v>
      </c>
      <c r="F99" s="16">
        <v>0</v>
      </c>
      <c r="G99" s="16"/>
    </row>
    <row r="100" spans="1:7" x14ac:dyDescent="0.25">
      <c r="A100" s="13" t="s">
        <v>1271</v>
      </c>
      <c r="B100" s="32" t="s">
        <v>1272</v>
      </c>
      <c r="C100" s="32" t="s">
        <v>511</v>
      </c>
      <c r="D100" s="14">
        <v>1465</v>
      </c>
      <c r="E100" s="15">
        <v>4.41</v>
      </c>
      <c r="F100" s="16">
        <v>0</v>
      </c>
      <c r="G100" s="16"/>
    </row>
    <row r="101" spans="1:7" x14ac:dyDescent="0.25">
      <c r="A101" s="13" t="s">
        <v>371</v>
      </c>
      <c r="B101" s="32" t="s">
        <v>372</v>
      </c>
      <c r="C101" s="32" t="s">
        <v>355</v>
      </c>
      <c r="D101" s="14">
        <v>263</v>
      </c>
      <c r="E101" s="15">
        <v>3.47</v>
      </c>
      <c r="F101" s="16">
        <v>0</v>
      </c>
      <c r="G101" s="16"/>
    </row>
    <row r="102" spans="1:7" x14ac:dyDescent="0.25">
      <c r="A102" s="17" t="s">
        <v>181</v>
      </c>
      <c r="B102" s="33"/>
      <c r="C102" s="33"/>
      <c r="D102" s="18"/>
      <c r="E102" s="36">
        <v>836864.4</v>
      </c>
      <c r="F102" s="37">
        <v>0.71560000000000001</v>
      </c>
      <c r="G102" s="21"/>
    </row>
    <row r="103" spans="1:7" x14ac:dyDescent="0.25">
      <c r="A103" s="17" t="s">
        <v>473</v>
      </c>
      <c r="B103" s="32"/>
      <c r="C103" s="32"/>
      <c r="D103" s="14"/>
      <c r="E103" s="15"/>
      <c r="F103" s="16"/>
      <c r="G103" s="16"/>
    </row>
    <row r="104" spans="1:7" x14ac:dyDescent="0.25">
      <c r="A104" s="17" t="s">
        <v>181</v>
      </c>
      <c r="B104" s="32"/>
      <c r="C104" s="32"/>
      <c r="D104" s="14"/>
      <c r="E104" s="38" t="s">
        <v>134</v>
      </c>
      <c r="F104" s="39" t="s">
        <v>134</v>
      </c>
      <c r="G104" s="16"/>
    </row>
    <row r="105" spans="1:7" x14ac:dyDescent="0.25">
      <c r="A105" s="17" t="s">
        <v>3105</v>
      </c>
      <c r="B105" s="32"/>
      <c r="C105" s="32"/>
      <c r="D105" s="14"/>
      <c r="E105" s="56"/>
      <c r="F105" s="57"/>
      <c r="G105" s="16"/>
    </row>
    <row r="106" spans="1:7" x14ac:dyDescent="0.25">
      <c r="A106" s="13" t="s">
        <v>3106</v>
      </c>
      <c r="B106" s="32" t="s">
        <v>3107</v>
      </c>
      <c r="C106" s="32"/>
      <c r="D106" s="14">
        <v>9000</v>
      </c>
      <c r="E106" s="15">
        <v>10180.67</v>
      </c>
      <c r="F106" s="16">
        <v>8.6999999999999994E-3</v>
      </c>
      <c r="G106" s="16">
        <v>8.2650000000000001E-2</v>
      </c>
    </row>
    <row r="107" spans="1:7" x14ac:dyDescent="0.25">
      <c r="A107" s="13" t="s">
        <v>3108</v>
      </c>
      <c r="B107" s="32" t="s">
        <v>3109</v>
      </c>
      <c r="C107" s="32"/>
      <c r="D107" s="14">
        <v>4880</v>
      </c>
      <c r="E107" s="15">
        <v>3217.55</v>
      </c>
      <c r="F107" s="16">
        <v>2.8E-3</v>
      </c>
      <c r="G107" s="16">
        <v>0.26328000000000001</v>
      </c>
    </row>
    <row r="108" spans="1:7" x14ac:dyDescent="0.25">
      <c r="A108" s="17" t="s">
        <v>181</v>
      </c>
      <c r="B108" s="32"/>
      <c r="C108" s="32"/>
      <c r="D108" s="14"/>
      <c r="E108" s="36">
        <f>SUM(E106:E107)</f>
        <v>13398.220000000001</v>
      </c>
      <c r="F108" s="37">
        <f>SUM(F106:F107)</f>
        <v>1.15E-2</v>
      </c>
      <c r="G108" s="21"/>
    </row>
    <row r="109" spans="1:7" x14ac:dyDescent="0.25">
      <c r="A109" s="17"/>
      <c r="B109" s="32"/>
      <c r="C109" s="32"/>
      <c r="D109" s="14"/>
      <c r="E109" s="56"/>
      <c r="F109" s="57"/>
      <c r="G109" s="16"/>
    </row>
    <row r="110" spans="1:7" x14ac:dyDescent="0.25">
      <c r="A110" s="24" t="s">
        <v>184</v>
      </c>
      <c r="B110" s="34"/>
      <c r="C110" s="34"/>
      <c r="D110" s="25"/>
      <c r="E110" s="29">
        <f>+E102+E108</f>
        <v>850262.62</v>
      </c>
      <c r="F110" s="30">
        <f>+F102+F108</f>
        <v>0.72709999999999997</v>
      </c>
      <c r="G110" s="21"/>
    </row>
    <row r="111" spans="1:7" x14ac:dyDescent="0.25">
      <c r="A111" s="13"/>
      <c r="B111" s="32"/>
      <c r="C111" s="32"/>
      <c r="D111" s="14"/>
      <c r="E111" s="15"/>
      <c r="F111" s="16"/>
      <c r="G111" s="16"/>
    </row>
    <row r="112" spans="1:7" x14ac:dyDescent="0.25">
      <c r="A112" s="17" t="s">
        <v>858</v>
      </c>
      <c r="B112" s="32"/>
      <c r="C112" s="32"/>
      <c r="D112" s="14"/>
      <c r="E112" s="15"/>
      <c r="F112" s="16"/>
      <c r="G112" s="16"/>
    </row>
    <row r="113" spans="1:7" x14ac:dyDescent="0.25">
      <c r="A113" s="17" t="s">
        <v>859</v>
      </c>
      <c r="B113" s="32"/>
      <c r="C113" s="32"/>
      <c r="D113" s="14"/>
      <c r="E113" s="15"/>
      <c r="F113" s="16"/>
      <c r="G113" s="16"/>
    </row>
    <row r="114" spans="1:7" x14ac:dyDescent="0.25">
      <c r="A114" s="13" t="s">
        <v>861</v>
      </c>
      <c r="B114" s="32"/>
      <c r="C114" s="32" t="s">
        <v>355</v>
      </c>
      <c r="D114" s="14">
        <v>80000</v>
      </c>
      <c r="E114" s="15">
        <v>11018</v>
      </c>
      <c r="F114" s="16">
        <v>9.4190000000000003E-3</v>
      </c>
      <c r="G114" s="16"/>
    </row>
    <row r="115" spans="1:7" x14ac:dyDescent="0.25">
      <c r="A115" s="13" t="s">
        <v>3110</v>
      </c>
      <c r="B115" s="32"/>
      <c r="C115" s="32" t="s">
        <v>511</v>
      </c>
      <c r="D115" s="14">
        <v>14745</v>
      </c>
      <c r="E115" s="15">
        <v>5876.1</v>
      </c>
      <c r="F115" s="16">
        <v>5.0229999999999997E-3</v>
      </c>
      <c r="G115" s="16"/>
    </row>
    <row r="116" spans="1:7" x14ac:dyDescent="0.25">
      <c r="A116" s="13" t="s">
        <v>860</v>
      </c>
      <c r="B116" s="32"/>
      <c r="C116" s="32" t="s">
        <v>815</v>
      </c>
      <c r="D116" s="14">
        <v>2640000</v>
      </c>
      <c r="E116" s="15">
        <v>5012.04</v>
      </c>
      <c r="F116" s="16">
        <v>4.2849999999999997E-3</v>
      </c>
      <c r="G116" s="16"/>
    </row>
    <row r="117" spans="1:7" x14ac:dyDescent="0.25">
      <c r="A117" s="13" t="s">
        <v>3048</v>
      </c>
      <c r="B117" s="32"/>
      <c r="C117" s="32" t="s">
        <v>355</v>
      </c>
      <c r="D117" s="14">
        <v>304500</v>
      </c>
      <c r="E117" s="15">
        <v>3958.5</v>
      </c>
      <c r="F117" s="16">
        <v>3.3839999999999999E-3</v>
      </c>
      <c r="G117" s="16"/>
    </row>
    <row r="118" spans="1:7" x14ac:dyDescent="0.25">
      <c r="A118" s="13" t="s">
        <v>2892</v>
      </c>
      <c r="B118" s="32"/>
      <c r="C118" s="32" t="s">
        <v>262</v>
      </c>
      <c r="D118" s="14">
        <v>426000</v>
      </c>
      <c r="E118" s="15">
        <v>2408.1799999999998</v>
      </c>
      <c r="F118" s="16">
        <v>2.0579999999999999E-3</v>
      </c>
      <c r="G118" s="16"/>
    </row>
    <row r="119" spans="1:7" x14ac:dyDescent="0.25">
      <c r="A119" s="13" t="s">
        <v>3111</v>
      </c>
      <c r="B119" s="32"/>
      <c r="C119" s="32" t="s">
        <v>281</v>
      </c>
      <c r="D119" s="14">
        <v>22900</v>
      </c>
      <c r="E119" s="15">
        <v>1042.25</v>
      </c>
      <c r="F119" s="16">
        <v>8.9099999999999997E-4</v>
      </c>
      <c r="G119" s="16"/>
    </row>
    <row r="120" spans="1:7" x14ac:dyDescent="0.25">
      <c r="A120" s="13" t="s">
        <v>2197</v>
      </c>
      <c r="B120" s="32"/>
      <c r="C120" s="32" t="s">
        <v>403</v>
      </c>
      <c r="D120" s="14">
        <v>17000</v>
      </c>
      <c r="E120" s="15">
        <v>802.04</v>
      </c>
      <c r="F120" s="16">
        <v>6.8499999999999995E-4</v>
      </c>
      <c r="G120" s="16"/>
    </row>
    <row r="121" spans="1:7" x14ac:dyDescent="0.25">
      <c r="A121" s="13" t="s">
        <v>2972</v>
      </c>
      <c r="B121" s="32"/>
      <c r="C121" s="32" t="s">
        <v>573</v>
      </c>
      <c r="D121" s="14">
        <v>32500</v>
      </c>
      <c r="E121" s="15">
        <v>69.45</v>
      </c>
      <c r="F121" s="16">
        <v>5.8999999999999998E-5</v>
      </c>
      <c r="G121" s="16"/>
    </row>
    <row r="122" spans="1:7" x14ac:dyDescent="0.25">
      <c r="A122" s="13" t="s">
        <v>2187</v>
      </c>
      <c r="B122" s="32"/>
      <c r="C122" s="32" t="s">
        <v>267</v>
      </c>
      <c r="D122" s="44">
        <v>-48600</v>
      </c>
      <c r="E122" s="40">
        <v>-143.66</v>
      </c>
      <c r="F122" s="26">
        <v>-1.22E-4</v>
      </c>
      <c r="G122" s="16"/>
    </row>
    <row r="123" spans="1:7" x14ac:dyDescent="0.25">
      <c r="A123" s="13" t="s">
        <v>2150</v>
      </c>
      <c r="B123" s="32"/>
      <c r="C123" s="32" t="s">
        <v>270</v>
      </c>
      <c r="D123" s="44">
        <v>-56100</v>
      </c>
      <c r="E123" s="40">
        <v>-182.44</v>
      </c>
      <c r="F123" s="26">
        <v>-1.55E-4</v>
      </c>
      <c r="G123" s="16"/>
    </row>
    <row r="124" spans="1:7" x14ac:dyDescent="0.25">
      <c r="A124" s="13" t="s">
        <v>2205</v>
      </c>
      <c r="B124" s="32"/>
      <c r="C124" s="32" t="s">
        <v>270</v>
      </c>
      <c r="D124" s="44">
        <v>-14250</v>
      </c>
      <c r="E124" s="40">
        <v>-225.05</v>
      </c>
      <c r="F124" s="26">
        <v>-1.92E-4</v>
      </c>
      <c r="G124" s="16"/>
    </row>
    <row r="125" spans="1:7" x14ac:dyDescent="0.25">
      <c r="A125" s="13" t="s">
        <v>3020</v>
      </c>
      <c r="B125" s="32"/>
      <c r="C125" s="32" t="s">
        <v>300</v>
      </c>
      <c r="D125" s="44">
        <v>-13125</v>
      </c>
      <c r="E125" s="40">
        <v>-1125.74</v>
      </c>
      <c r="F125" s="26">
        <v>-9.6199999999999996E-4</v>
      </c>
      <c r="G125" s="16"/>
    </row>
    <row r="126" spans="1:7" x14ac:dyDescent="0.25">
      <c r="A126" s="13" t="s">
        <v>1293</v>
      </c>
      <c r="B126" s="32"/>
      <c r="C126" s="32" t="s">
        <v>1294</v>
      </c>
      <c r="D126" s="44">
        <v>-548250</v>
      </c>
      <c r="E126" s="40">
        <v>-122150.37</v>
      </c>
      <c r="F126" s="26">
        <v>-0.104432</v>
      </c>
      <c r="G126" s="16"/>
    </row>
    <row r="127" spans="1:7" x14ac:dyDescent="0.25">
      <c r="A127" s="17" t="s">
        <v>181</v>
      </c>
      <c r="B127" s="33"/>
      <c r="C127" s="33"/>
      <c r="D127" s="18"/>
      <c r="E127" s="42">
        <v>-93640.7</v>
      </c>
      <c r="F127" s="43">
        <v>-8.0059000000000005E-2</v>
      </c>
      <c r="G127" s="21"/>
    </row>
    <row r="128" spans="1:7" x14ac:dyDescent="0.25">
      <c r="A128" s="13"/>
      <c r="B128" s="32"/>
      <c r="C128" s="32"/>
      <c r="D128" s="14"/>
      <c r="E128" s="15"/>
      <c r="F128" s="16"/>
      <c r="G128" s="16"/>
    </row>
    <row r="129" spans="1:7" x14ac:dyDescent="0.25">
      <c r="A129" s="13"/>
      <c r="B129" s="32"/>
      <c r="C129" s="32"/>
      <c r="D129" s="14"/>
      <c r="E129" s="15"/>
      <c r="F129" s="16"/>
      <c r="G129" s="16"/>
    </row>
    <row r="130" spans="1:7" x14ac:dyDescent="0.25">
      <c r="A130" s="17" t="s">
        <v>3112</v>
      </c>
      <c r="B130" s="33"/>
      <c r="C130" s="33"/>
      <c r="D130" s="18"/>
      <c r="E130" s="41"/>
      <c r="F130" s="21"/>
      <c r="G130" s="21"/>
    </row>
    <row r="131" spans="1:7" x14ac:dyDescent="0.25">
      <c r="A131" s="13" t="s">
        <v>3113</v>
      </c>
      <c r="B131" s="32"/>
      <c r="C131" s="32" t="s">
        <v>3114</v>
      </c>
      <c r="D131" s="14">
        <v>450000</v>
      </c>
      <c r="E131" s="15">
        <v>5546.25</v>
      </c>
      <c r="F131" s="16">
        <v>4.7000000000000002E-3</v>
      </c>
      <c r="G131" s="16"/>
    </row>
    <row r="132" spans="1:7" x14ac:dyDescent="0.25">
      <c r="A132" s="13" t="s">
        <v>3115</v>
      </c>
      <c r="B132" s="32"/>
      <c r="C132" s="32" t="s">
        <v>3114</v>
      </c>
      <c r="D132" s="14">
        <v>112500</v>
      </c>
      <c r="E132" s="15">
        <v>1926.96</v>
      </c>
      <c r="F132" s="16">
        <v>1.6000000000000001E-3</v>
      </c>
      <c r="G132" s="16"/>
    </row>
    <row r="133" spans="1:7" x14ac:dyDescent="0.25">
      <c r="A133" s="13" t="s">
        <v>3116</v>
      </c>
      <c r="B133" s="32"/>
      <c r="C133" s="32" t="s">
        <v>3114</v>
      </c>
      <c r="D133" s="14">
        <v>75000</v>
      </c>
      <c r="E133" s="15">
        <v>585.11</v>
      </c>
      <c r="F133" s="16">
        <v>5.0000000000000001E-4</v>
      </c>
      <c r="G133" s="16"/>
    </row>
    <row r="134" spans="1:7" x14ac:dyDescent="0.25">
      <c r="A134" s="17" t="s">
        <v>181</v>
      </c>
      <c r="B134" s="33"/>
      <c r="C134" s="33"/>
      <c r="D134" s="18"/>
      <c r="E134" s="36">
        <v>8058.32</v>
      </c>
      <c r="F134" s="37">
        <v>6.7999999999999996E-3</v>
      </c>
      <c r="G134" s="21"/>
    </row>
    <row r="135" spans="1:7" x14ac:dyDescent="0.25">
      <c r="A135" s="13"/>
      <c r="B135" s="32"/>
      <c r="C135" s="32"/>
      <c r="D135" s="14"/>
      <c r="E135" s="15"/>
      <c r="F135" s="16"/>
      <c r="G135" s="16"/>
    </row>
    <row r="136" spans="1:7" x14ac:dyDescent="0.25">
      <c r="A136" s="24" t="s">
        <v>184</v>
      </c>
      <c r="B136" s="34"/>
      <c r="C136" s="34"/>
      <c r="D136" s="25"/>
      <c r="E136" s="19">
        <v>8058.32</v>
      </c>
      <c r="F136" s="20">
        <v>6.7999999999999996E-3</v>
      </c>
      <c r="G136" s="21"/>
    </row>
    <row r="137" spans="1:7" x14ac:dyDescent="0.25">
      <c r="A137" s="17" t="s">
        <v>135</v>
      </c>
      <c r="B137" s="32"/>
      <c r="C137" s="32"/>
      <c r="D137" s="14"/>
      <c r="E137" s="15"/>
      <c r="F137" s="16"/>
      <c r="G137" s="16"/>
    </row>
    <row r="138" spans="1:7" x14ac:dyDescent="0.25">
      <c r="A138" s="17" t="s">
        <v>136</v>
      </c>
      <c r="B138" s="32"/>
      <c r="C138" s="32"/>
      <c r="D138" s="14"/>
      <c r="E138" s="15"/>
      <c r="F138" s="16"/>
      <c r="G138" s="16"/>
    </row>
    <row r="139" spans="1:7" x14ac:dyDescent="0.25">
      <c r="A139" s="13" t="s">
        <v>3117</v>
      </c>
      <c r="B139" s="32" t="s">
        <v>3118</v>
      </c>
      <c r="C139" s="32" t="s">
        <v>139</v>
      </c>
      <c r="D139" s="14">
        <v>17500000</v>
      </c>
      <c r="E139" s="15">
        <v>17472.419999999998</v>
      </c>
      <c r="F139" s="16">
        <v>1.49E-2</v>
      </c>
      <c r="G139" s="16">
        <v>7.5800000000000006E-2</v>
      </c>
    </row>
    <row r="140" spans="1:7" x14ac:dyDescent="0.25">
      <c r="A140" s="13" t="s">
        <v>864</v>
      </c>
      <c r="B140" s="32" t="s">
        <v>865</v>
      </c>
      <c r="C140" s="32" t="s">
        <v>139</v>
      </c>
      <c r="D140" s="14">
        <v>16000000</v>
      </c>
      <c r="E140" s="15">
        <v>15882.38</v>
      </c>
      <c r="F140" s="16">
        <v>1.3599999999999999E-2</v>
      </c>
      <c r="G140" s="16">
        <v>7.9500000000000001E-2</v>
      </c>
    </row>
    <row r="141" spans="1:7" x14ac:dyDescent="0.25">
      <c r="A141" s="13" t="s">
        <v>862</v>
      </c>
      <c r="B141" s="32" t="s">
        <v>863</v>
      </c>
      <c r="C141" s="32" t="s">
        <v>139</v>
      </c>
      <c r="D141" s="14">
        <v>15000000</v>
      </c>
      <c r="E141" s="15">
        <v>14951.54</v>
      </c>
      <c r="F141" s="16">
        <v>1.2800000000000001E-2</v>
      </c>
      <c r="G141" s="16">
        <v>7.7299999999999994E-2</v>
      </c>
    </row>
    <row r="142" spans="1:7" x14ac:dyDescent="0.25">
      <c r="A142" s="13" t="s">
        <v>2081</v>
      </c>
      <c r="B142" s="32" t="s">
        <v>2082</v>
      </c>
      <c r="C142" s="32" t="s">
        <v>139</v>
      </c>
      <c r="D142" s="14">
        <v>10000000</v>
      </c>
      <c r="E142" s="15">
        <v>10044.31</v>
      </c>
      <c r="F142" s="16">
        <v>8.6E-3</v>
      </c>
      <c r="G142" s="16">
        <v>7.5550000000000006E-2</v>
      </c>
    </row>
    <row r="143" spans="1:7" x14ac:dyDescent="0.25">
      <c r="A143" s="13" t="s">
        <v>3119</v>
      </c>
      <c r="B143" s="32" t="s">
        <v>3120</v>
      </c>
      <c r="C143" s="32" t="s">
        <v>139</v>
      </c>
      <c r="D143" s="14">
        <v>10000000</v>
      </c>
      <c r="E143" s="15">
        <v>10036.459999999999</v>
      </c>
      <c r="F143" s="16">
        <v>8.6E-3</v>
      </c>
      <c r="G143" s="16">
        <v>7.4342000000000005E-2</v>
      </c>
    </row>
    <row r="144" spans="1:7" x14ac:dyDescent="0.25">
      <c r="A144" s="13" t="s">
        <v>3121</v>
      </c>
      <c r="B144" s="32" t="s">
        <v>3122</v>
      </c>
      <c r="C144" s="32" t="s">
        <v>139</v>
      </c>
      <c r="D144" s="14">
        <v>10000000</v>
      </c>
      <c r="E144" s="15">
        <v>9993.9599999999991</v>
      </c>
      <c r="F144" s="16">
        <v>8.5000000000000006E-3</v>
      </c>
      <c r="G144" s="16">
        <v>8.0399999999999999E-2</v>
      </c>
    </row>
    <row r="145" spans="1:7" x14ac:dyDescent="0.25">
      <c r="A145" s="13" t="s">
        <v>3123</v>
      </c>
      <c r="B145" s="32" t="s">
        <v>3124</v>
      </c>
      <c r="C145" s="32" t="s">
        <v>139</v>
      </c>
      <c r="D145" s="14">
        <v>7500000</v>
      </c>
      <c r="E145" s="15">
        <v>7513.62</v>
      </c>
      <c r="F145" s="16">
        <v>6.4000000000000003E-3</v>
      </c>
      <c r="G145" s="16">
        <v>7.5999999999999998E-2</v>
      </c>
    </row>
    <row r="146" spans="1:7" x14ac:dyDescent="0.25">
      <c r="A146" s="13" t="s">
        <v>3125</v>
      </c>
      <c r="B146" s="32" t="s">
        <v>3126</v>
      </c>
      <c r="C146" s="32" t="s">
        <v>139</v>
      </c>
      <c r="D146" s="14">
        <v>2500000</v>
      </c>
      <c r="E146" s="15">
        <v>2536.84</v>
      </c>
      <c r="F146" s="16">
        <v>2.2000000000000001E-3</v>
      </c>
      <c r="G146" s="16">
        <v>7.8799999999999995E-2</v>
      </c>
    </row>
    <row r="147" spans="1:7" x14ac:dyDescent="0.25">
      <c r="A147" s="13" t="s">
        <v>866</v>
      </c>
      <c r="B147" s="32" t="s">
        <v>867</v>
      </c>
      <c r="C147" s="32" t="s">
        <v>148</v>
      </c>
      <c r="D147" s="14">
        <v>2500000</v>
      </c>
      <c r="E147" s="15">
        <v>2512.94</v>
      </c>
      <c r="F147" s="16">
        <v>2.0999999999999999E-3</v>
      </c>
      <c r="G147" s="16">
        <v>7.9117999999999994E-2</v>
      </c>
    </row>
    <row r="148" spans="1:7" x14ac:dyDescent="0.25">
      <c r="A148" s="13" t="s">
        <v>3127</v>
      </c>
      <c r="B148" s="32" t="s">
        <v>3128</v>
      </c>
      <c r="C148" s="32" t="s">
        <v>615</v>
      </c>
      <c r="D148" s="14">
        <v>2500000</v>
      </c>
      <c r="E148" s="15">
        <v>2487.7199999999998</v>
      </c>
      <c r="F148" s="16">
        <v>2.0999999999999999E-3</v>
      </c>
      <c r="G148" s="16">
        <v>7.9398999999999997E-2</v>
      </c>
    </row>
    <row r="149" spans="1:7" x14ac:dyDescent="0.25">
      <c r="A149" s="13" t="s">
        <v>2907</v>
      </c>
      <c r="B149" s="32" t="s">
        <v>2908</v>
      </c>
      <c r="C149" s="32" t="s">
        <v>632</v>
      </c>
      <c r="D149" s="14">
        <v>1000000</v>
      </c>
      <c r="E149" s="15">
        <v>1007.23</v>
      </c>
      <c r="F149" s="16">
        <v>8.9999999999999998E-4</v>
      </c>
      <c r="G149" s="16">
        <v>7.9200000000000007E-2</v>
      </c>
    </row>
    <row r="150" spans="1:7" x14ac:dyDescent="0.25">
      <c r="A150" s="17" t="s">
        <v>181</v>
      </c>
      <c r="B150" s="33"/>
      <c r="C150" s="33"/>
      <c r="D150" s="18"/>
      <c r="E150" s="36">
        <f>SUM(E139:E149)</f>
        <v>94439.419999999969</v>
      </c>
      <c r="F150" s="37">
        <f>SUM(F139:F149)</f>
        <v>8.0700000000000008E-2</v>
      </c>
      <c r="G150" s="21"/>
    </row>
    <row r="151" spans="1:7" x14ac:dyDescent="0.25">
      <c r="A151" s="13"/>
      <c r="B151" s="32"/>
      <c r="C151" s="32"/>
      <c r="D151" s="14"/>
      <c r="E151" s="15"/>
      <c r="F151" s="16"/>
      <c r="G151" s="16"/>
    </row>
    <row r="152" spans="1:7" x14ac:dyDescent="0.25">
      <c r="A152" s="17" t="s">
        <v>236</v>
      </c>
      <c r="B152" s="32"/>
      <c r="C152" s="32"/>
      <c r="D152" s="14"/>
      <c r="E152" s="15"/>
      <c r="F152" s="16"/>
      <c r="G152" s="16"/>
    </row>
    <row r="153" spans="1:7" x14ac:dyDescent="0.25">
      <c r="A153" s="13" t="s">
        <v>732</v>
      </c>
      <c r="B153" s="32" t="s">
        <v>733</v>
      </c>
      <c r="C153" s="32" t="s">
        <v>239</v>
      </c>
      <c r="D153" s="14">
        <v>14000000</v>
      </c>
      <c r="E153" s="15">
        <v>14233.58</v>
      </c>
      <c r="F153" s="16">
        <v>1.2200000000000001E-2</v>
      </c>
      <c r="G153" s="16">
        <v>6.7382999999999998E-2</v>
      </c>
    </row>
    <row r="154" spans="1:7" x14ac:dyDescent="0.25">
      <c r="A154" s="13" t="s">
        <v>872</v>
      </c>
      <c r="B154" s="32" t="s">
        <v>873</v>
      </c>
      <c r="C154" s="32" t="s">
        <v>239</v>
      </c>
      <c r="D154" s="14">
        <v>7500000</v>
      </c>
      <c r="E154" s="15">
        <v>7413.96</v>
      </c>
      <c r="F154" s="16">
        <v>6.3E-3</v>
      </c>
      <c r="G154" s="16">
        <v>6.8633E-2</v>
      </c>
    </row>
    <row r="155" spans="1:7" x14ac:dyDescent="0.25">
      <c r="A155" s="13" t="s">
        <v>3129</v>
      </c>
      <c r="B155" s="32" t="s">
        <v>3130</v>
      </c>
      <c r="C155" s="32" t="s">
        <v>239</v>
      </c>
      <c r="D155" s="14">
        <v>500000</v>
      </c>
      <c r="E155" s="15">
        <v>493.1</v>
      </c>
      <c r="F155" s="16">
        <v>4.0000000000000002E-4</v>
      </c>
      <c r="G155" s="16">
        <v>6.7100999999999994E-2</v>
      </c>
    </row>
    <row r="156" spans="1:7" x14ac:dyDescent="0.25">
      <c r="A156" s="17" t="s">
        <v>181</v>
      </c>
      <c r="B156" s="33"/>
      <c r="C156" s="33"/>
      <c r="D156" s="18"/>
      <c r="E156" s="36">
        <v>22140.639999999999</v>
      </c>
      <c r="F156" s="37">
        <v>1.89E-2</v>
      </c>
      <c r="G156" s="21"/>
    </row>
    <row r="157" spans="1:7" x14ac:dyDescent="0.25">
      <c r="A157" s="13"/>
      <c r="B157" s="32"/>
      <c r="C157" s="32"/>
      <c r="D157" s="14"/>
      <c r="E157" s="15"/>
      <c r="F157" s="16"/>
      <c r="G157" s="16"/>
    </row>
    <row r="158" spans="1:7" x14ac:dyDescent="0.25">
      <c r="A158" s="17" t="s">
        <v>182</v>
      </c>
      <c r="B158" s="32"/>
      <c r="C158" s="32"/>
      <c r="D158" s="14"/>
      <c r="E158" s="15"/>
      <c r="F158" s="16"/>
      <c r="G158" s="16"/>
    </row>
    <row r="159" spans="1:7" x14ac:dyDescent="0.25">
      <c r="A159" s="17" t="s">
        <v>181</v>
      </c>
      <c r="B159" s="32"/>
      <c r="C159" s="32"/>
      <c r="D159" s="14"/>
      <c r="E159" s="38" t="s">
        <v>134</v>
      </c>
      <c r="F159" s="39" t="s">
        <v>134</v>
      </c>
      <c r="G159" s="16"/>
    </row>
    <row r="160" spans="1:7" x14ac:dyDescent="0.25">
      <c r="A160" s="13"/>
      <c r="B160" s="32"/>
      <c r="C160" s="32"/>
      <c r="D160" s="14"/>
      <c r="E160" s="15"/>
      <c r="F160" s="16"/>
      <c r="G160" s="16"/>
    </row>
    <row r="161" spans="1:7" x14ac:dyDescent="0.25">
      <c r="A161" s="17" t="s">
        <v>183</v>
      </c>
      <c r="B161" s="32"/>
      <c r="C161" s="32"/>
      <c r="D161" s="14"/>
      <c r="E161" s="15"/>
      <c r="F161" s="16"/>
      <c r="G161" s="16"/>
    </row>
    <row r="162" spans="1:7" x14ac:dyDescent="0.25">
      <c r="A162" s="17" t="s">
        <v>181</v>
      </c>
      <c r="B162" s="32"/>
      <c r="C162" s="32"/>
      <c r="D162" s="14"/>
      <c r="E162" s="38" t="s">
        <v>134</v>
      </c>
      <c r="F162" s="39" t="s">
        <v>134</v>
      </c>
      <c r="G162" s="16"/>
    </row>
    <row r="163" spans="1:7" x14ac:dyDescent="0.25">
      <c r="A163" s="13"/>
      <c r="B163" s="32"/>
      <c r="C163" s="32"/>
      <c r="D163" s="14"/>
      <c r="E163" s="15"/>
      <c r="F163" s="16"/>
      <c r="G163" s="16"/>
    </row>
    <row r="164" spans="1:7" x14ac:dyDescent="0.25">
      <c r="A164" s="24" t="s">
        <v>184</v>
      </c>
      <c r="B164" s="34"/>
      <c r="C164" s="34"/>
      <c r="D164" s="25"/>
      <c r="E164" s="19">
        <f>+E150+E156</f>
        <v>116580.05999999997</v>
      </c>
      <c r="F164" s="20">
        <f>+F150+F156</f>
        <v>9.9600000000000008E-2</v>
      </c>
      <c r="G164" s="21"/>
    </row>
    <row r="165" spans="1:7" x14ac:dyDescent="0.25">
      <c r="A165" s="13"/>
      <c r="B165" s="32"/>
      <c r="C165" s="32"/>
      <c r="D165" s="14"/>
      <c r="E165" s="15"/>
      <c r="F165" s="16"/>
      <c r="G165" s="16"/>
    </row>
    <row r="166" spans="1:7" x14ac:dyDescent="0.25">
      <c r="A166" s="17" t="s">
        <v>185</v>
      </c>
      <c r="B166" s="32"/>
      <c r="C166" s="32"/>
      <c r="D166" s="14"/>
      <c r="E166" s="15"/>
      <c r="F166" s="16"/>
      <c r="G166" s="16"/>
    </row>
    <row r="167" spans="1:7" x14ac:dyDescent="0.25">
      <c r="A167" s="13"/>
      <c r="B167" s="32"/>
      <c r="C167" s="32"/>
      <c r="D167" s="14"/>
      <c r="E167" s="15"/>
      <c r="F167" s="16"/>
      <c r="G167" s="16"/>
    </row>
    <row r="168" spans="1:7" x14ac:dyDescent="0.25">
      <c r="A168" s="17" t="s">
        <v>1295</v>
      </c>
      <c r="B168" s="32"/>
      <c r="C168" s="32"/>
      <c r="D168" s="14"/>
      <c r="E168" s="15"/>
      <c r="F168" s="16"/>
      <c r="G168" s="16"/>
    </row>
    <row r="169" spans="1:7" x14ac:dyDescent="0.25">
      <c r="A169" s="13" t="s">
        <v>3131</v>
      </c>
      <c r="B169" s="32" t="s">
        <v>3132</v>
      </c>
      <c r="C169" s="32" t="s">
        <v>239</v>
      </c>
      <c r="D169" s="14">
        <v>10000000</v>
      </c>
      <c r="E169" s="15">
        <v>9979</v>
      </c>
      <c r="F169" s="16">
        <v>8.5000000000000006E-3</v>
      </c>
      <c r="G169" s="16">
        <v>6.4008999999999996E-2</v>
      </c>
    </row>
    <row r="170" spans="1:7" x14ac:dyDescent="0.25">
      <c r="A170" s="13" t="s">
        <v>2601</v>
      </c>
      <c r="B170" s="32" t="s">
        <v>2602</v>
      </c>
      <c r="C170" s="32" t="s">
        <v>239</v>
      </c>
      <c r="D170" s="14">
        <v>1500000</v>
      </c>
      <c r="E170" s="15">
        <v>1495.06</v>
      </c>
      <c r="F170" s="16">
        <v>1.2999999999999999E-3</v>
      </c>
      <c r="G170" s="16">
        <v>6.3450000000000006E-2</v>
      </c>
    </row>
    <row r="171" spans="1:7" x14ac:dyDescent="0.25">
      <c r="A171" s="17" t="s">
        <v>181</v>
      </c>
      <c r="B171" s="33"/>
      <c r="C171" s="33"/>
      <c r="D171" s="18"/>
      <c r="E171" s="36">
        <v>11474.06</v>
      </c>
      <c r="F171" s="37">
        <v>9.7999999999999997E-3</v>
      </c>
      <c r="G171" s="21"/>
    </row>
    <row r="172" spans="1:7" x14ac:dyDescent="0.25">
      <c r="A172" s="13"/>
      <c r="B172" s="32"/>
      <c r="C172" s="32"/>
      <c r="D172" s="14"/>
      <c r="E172" s="15"/>
      <c r="F172" s="16"/>
      <c r="G172" s="16"/>
    </row>
    <row r="173" spans="1:7" x14ac:dyDescent="0.25">
      <c r="A173" s="24" t="s">
        <v>184</v>
      </c>
      <c r="B173" s="34"/>
      <c r="C173" s="34"/>
      <c r="D173" s="25"/>
      <c r="E173" s="19">
        <v>11474.06</v>
      </c>
      <c r="F173" s="20">
        <v>9.7999999999999997E-3</v>
      </c>
      <c r="G173" s="21"/>
    </row>
    <row r="174" spans="1:7" x14ac:dyDescent="0.25">
      <c r="A174" s="13"/>
      <c r="B174" s="32"/>
      <c r="C174" s="32"/>
      <c r="D174" s="14"/>
      <c r="E174" s="15"/>
      <c r="F174" s="16"/>
      <c r="G174" s="16"/>
    </row>
    <row r="175" spans="1:7" x14ac:dyDescent="0.25">
      <c r="A175" s="13"/>
      <c r="B175" s="32"/>
      <c r="C175" s="32"/>
      <c r="D175" s="14"/>
      <c r="E175" s="15"/>
      <c r="F175" s="16"/>
      <c r="G175" s="16"/>
    </row>
    <row r="176" spans="1:7" x14ac:dyDescent="0.25">
      <c r="A176" s="17" t="s">
        <v>876</v>
      </c>
      <c r="B176" s="32"/>
      <c r="C176" s="32"/>
      <c r="D176" s="14"/>
      <c r="E176" s="15"/>
      <c r="F176" s="16"/>
      <c r="G176" s="16"/>
    </row>
    <row r="177" spans="1:7" x14ac:dyDescent="0.25">
      <c r="A177" s="13" t="s">
        <v>3098</v>
      </c>
      <c r="B177" s="32" t="s">
        <v>3099</v>
      </c>
      <c r="C177" s="32"/>
      <c r="D177" s="14">
        <v>16502350.0932</v>
      </c>
      <c r="E177" s="15">
        <v>5028.38</v>
      </c>
      <c r="F177" s="16">
        <v>4.3E-3</v>
      </c>
      <c r="G177" s="16"/>
    </row>
    <row r="178" spans="1:7" x14ac:dyDescent="0.25">
      <c r="A178" s="13" t="s">
        <v>877</v>
      </c>
      <c r="B178" s="32" t="s">
        <v>878</v>
      </c>
      <c r="C178" s="32"/>
      <c r="D178" s="14">
        <v>19909407.715300001</v>
      </c>
      <c r="E178" s="15">
        <v>2029.17</v>
      </c>
      <c r="F178" s="16">
        <v>1.6999999999999999E-3</v>
      </c>
      <c r="G178" s="16"/>
    </row>
    <row r="179" spans="1:7" x14ac:dyDescent="0.25">
      <c r="A179" s="13" t="s">
        <v>881</v>
      </c>
      <c r="B179" s="32" t="s">
        <v>882</v>
      </c>
      <c r="C179" s="32"/>
      <c r="D179" s="14">
        <v>4.0000000000000001E-3</v>
      </c>
      <c r="E179" s="15">
        <v>0</v>
      </c>
      <c r="F179" s="16">
        <v>0</v>
      </c>
      <c r="G179" s="16"/>
    </row>
    <row r="180" spans="1:7" x14ac:dyDescent="0.25">
      <c r="A180" s="13"/>
      <c r="B180" s="32"/>
      <c r="C180" s="32"/>
      <c r="D180" s="14"/>
      <c r="E180" s="15"/>
      <c r="F180" s="16"/>
      <c r="G180" s="16"/>
    </row>
    <row r="181" spans="1:7" x14ac:dyDescent="0.25">
      <c r="A181" s="24" t="s">
        <v>184</v>
      </c>
      <c r="B181" s="34"/>
      <c r="C181" s="34"/>
      <c r="D181" s="25"/>
      <c r="E181" s="19">
        <v>7057.55</v>
      </c>
      <c r="F181" s="20">
        <v>6.0000000000000001E-3</v>
      </c>
      <c r="G181" s="21"/>
    </row>
    <row r="182" spans="1:7" x14ac:dyDescent="0.25">
      <c r="A182" s="13"/>
      <c r="B182" s="32"/>
      <c r="C182" s="32"/>
      <c r="D182" s="14"/>
      <c r="E182" s="15"/>
      <c r="F182" s="16"/>
      <c r="G182" s="16"/>
    </row>
    <row r="183" spans="1:7" x14ac:dyDescent="0.25">
      <c r="A183" s="17" t="s">
        <v>199</v>
      </c>
      <c r="B183" s="32"/>
      <c r="C183" s="32"/>
      <c r="D183" s="14"/>
      <c r="E183" s="15"/>
      <c r="F183" s="16"/>
      <c r="G183" s="16"/>
    </row>
    <row r="184" spans="1:7" x14ac:dyDescent="0.25">
      <c r="A184" s="13" t="s">
        <v>200</v>
      </c>
      <c r="B184" s="32"/>
      <c r="C184" s="32"/>
      <c r="D184" s="14"/>
      <c r="E184" s="15">
        <v>160982.1</v>
      </c>
      <c r="F184" s="16">
        <v>0.1376</v>
      </c>
      <c r="G184" s="16">
        <v>6.2650999999999998E-2</v>
      </c>
    </row>
    <row r="185" spans="1:7" x14ac:dyDescent="0.25">
      <c r="A185" s="17" t="s">
        <v>181</v>
      </c>
      <c r="B185" s="33"/>
      <c r="C185" s="33"/>
      <c r="D185" s="18"/>
      <c r="E185" s="36">
        <v>160982.1</v>
      </c>
      <c r="F185" s="37">
        <v>0.1376</v>
      </c>
      <c r="G185" s="21"/>
    </row>
    <row r="186" spans="1:7" x14ac:dyDescent="0.25">
      <c r="A186" s="13"/>
      <c r="B186" s="32"/>
      <c r="C186" s="32"/>
      <c r="D186" s="14"/>
      <c r="E186" s="15"/>
      <c r="F186" s="16"/>
      <c r="G186" s="16"/>
    </row>
    <row r="187" spans="1:7" x14ac:dyDescent="0.25">
      <c r="A187" s="24" t="s">
        <v>184</v>
      </c>
      <c r="B187" s="34"/>
      <c r="C187" s="34"/>
      <c r="D187" s="25"/>
      <c r="E187" s="19">
        <v>160982.1</v>
      </c>
      <c r="F187" s="20">
        <v>0.1376</v>
      </c>
      <c r="G187" s="21"/>
    </row>
    <row r="188" spans="1:7" x14ac:dyDescent="0.25">
      <c r="A188" s="13" t="s">
        <v>201</v>
      </c>
      <c r="B188" s="32"/>
      <c r="C188" s="32"/>
      <c r="D188" s="14"/>
      <c r="E188" s="15">
        <v>4415.4064697000003</v>
      </c>
      <c r="F188" s="16">
        <v>3.774E-3</v>
      </c>
      <c r="G188" s="16"/>
    </row>
    <row r="189" spans="1:7" x14ac:dyDescent="0.25">
      <c r="A189" s="13" t="s">
        <v>202</v>
      </c>
      <c r="B189" s="32"/>
      <c r="C189" s="32"/>
      <c r="D189" s="14"/>
      <c r="E189" s="15">
        <v>10832.6335303</v>
      </c>
      <c r="F189" s="16">
        <v>9.3259999999999992E-3</v>
      </c>
      <c r="G189" s="16">
        <v>6.2649999999999997E-2</v>
      </c>
    </row>
    <row r="190" spans="1:7" x14ac:dyDescent="0.25">
      <c r="A190" s="27" t="s">
        <v>203</v>
      </c>
      <c r="B190" s="35"/>
      <c r="C190" s="35"/>
      <c r="D190" s="28"/>
      <c r="E190" s="29">
        <v>1169662.75</v>
      </c>
      <c r="F190" s="30">
        <v>1</v>
      </c>
      <c r="G190" s="30"/>
    </row>
    <row r="192" spans="1:7" x14ac:dyDescent="0.25">
      <c r="A192" s="1" t="s">
        <v>883</v>
      </c>
    </row>
    <row r="193" spans="1:3" x14ac:dyDescent="0.25">
      <c r="A193" s="1" t="s">
        <v>205</v>
      </c>
    </row>
    <row r="195" spans="1:3" x14ac:dyDescent="0.25">
      <c r="A195" s="1" t="s">
        <v>206</v>
      </c>
    </row>
    <row r="196" spans="1:3" x14ac:dyDescent="0.25">
      <c r="A196" s="47" t="s">
        <v>207</v>
      </c>
      <c r="B196" s="3" t="s">
        <v>134</v>
      </c>
    </row>
    <row r="197" spans="1:3" x14ac:dyDescent="0.25">
      <c r="A197" t="s">
        <v>208</v>
      </c>
    </row>
    <row r="198" spans="1:3" x14ac:dyDescent="0.25">
      <c r="A198" t="s">
        <v>249</v>
      </c>
      <c r="B198" t="s">
        <v>210</v>
      </c>
      <c r="C198" t="s">
        <v>210</v>
      </c>
    </row>
    <row r="199" spans="1:3" x14ac:dyDescent="0.25">
      <c r="B199" s="48">
        <v>45688</v>
      </c>
      <c r="C199" s="48">
        <v>45716</v>
      </c>
    </row>
    <row r="200" spans="1:3" x14ac:dyDescent="0.25">
      <c r="A200" t="s">
        <v>3133</v>
      </c>
      <c r="B200">
        <v>27.58</v>
      </c>
      <c r="C200">
        <v>26.38</v>
      </c>
    </row>
    <row r="201" spans="1:3" x14ac:dyDescent="0.25">
      <c r="A201" t="s">
        <v>474</v>
      </c>
      <c r="B201">
        <v>54.49</v>
      </c>
      <c r="C201">
        <v>52.12</v>
      </c>
    </row>
    <row r="202" spans="1:3" x14ac:dyDescent="0.25">
      <c r="A202" t="s">
        <v>1047</v>
      </c>
      <c r="B202">
        <v>26.44</v>
      </c>
      <c r="C202">
        <v>25.11</v>
      </c>
    </row>
    <row r="203" spans="1:3" x14ac:dyDescent="0.25">
      <c r="A203" t="s">
        <v>3134</v>
      </c>
      <c r="B203">
        <v>20.74</v>
      </c>
      <c r="C203">
        <v>19.82</v>
      </c>
    </row>
    <row r="204" spans="1:3" x14ac:dyDescent="0.25">
      <c r="A204" t="s">
        <v>475</v>
      </c>
      <c r="B204">
        <v>48.18</v>
      </c>
      <c r="C204">
        <v>46.04</v>
      </c>
    </row>
    <row r="205" spans="1:3" x14ac:dyDescent="0.25">
      <c r="A205" t="s">
        <v>1051</v>
      </c>
      <c r="B205">
        <v>21.78</v>
      </c>
      <c r="C205">
        <v>20.64</v>
      </c>
    </row>
    <row r="207" spans="1:3" x14ac:dyDescent="0.25">
      <c r="A207" t="s">
        <v>886</v>
      </c>
    </row>
    <row r="209" spans="1:4" x14ac:dyDescent="0.25">
      <c r="A209" s="50" t="s">
        <v>887</v>
      </c>
      <c r="B209" s="50" t="s">
        <v>888</v>
      </c>
      <c r="C209" s="50" t="s">
        <v>889</v>
      </c>
      <c r="D209" s="50" t="s">
        <v>890</v>
      </c>
    </row>
    <row r="210" spans="1:4" x14ac:dyDescent="0.25">
      <c r="A210" s="50" t="s">
        <v>3135</v>
      </c>
      <c r="B210" s="50"/>
      <c r="C210" s="50">
        <v>0.18</v>
      </c>
      <c r="D210" s="50">
        <v>0.18</v>
      </c>
    </row>
    <row r="211" spans="1:4" x14ac:dyDescent="0.25">
      <c r="A211" s="50" t="s">
        <v>3136</v>
      </c>
      <c r="B211" s="50"/>
      <c r="C211" s="50">
        <v>0.18</v>
      </c>
      <c r="D211" s="50">
        <v>0.18</v>
      </c>
    </row>
    <row r="213" spans="1:4" x14ac:dyDescent="0.25">
      <c r="A213" t="s">
        <v>213</v>
      </c>
      <c r="B213" s="3" t="s">
        <v>134</v>
      </c>
    </row>
    <row r="214" spans="1:4" ht="29.1" customHeight="1" x14ac:dyDescent="0.25">
      <c r="A214" s="47" t="s">
        <v>214</v>
      </c>
      <c r="B214" s="3" t="s">
        <v>134</v>
      </c>
    </row>
    <row r="215" spans="1:4" ht="29.1" customHeight="1" x14ac:dyDescent="0.25">
      <c r="A215" s="47" t="s">
        <v>215</v>
      </c>
      <c r="B215" s="3" t="s">
        <v>134</v>
      </c>
    </row>
    <row r="216" spans="1:4" x14ac:dyDescent="0.25">
      <c r="A216" t="s">
        <v>476</v>
      </c>
      <c r="B216" s="49">
        <v>2.4739</v>
      </c>
    </row>
    <row r="217" spans="1:4" ht="43.5" customHeight="1" x14ac:dyDescent="0.25">
      <c r="A217" s="47" t="s">
        <v>217</v>
      </c>
      <c r="B217" s="3">
        <v>38244.873002499997</v>
      </c>
    </row>
    <row r="218" spans="1:4" x14ac:dyDescent="0.25">
      <c r="B218" s="3"/>
    </row>
    <row r="219" spans="1:4" ht="29.1" customHeight="1" x14ac:dyDescent="0.25">
      <c r="A219" s="47" t="s">
        <v>218</v>
      </c>
      <c r="B219" s="3" t="s">
        <v>134</v>
      </c>
    </row>
    <row r="220" spans="1:4" ht="29.1" customHeight="1" x14ac:dyDescent="0.25">
      <c r="A220" s="47" t="s">
        <v>219</v>
      </c>
      <c r="B220" t="s">
        <v>134</v>
      </c>
    </row>
    <row r="221" spans="1:4" ht="29.1" customHeight="1" x14ac:dyDescent="0.25">
      <c r="A221" s="47" t="s">
        <v>220</v>
      </c>
      <c r="B221" s="3" t="s">
        <v>134</v>
      </c>
    </row>
    <row r="222" spans="1:4" ht="29.1" customHeight="1" x14ac:dyDescent="0.25">
      <c r="A222" s="47" t="s">
        <v>221</v>
      </c>
      <c r="B222" s="3" t="s">
        <v>134</v>
      </c>
    </row>
    <row r="224" spans="1:4" ht="69.95" customHeight="1" x14ac:dyDescent="0.25">
      <c r="A224" s="65" t="s">
        <v>231</v>
      </c>
      <c r="B224" s="65" t="s">
        <v>232</v>
      </c>
      <c r="C224" s="65" t="s">
        <v>4</v>
      </c>
      <c r="D224" s="65" t="s">
        <v>5</v>
      </c>
    </row>
    <row r="225" spans="1:4" ht="69.95" customHeight="1" x14ac:dyDescent="0.25">
      <c r="A225" s="65" t="s">
        <v>3137</v>
      </c>
      <c r="B225" s="65"/>
      <c r="C225" s="65" t="s">
        <v>109</v>
      </c>
      <c r="D225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G7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3138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3139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336</v>
      </c>
      <c r="B8" s="32" t="s">
        <v>337</v>
      </c>
      <c r="C8" s="32" t="s">
        <v>338</v>
      </c>
      <c r="D8" s="14">
        <v>8976</v>
      </c>
      <c r="E8" s="15">
        <v>128.44999999999999</v>
      </c>
      <c r="F8" s="16">
        <v>0.12039999999999999</v>
      </c>
      <c r="G8" s="16"/>
    </row>
    <row r="9" spans="1:7" x14ac:dyDescent="0.25">
      <c r="A9" s="13" t="s">
        <v>807</v>
      </c>
      <c r="B9" s="32" t="s">
        <v>808</v>
      </c>
      <c r="C9" s="32" t="s">
        <v>338</v>
      </c>
      <c r="D9" s="14">
        <v>20614</v>
      </c>
      <c r="E9" s="15">
        <v>125.54</v>
      </c>
      <c r="F9" s="16">
        <v>0.1177</v>
      </c>
      <c r="G9" s="16"/>
    </row>
    <row r="10" spans="1:7" x14ac:dyDescent="0.25">
      <c r="A10" s="13" t="s">
        <v>408</v>
      </c>
      <c r="B10" s="32" t="s">
        <v>409</v>
      </c>
      <c r="C10" s="32" t="s">
        <v>338</v>
      </c>
      <c r="D10" s="14">
        <v>6266</v>
      </c>
      <c r="E10" s="15">
        <v>105.88</v>
      </c>
      <c r="F10" s="16">
        <v>9.9299999999999999E-2</v>
      </c>
      <c r="G10" s="16"/>
    </row>
    <row r="11" spans="1:7" x14ac:dyDescent="0.25">
      <c r="A11" s="13" t="s">
        <v>505</v>
      </c>
      <c r="B11" s="32" t="s">
        <v>506</v>
      </c>
      <c r="C11" s="32" t="s">
        <v>297</v>
      </c>
      <c r="D11" s="14">
        <v>2649</v>
      </c>
      <c r="E11" s="15">
        <v>96.15</v>
      </c>
      <c r="F11" s="16">
        <v>9.01E-2</v>
      </c>
      <c r="G11" s="16"/>
    </row>
    <row r="12" spans="1:7" x14ac:dyDescent="0.25">
      <c r="A12" s="13" t="s">
        <v>745</v>
      </c>
      <c r="B12" s="32" t="s">
        <v>746</v>
      </c>
      <c r="C12" s="32" t="s">
        <v>338</v>
      </c>
      <c r="D12" s="14">
        <v>6816</v>
      </c>
      <c r="E12" s="15">
        <v>68.040000000000006</v>
      </c>
      <c r="F12" s="16">
        <v>6.3799999999999996E-2</v>
      </c>
      <c r="G12" s="16"/>
    </row>
    <row r="13" spans="1:7" x14ac:dyDescent="0.25">
      <c r="A13" s="13" t="s">
        <v>328</v>
      </c>
      <c r="B13" s="32" t="s">
        <v>329</v>
      </c>
      <c r="C13" s="32" t="s">
        <v>297</v>
      </c>
      <c r="D13" s="14">
        <v>1357</v>
      </c>
      <c r="E13" s="15">
        <v>67.78</v>
      </c>
      <c r="F13" s="16">
        <v>6.3500000000000001E-2</v>
      </c>
      <c r="G13" s="16"/>
    </row>
    <row r="14" spans="1:7" x14ac:dyDescent="0.25">
      <c r="A14" s="13" t="s">
        <v>1696</v>
      </c>
      <c r="B14" s="32" t="s">
        <v>1697</v>
      </c>
      <c r="C14" s="32" t="s">
        <v>338</v>
      </c>
      <c r="D14" s="14">
        <v>10296</v>
      </c>
      <c r="E14" s="15">
        <v>56.81</v>
      </c>
      <c r="F14" s="16">
        <v>5.33E-2</v>
      </c>
      <c r="G14" s="16"/>
    </row>
    <row r="15" spans="1:7" x14ac:dyDescent="0.25">
      <c r="A15" s="13" t="s">
        <v>516</v>
      </c>
      <c r="B15" s="32" t="s">
        <v>517</v>
      </c>
      <c r="C15" s="32" t="s">
        <v>297</v>
      </c>
      <c r="D15" s="14">
        <v>5106</v>
      </c>
      <c r="E15" s="15">
        <v>50.95</v>
      </c>
      <c r="F15" s="16">
        <v>4.7800000000000002E-2</v>
      </c>
      <c r="G15" s="16"/>
    </row>
    <row r="16" spans="1:7" x14ac:dyDescent="0.25">
      <c r="A16" s="13" t="s">
        <v>522</v>
      </c>
      <c r="B16" s="32" t="s">
        <v>523</v>
      </c>
      <c r="C16" s="32" t="s">
        <v>297</v>
      </c>
      <c r="D16" s="14">
        <v>1254</v>
      </c>
      <c r="E16" s="15">
        <v>39.42</v>
      </c>
      <c r="F16" s="16">
        <v>3.6999999999999998E-2</v>
      </c>
      <c r="G16" s="16"/>
    </row>
    <row r="17" spans="1:7" x14ac:dyDescent="0.25">
      <c r="A17" s="13" t="s">
        <v>1705</v>
      </c>
      <c r="B17" s="32" t="s">
        <v>1706</v>
      </c>
      <c r="C17" s="32" t="s">
        <v>338</v>
      </c>
      <c r="D17" s="14">
        <v>5010</v>
      </c>
      <c r="E17" s="15">
        <v>37.090000000000003</v>
      </c>
      <c r="F17" s="16">
        <v>3.4799999999999998E-2</v>
      </c>
      <c r="G17" s="16"/>
    </row>
    <row r="18" spans="1:7" x14ac:dyDescent="0.25">
      <c r="A18" s="13" t="s">
        <v>2271</v>
      </c>
      <c r="B18" s="32" t="s">
        <v>2272</v>
      </c>
      <c r="C18" s="32" t="s">
        <v>297</v>
      </c>
      <c r="D18" s="14">
        <v>20125</v>
      </c>
      <c r="E18" s="15">
        <v>31.43</v>
      </c>
      <c r="F18" s="16">
        <v>2.9499999999999998E-2</v>
      </c>
      <c r="G18" s="16"/>
    </row>
    <row r="19" spans="1:7" x14ac:dyDescent="0.25">
      <c r="A19" s="13" t="s">
        <v>1617</v>
      </c>
      <c r="B19" s="32" t="s">
        <v>1618</v>
      </c>
      <c r="C19" s="32" t="s">
        <v>338</v>
      </c>
      <c r="D19" s="14">
        <v>8340</v>
      </c>
      <c r="E19" s="15">
        <v>30.83</v>
      </c>
      <c r="F19" s="16">
        <v>2.8899999999999999E-2</v>
      </c>
      <c r="G19" s="16"/>
    </row>
    <row r="20" spans="1:7" x14ac:dyDescent="0.25">
      <c r="A20" s="13" t="s">
        <v>2269</v>
      </c>
      <c r="B20" s="32" t="s">
        <v>2270</v>
      </c>
      <c r="C20" s="32" t="s">
        <v>297</v>
      </c>
      <c r="D20" s="14">
        <v>1408</v>
      </c>
      <c r="E20" s="15">
        <v>30.52</v>
      </c>
      <c r="F20" s="16">
        <v>2.86E-2</v>
      </c>
      <c r="G20" s="16"/>
    </row>
    <row r="21" spans="1:7" x14ac:dyDescent="0.25">
      <c r="A21" s="13" t="s">
        <v>1265</v>
      </c>
      <c r="B21" s="32" t="s">
        <v>1266</v>
      </c>
      <c r="C21" s="32" t="s">
        <v>297</v>
      </c>
      <c r="D21" s="14">
        <v>3042</v>
      </c>
      <c r="E21" s="15">
        <v>26.53</v>
      </c>
      <c r="F21" s="16">
        <v>2.4899999999999999E-2</v>
      </c>
      <c r="G21" s="16"/>
    </row>
    <row r="22" spans="1:7" x14ac:dyDescent="0.25">
      <c r="A22" s="13" t="s">
        <v>539</v>
      </c>
      <c r="B22" s="32" t="s">
        <v>540</v>
      </c>
      <c r="C22" s="32" t="s">
        <v>297</v>
      </c>
      <c r="D22" s="14">
        <v>4517</v>
      </c>
      <c r="E22" s="15">
        <v>23.2</v>
      </c>
      <c r="F22" s="16">
        <v>2.18E-2</v>
      </c>
      <c r="G22" s="16"/>
    </row>
    <row r="23" spans="1:7" x14ac:dyDescent="0.25">
      <c r="A23" s="13" t="s">
        <v>528</v>
      </c>
      <c r="B23" s="32" t="s">
        <v>529</v>
      </c>
      <c r="C23" s="32" t="s">
        <v>297</v>
      </c>
      <c r="D23" s="14">
        <v>3935</v>
      </c>
      <c r="E23" s="15">
        <v>23.16</v>
      </c>
      <c r="F23" s="16">
        <v>2.1700000000000001E-2</v>
      </c>
      <c r="G23" s="16"/>
    </row>
    <row r="24" spans="1:7" x14ac:dyDescent="0.25">
      <c r="A24" s="13" t="s">
        <v>1655</v>
      </c>
      <c r="B24" s="32" t="s">
        <v>1656</v>
      </c>
      <c r="C24" s="32" t="s">
        <v>338</v>
      </c>
      <c r="D24" s="14">
        <v>6040</v>
      </c>
      <c r="E24" s="15">
        <v>22.62</v>
      </c>
      <c r="F24" s="16">
        <v>2.12E-2</v>
      </c>
      <c r="G24" s="16"/>
    </row>
    <row r="25" spans="1:7" x14ac:dyDescent="0.25">
      <c r="A25" s="13" t="s">
        <v>2332</v>
      </c>
      <c r="B25" s="32" t="s">
        <v>2333</v>
      </c>
      <c r="C25" s="32" t="s">
        <v>297</v>
      </c>
      <c r="D25" s="14">
        <v>462</v>
      </c>
      <c r="E25" s="15">
        <v>18.489999999999998</v>
      </c>
      <c r="F25" s="16">
        <v>1.7299999999999999E-2</v>
      </c>
      <c r="G25" s="16"/>
    </row>
    <row r="26" spans="1:7" x14ac:dyDescent="0.25">
      <c r="A26" s="13" t="s">
        <v>2352</v>
      </c>
      <c r="B26" s="32" t="s">
        <v>2353</v>
      </c>
      <c r="C26" s="32" t="s">
        <v>297</v>
      </c>
      <c r="D26" s="14">
        <v>336</v>
      </c>
      <c r="E26" s="15">
        <v>18.100000000000001</v>
      </c>
      <c r="F26" s="16">
        <v>1.7000000000000001E-2</v>
      </c>
      <c r="G26" s="16"/>
    </row>
    <row r="27" spans="1:7" x14ac:dyDescent="0.25">
      <c r="A27" s="13" t="s">
        <v>548</v>
      </c>
      <c r="B27" s="32" t="s">
        <v>549</v>
      </c>
      <c r="C27" s="32" t="s">
        <v>297</v>
      </c>
      <c r="D27" s="14">
        <v>2146</v>
      </c>
      <c r="E27" s="15">
        <v>17.2</v>
      </c>
      <c r="F27" s="16">
        <v>1.61E-2</v>
      </c>
      <c r="G27" s="16"/>
    </row>
    <row r="28" spans="1:7" x14ac:dyDescent="0.25">
      <c r="A28" s="13" t="s">
        <v>1223</v>
      </c>
      <c r="B28" s="32" t="s">
        <v>1224</v>
      </c>
      <c r="C28" s="32" t="s">
        <v>338</v>
      </c>
      <c r="D28" s="14">
        <v>5338</v>
      </c>
      <c r="E28" s="15">
        <v>16.32</v>
      </c>
      <c r="F28" s="16">
        <v>1.5299999999999999E-2</v>
      </c>
      <c r="G28" s="16"/>
    </row>
    <row r="29" spans="1:7" x14ac:dyDescent="0.25">
      <c r="A29" s="13" t="s">
        <v>2422</v>
      </c>
      <c r="B29" s="32" t="s">
        <v>2423</v>
      </c>
      <c r="C29" s="32" t="s">
        <v>297</v>
      </c>
      <c r="D29" s="14">
        <v>1904</v>
      </c>
      <c r="E29" s="15">
        <v>11.71</v>
      </c>
      <c r="F29" s="16">
        <v>1.0999999999999999E-2</v>
      </c>
      <c r="G29" s="16"/>
    </row>
    <row r="30" spans="1:7" x14ac:dyDescent="0.25">
      <c r="A30" s="13" t="s">
        <v>567</v>
      </c>
      <c r="B30" s="32" t="s">
        <v>568</v>
      </c>
      <c r="C30" s="32" t="s">
        <v>297</v>
      </c>
      <c r="D30" s="14">
        <v>1063</v>
      </c>
      <c r="E30" s="15">
        <v>10</v>
      </c>
      <c r="F30" s="16">
        <v>9.4000000000000004E-3</v>
      </c>
      <c r="G30" s="16"/>
    </row>
    <row r="31" spans="1:7" x14ac:dyDescent="0.25">
      <c r="A31" s="13" t="s">
        <v>1713</v>
      </c>
      <c r="B31" s="32" t="s">
        <v>1714</v>
      </c>
      <c r="C31" s="32" t="s">
        <v>338</v>
      </c>
      <c r="D31" s="14">
        <v>6517</v>
      </c>
      <c r="E31" s="15">
        <v>9.26</v>
      </c>
      <c r="F31" s="16">
        <v>8.6999999999999994E-3</v>
      </c>
      <c r="G31" s="16"/>
    </row>
    <row r="32" spans="1:7" x14ac:dyDescent="0.25">
      <c r="A32" s="17" t="s">
        <v>181</v>
      </c>
      <c r="B32" s="33"/>
      <c r="C32" s="33"/>
      <c r="D32" s="18"/>
      <c r="E32" s="36">
        <v>1065.48</v>
      </c>
      <c r="F32" s="37">
        <v>0.99909999999999999</v>
      </c>
      <c r="G32" s="21"/>
    </row>
    <row r="33" spans="1:7" x14ac:dyDescent="0.25">
      <c r="A33" s="17" t="s">
        <v>473</v>
      </c>
      <c r="B33" s="32"/>
      <c r="C33" s="32"/>
      <c r="D33" s="14"/>
      <c r="E33" s="15"/>
      <c r="F33" s="16"/>
      <c r="G33" s="16"/>
    </row>
    <row r="34" spans="1:7" x14ac:dyDescent="0.25">
      <c r="A34" s="17" t="s">
        <v>181</v>
      </c>
      <c r="B34" s="32"/>
      <c r="C34" s="32"/>
      <c r="D34" s="14"/>
      <c r="E34" s="38" t="s">
        <v>134</v>
      </c>
      <c r="F34" s="39" t="s">
        <v>134</v>
      </c>
      <c r="G34" s="16"/>
    </row>
    <row r="35" spans="1:7" x14ac:dyDescent="0.25">
      <c r="A35" s="24" t="s">
        <v>184</v>
      </c>
      <c r="B35" s="34"/>
      <c r="C35" s="34"/>
      <c r="D35" s="25"/>
      <c r="E35" s="29">
        <v>1065.48</v>
      </c>
      <c r="F35" s="30">
        <v>0.99909999999999999</v>
      </c>
      <c r="G35" s="21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13"/>
      <c r="B37" s="32"/>
      <c r="C37" s="32"/>
      <c r="D37" s="14"/>
      <c r="E37" s="15"/>
      <c r="F37" s="16"/>
      <c r="G37" s="16"/>
    </row>
    <row r="38" spans="1:7" x14ac:dyDescent="0.25">
      <c r="A38" s="17" t="s">
        <v>199</v>
      </c>
      <c r="B38" s="32"/>
      <c r="C38" s="32"/>
      <c r="D38" s="14"/>
      <c r="E38" s="15"/>
      <c r="F38" s="16"/>
      <c r="G38" s="16"/>
    </row>
    <row r="39" spans="1:7" x14ac:dyDescent="0.25">
      <c r="A39" s="13" t="s">
        <v>200</v>
      </c>
      <c r="B39" s="32"/>
      <c r="C39" s="32"/>
      <c r="D39" s="14"/>
      <c r="E39" s="15">
        <v>4</v>
      </c>
      <c r="F39" s="16">
        <v>3.7000000000000002E-3</v>
      </c>
      <c r="G39" s="16">
        <v>6.2650999999999998E-2</v>
      </c>
    </row>
    <row r="40" spans="1:7" x14ac:dyDescent="0.25">
      <c r="A40" s="17" t="s">
        <v>181</v>
      </c>
      <c r="B40" s="33"/>
      <c r="C40" s="33"/>
      <c r="D40" s="18"/>
      <c r="E40" s="36">
        <v>4</v>
      </c>
      <c r="F40" s="37">
        <v>3.7000000000000002E-3</v>
      </c>
      <c r="G40" s="21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24" t="s">
        <v>184</v>
      </c>
      <c r="B42" s="34"/>
      <c r="C42" s="34"/>
      <c r="D42" s="25"/>
      <c r="E42" s="19">
        <v>4</v>
      </c>
      <c r="F42" s="20">
        <v>3.7000000000000002E-3</v>
      </c>
      <c r="G42" s="21"/>
    </row>
    <row r="43" spans="1:7" x14ac:dyDescent="0.25">
      <c r="A43" s="13" t="s">
        <v>201</v>
      </c>
      <c r="B43" s="32"/>
      <c r="C43" s="32"/>
      <c r="D43" s="14"/>
      <c r="E43" s="15">
        <v>6.8619999999999998E-4</v>
      </c>
      <c r="F43" s="16">
        <v>0</v>
      </c>
      <c r="G43" s="16"/>
    </row>
    <row r="44" spans="1:7" x14ac:dyDescent="0.25">
      <c r="A44" s="13" t="s">
        <v>202</v>
      </c>
      <c r="B44" s="32"/>
      <c r="C44" s="32"/>
      <c r="D44" s="14"/>
      <c r="E44" s="40">
        <v>-2.8006861999999999</v>
      </c>
      <c r="F44" s="26">
        <v>-2.8E-3</v>
      </c>
      <c r="G44" s="16">
        <v>6.2650999999999998E-2</v>
      </c>
    </row>
    <row r="45" spans="1:7" x14ac:dyDescent="0.25">
      <c r="A45" s="27" t="s">
        <v>203</v>
      </c>
      <c r="B45" s="35"/>
      <c r="C45" s="35"/>
      <c r="D45" s="28"/>
      <c r="E45" s="29">
        <v>1066.68</v>
      </c>
      <c r="F45" s="30">
        <v>1</v>
      </c>
      <c r="G45" s="30"/>
    </row>
    <row r="50" spans="1:3" x14ac:dyDescent="0.25">
      <c r="A50" s="1" t="s">
        <v>206</v>
      </c>
    </row>
    <row r="51" spans="1:3" x14ac:dyDescent="0.25">
      <c r="A51" s="47" t="s">
        <v>207</v>
      </c>
      <c r="B51" s="3" t="s">
        <v>134</v>
      </c>
    </row>
    <row r="52" spans="1:3" x14ac:dyDescent="0.25">
      <c r="A52" t="s">
        <v>208</v>
      </c>
    </row>
    <row r="53" spans="1:3" x14ac:dyDescent="0.25">
      <c r="A53" t="s">
        <v>249</v>
      </c>
      <c r="B53" t="s">
        <v>210</v>
      </c>
      <c r="C53" t="s">
        <v>210</v>
      </c>
    </row>
    <row r="54" spans="1:3" x14ac:dyDescent="0.25">
      <c r="B54" s="48">
        <v>45688</v>
      </c>
      <c r="C54" s="48">
        <v>45716</v>
      </c>
    </row>
    <row r="55" spans="1:3" x14ac:dyDescent="0.25">
      <c r="A55" t="s">
        <v>252</v>
      </c>
      <c r="B55">
        <v>19.223700000000001</v>
      </c>
      <c r="C55">
        <v>17.684100000000001</v>
      </c>
    </row>
    <row r="57" spans="1:3" x14ac:dyDescent="0.25">
      <c r="A57" t="s">
        <v>212</v>
      </c>
      <c r="B57" s="3" t="s">
        <v>134</v>
      </c>
    </row>
    <row r="58" spans="1:3" x14ac:dyDescent="0.25">
      <c r="A58" t="s">
        <v>213</v>
      </c>
      <c r="B58" s="3" t="s">
        <v>134</v>
      </c>
    </row>
    <row r="59" spans="1:3" ht="29.1" customHeight="1" x14ac:dyDescent="0.25">
      <c r="A59" s="47" t="s">
        <v>214</v>
      </c>
      <c r="B59" s="3" t="s">
        <v>134</v>
      </c>
    </row>
    <row r="60" spans="1:3" ht="29.1" customHeight="1" x14ac:dyDescent="0.25">
      <c r="A60" s="47" t="s">
        <v>215</v>
      </c>
      <c r="B60" s="3" t="s">
        <v>134</v>
      </c>
    </row>
    <row r="61" spans="1:3" x14ac:dyDescent="0.25">
      <c r="A61" t="s">
        <v>476</v>
      </c>
      <c r="B61" s="49" t="s">
        <v>134</v>
      </c>
    </row>
    <row r="62" spans="1:3" ht="43.5" customHeight="1" x14ac:dyDescent="0.25">
      <c r="A62" s="47" t="s">
        <v>217</v>
      </c>
      <c r="B62" s="3" t="s">
        <v>134</v>
      </c>
    </row>
    <row r="63" spans="1:3" x14ac:dyDescent="0.25">
      <c r="B63" s="3"/>
    </row>
    <row r="64" spans="1:3" ht="29.1" customHeight="1" x14ac:dyDescent="0.25">
      <c r="A64" s="47" t="s">
        <v>218</v>
      </c>
      <c r="B64" s="3" t="s">
        <v>134</v>
      </c>
    </row>
    <row r="65" spans="1:4" ht="29.1" customHeight="1" x14ac:dyDescent="0.25">
      <c r="A65" s="47" t="s">
        <v>219</v>
      </c>
      <c r="B65" t="s">
        <v>134</v>
      </c>
    </row>
    <row r="66" spans="1:4" ht="29.1" customHeight="1" x14ac:dyDescent="0.25">
      <c r="A66" s="47" t="s">
        <v>220</v>
      </c>
      <c r="B66" s="3" t="s">
        <v>134</v>
      </c>
    </row>
    <row r="67" spans="1:4" ht="29.1" customHeight="1" x14ac:dyDescent="0.25">
      <c r="A67" s="47" t="s">
        <v>221</v>
      </c>
      <c r="B67" s="3" t="s">
        <v>134</v>
      </c>
    </row>
    <row r="69" spans="1:4" ht="69.95" customHeight="1" x14ac:dyDescent="0.25">
      <c r="A69" s="65" t="s">
        <v>231</v>
      </c>
      <c r="B69" s="65" t="s">
        <v>232</v>
      </c>
      <c r="C69" s="65" t="s">
        <v>4</v>
      </c>
      <c r="D69" s="65" t="s">
        <v>5</v>
      </c>
    </row>
    <row r="70" spans="1:4" ht="69.95" customHeight="1" x14ac:dyDescent="0.25">
      <c r="A70" s="65" t="s">
        <v>3140</v>
      </c>
      <c r="B70" s="65"/>
      <c r="C70" s="65" t="s">
        <v>111</v>
      </c>
      <c r="D70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26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3141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3142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265</v>
      </c>
      <c r="B8" s="32" t="s">
        <v>266</v>
      </c>
      <c r="C8" s="32" t="s">
        <v>267</v>
      </c>
      <c r="D8" s="14">
        <v>355769</v>
      </c>
      <c r="E8" s="15">
        <v>4269.58</v>
      </c>
      <c r="F8" s="16">
        <v>7.51E-2</v>
      </c>
      <c r="G8" s="16"/>
    </row>
    <row r="9" spans="1:7" x14ac:dyDescent="0.25">
      <c r="A9" s="13" t="s">
        <v>1639</v>
      </c>
      <c r="B9" s="32" t="s">
        <v>1640</v>
      </c>
      <c r="C9" s="32" t="s">
        <v>284</v>
      </c>
      <c r="D9" s="14">
        <v>741000</v>
      </c>
      <c r="E9" s="15">
        <v>1794.33</v>
      </c>
      <c r="F9" s="16">
        <v>3.1600000000000003E-2</v>
      </c>
      <c r="G9" s="16"/>
    </row>
    <row r="10" spans="1:7" x14ac:dyDescent="0.25">
      <c r="A10" s="13" t="s">
        <v>1543</v>
      </c>
      <c r="B10" s="32" t="s">
        <v>1544</v>
      </c>
      <c r="C10" s="32" t="s">
        <v>1240</v>
      </c>
      <c r="D10" s="14">
        <v>136000</v>
      </c>
      <c r="E10" s="15">
        <v>1454.38</v>
      </c>
      <c r="F10" s="16">
        <v>2.5600000000000001E-2</v>
      </c>
      <c r="G10" s="16"/>
    </row>
    <row r="11" spans="1:7" x14ac:dyDescent="0.25">
      <c r="A11" s="13" t="s">
        <v>274</v>
      </c>
      <c r="B11" s="32" t="s">
        <v>275</v>
      </c>
      <c r="C11" s="32" t="s">
        <v>276</v>
      </c>
      <c r="D11" s="14">
        <v>43143</v>
      </c>
      <c r="E11" s="15">
        <v>1364.98</v>
      </c>
      <c r="F11" s="16">
        <v>2.4E-2</v>
      </c>
      <c r="G11" s="16"/>
    </row>
    <row r="12" spans="1:7" x14ac:dyDescent="0.25">
      <c r="A12" s="13" t="s">
        <v>285</v>
      </c>
      <c r="B12" s="32" t="s">
        <v>286</v>
      </c>
      <c r="C12" s="32" t="s">
        <v>262</v>
      </c>
      <c r="D12" s="14">
        <v>128301</v>
      </c>
      <c r="E12" s="15">
        <v>1302.96</v>
      </c>
      <c r="F12" s="16">
        <v>2.29E-2</v>
      </c>
      <c r="G12" s="16"/>
    </row>
    <row r="13" spans="1:7" x14ac:dyDescent="0.25">
      <c r="A13" s="13" t="s">
        <v>260</v>
      </c>
      <c r="B13" s="32" t="s">
        <v>261</v>
      </c>
      <c r="C13" s="32" t="s">
        <v>262</v>
      </c>
      <c r="D13" s="14">
        <v>74934</v>
      </c>
      <c r="E13" s="15">
        <v>1298.1600000000001</v>
      </c>
      <c r="F13" s="16">
        <v>2.2800000000000001E-2</v>
      </c>
      <c r="G13" s="16"/>
    </row>
    <row r="14" spans="1:7" x14ac:dyDescent="0.25">
      <c r="A14" s="13" t="s">
        <v>277</v>
      </c>
      <c r="B14" s="32" t="s">
        <v>278</v>
      </c>
      <c r="C14" s="32" t="s">
        <v>262</v>
      </c>
      <c r="D14" s="14">
        <v>159487</v>
      </c>
      <c r="E14" s="15">
        <v>1098.55</v>
      </c>
      <c r="F14" s="16">
        <v>1.9300000000000001E-2</v>
      </c>
      <c r="G14" s="16"/>
    </row>
    <row r="15" spans="1:7" x14ac:dyDescent="0.25">
      <c r="A15" s="13" t="s">
        <v>301</v>
      </c>
      <c r="B15" s="32" t="s">
        <v>302</v>
      </c>
      <c r="C15" s="32" t="s">
        <v>303</v>
      </c>
      <c r="D15" s="14">
        <v>317128</v>
      </c>
      <c r="E15" s="15">
        <v>987.7</v>
      </c>
      <c r="F15" s="16">
        <v>1.7399999999999999E-2</v>
      </c>
      <c r="G15" s="16"/>
    </row>
    <row r="16" spans="1:7" x14ac:dyDescent="0.25">
      <c r="A16" s="13" t="s">
        <v>263</v>
      </c>
      <c r="B16" s="32" t="s">
        <v>264</v>
      </c>
      <c r="C16" s="32" t="s">
        <v>262</v>
      </c>
      <c r="D16" s="14">
        <v>78326</v>
      </c>
      <c r="E16" s="15">
        <v>943.12</v>
      </c>
      <c r="F16" s="16">
        <v>1.66E-2</v>
      </c>
      <c r="G16" s="16"/>
    </row>
    <row r="17" spans="1:7" x14ac:dyDescent="0.25">
      <c r="A17" s="13" t="s">
        <v>350</v>
      </c>
      <c r="B17" s="32" t="s">
        <v>351</v>
      </c>
      <c r="C17" s="32" t="s">
        <v>352</v>
      </c>
      <c r="D17" s="14">
        <v>247800</v>
      </c>
      <c r="E17" s="15">
        <v>915.25</v>
      </c>
      <c r="F17" s="16">
        <v>1.61E-2</v>
      </c>
      <c r="G17" s="16"/>
    </row>
    <row r="18" spans="1:7" x14ac:dyDescent="0.25">
      <c r="A18" s="13" t="s">
        <v>1661</v>
      </c>
      <c r="B18" s="32" t="s">
        <v>1662</v>
      </c>
      <c r="C18" s="32" t="s">
        <v>294</v>
      </c>
      <c r="D18" s="14">
        <v>186300</v>
      </c>
      <c r="E18" s="15">
        <v>866.2</v>
      </c>
      <c r="F18" s="16">
        <v>1.52E-2</v>
      </c>
      <c r="G18" s="16"/>
    </row>
    <row r="19" spans="1:7" x14ac:dyDescent="0.25">
      <c r="A19" s="13" t="s">
        <v>268</v>
      </c>
      <c r="B19" s="32" t="s">
        <v>269</v>
      </c>
      <c r="C19" s="32" t="s">
        <v>270</v>
      </c>
      <c r="D19" s="14">
        <v>54173</v>
      </c>
      <c r="E19" s="15">
        <v>850.62</v>
      </c>
      <c r="F19" s="16">
        <v>1.4999999999999999E-2</v>
      </c>
      <c r="G19" s="16"/>
    </row>
    <row r="20" spans="1:7" x14ac:dyDescent="0.25">
      <c r="A20" s="13" t="s">
        <v>271</v>
      </c>
      <c r="B20" s="32" t="s">
        <v>272</v>
      </c>
      <c r="C20" s="32" t="s">
        <v>273</v>
      </c>
      <c r="D20" s="14">
        <v>49552</v>
      </c>
      <c r="E20" s="15">
        <v>836.29</v>
      </c>
      <c r="F20" s="16">
        <v>1.47E-2</v>
      </c>
      <c r="G20" s="16"/>
    </row>
    <row r="21" spans="1:7" x14ac:dyDescent="0.25">
      <c r="A21" s="13" t="s">
        <v>364</v>
      </c>
      <c r="B21" s="32" t="s">
        <v>365</v>
      </c>
      <c r="C21" s="32" t="s">
        <v>300</v>
      </c>
      <c r="D21" s="14">
        <v>8305</v>
      </c>
      <c r="E21" s="15">
        <v>708.44</v>
      </c>
      <c r="F21" s="16">
        <v>1.2500000000000001E-2</v>
      </c>
      <c r="G21" s="16"/>
    </row>
    <row r="22" spans="1:7" x14ac:dyDescent="0.25">
      <c r="A22" s="13" t="s">
        <v>737</v>
      </c>
      <c r="B22" s="32" t="s">
        <v>738</v>
      </c>
      <c r="C22" s="32" t="s">
        <v>284</v>
      </c>
      <c r="D22" s="14">
        <v>272000</v>
      </c>
      <c r="E22" s="15">
        <v>604.11</v>
      </c>
      <c r="F22" s="16">
        <v>1.06E-2</v>
      </c>
      <c r="G22" s="16"/>
    </row>
    <row r="23" spans="1:7" x14ac:dyDescent="0.25">
      <c r="A23" s="13" t="s">
        <v>1526</v>
      </c>
      <c r="B23" s="32" t="s">
        <v>1527</v>
      </c>
      <c r="C23" s="32" t="s">
        <v>1240</v>
      </c>
      <c r="D23" s="14">
        <v>860625</v>
      </c>
      <c r="E23" s="15">
        <v>597.88</v>
      </c>
      <c r="F23" s="16">
        <v>1.0500000000000001E-2</v>
      </c>
      <c r="G23" s="16"/>
    </row>
    <row r="24" spans="1:7" x14ac:dyDescent="0.25">
      <c r="A24" s="13" t="s">
        <v>785</v>
      </c>
      <c r="B24" s="32" t="s">
        <v>786</v>
      </c>
      <c r="C24" s="32" t="s">
        <v>316</v>
      </c>
      <c r="D24" s="14">
        <v>85007</v>
      </c>
      <c r="E24" s="15">
        <v>527.6</v>
      </c>
      <c r="F24" s="16">
        <v>9.2999999999999992E-3</v>
      </c>
      <c r="G24" s="16"/>
    </row>
    <row r="25" spans="1:7" x14ac:dyDescent="0.25">
      <c r="A25" s="13" t="s">
        <v>287</v>
      </c>
      <c r="B25" s="32" t="s">
        <v>288</v>
      </c>
      <c r="C25" s="32" t="s">
        <v>273</v>
      </c>
      <c r="D25" s="14">
        <v>15115</v>
      </c>
      <c r="E25" s="15">
        <v>526.49</v>
      </c>
      <c r="F25" s="16">
        <v>9.2999999999999992E-3</v>
      </c>
      <c r="G25" s="16"/>
    </row>
    <row r="26" spans="1:7" x14ac:dyDescent="0.25">
      <c r="A26" s="13" t="s">
        <v>279</v>
      </c>
      <c r="B26" s="32" t="s">
        <v>280</v>
      </c>
      <c r="C26" s="32" t="s">
        <v>281</v>
      </c>
      <c r="D26" s="14">
        <v>31019</v>
      </c>
      <c r="E26" s="15">
        <v>494.21</v>
      </c>
      <c r="F26" s="16">
        <v>8.6999999999999994E-3</v>
      </c>
      <c r="G26" s="16"/>
    </row>
    <row r="27" spans="1:7" x14ac:dyDescent="0.25">
      <c r="A27" s="13" t="s">
        <v>1667</v>
      </c>
      <c r="B27" s="32" t="s">
        <v>1668</v>
      </c>
      <c r="C27" s="32" t="s">
        <v>262</v>
      </c>
      <c r="D27" s="14">
        <v>530077</v>
      </c>
      <c r="E27" s="15">
        <v>463.23</v>
      </c>
      <c r="F27" s="16">
        <v>8.0999999999999996E-3</v>
      </c>
      <c r="G27" s="16"/>
    </row>
    <row r="28" spans="1:7" x14ac:dyDescent="0.25">
      <c r="A28" s="13" t="s">
        <v>289</v>
      </c>
      <c r="B28" s="32" t="s">
        <v>290</v>
      </c>
      <c r="C28" s="32" t="s">
        <v>291</v>
      </c>
      <c r="D28" s="14">
        <v>116508</v>
      </c>
      <c r="E28" s="15">
        <v>460.21</v>
      </c>
      <c r="F28" s="16">
        <v>8.0999999999999996E-3</v>
      </c>
      <c r="G28" s="16"/>
    </row>
    <row r="29" spans="1:7" x14ac:dyDescent="0.25">
      <c r="A29" s="13" t="s">
        <v>1534</v>
      </c>
      <c r="B29" s="32" t="s">
        <v>1535</v>
      </c>
      <c r="C29" s="32" t="s">
        <v>294</v>
      </c>
      <c r="D29" s="14">
        <v>19750</v>
      </c>
      <c r="E29" s="15">
        <v>455.56</v>
      </c>
      <c r="F29" s="16">
        <v>8.0000000000000002E-3</v>
      </c>
      <c r="G29" s="16"/>
    </row>
    <row r="30" spans="1:7" x14ac:dyDescent="0.25">
      <c r="A30" s="13" t="s">
        <v>1559</v>
      </c>
      <c r="B30" s="32" t="s">
        <v>1560</v>
      </c>
      <c r="C30" s="32" t="s">
        <v>1561</v>
      </c>
      <c r="D30" s="14">
        <v>110400</v>
      </c>
      <c r="E30" s="15">
        <v>435.8</v>
      </c>
      <c r="F30" s="16">
        <v>7.7000000000000002E-3</v>
      </c>
      <c r="G30" s="16"/>
    </row>
    <row r="31" spans="1:7" x14ac:dyDescent="0.25">
      <c r="A31" s="13" t="s">
        <v>1570</v>
      </c>
      <c r="B31" s="32" t="s">
        <v>1571</v>
      </c>
      <c r="C31" s="32" t="s">
        <v>303</v>
      </c>
      <c r="D31" s="14">
        <v>121500</v>
      </c>
      <c r="E31" s="15">
        <v>412.13</v>
      </c>
      <c r="F31" s="16">
        <v>7.1999999999999998E-3</v>
      </c>
      <c r="G31" s="16"/>
    </row>
    <row r="32" spans="1:7" x14ac:dyDescent="0.25">
      <c r="A32" s="13" t="s">
        <v>282</v>
      </c>
      <c r="B32" s="32" t="s">
        <v>283</v>
      </c>
      <c r="C32" s="32" t="s">
        <v>284</v>
      </c>
      <c r="D32" s="14">
        <v>8236</v>
      </c>
      <c r="E32" s="15">
        <v>399.57</v>
      </c>
      <c r="F32" s="16">
        <v>7.0000000000000001E-3</v>
      </c>
      <c r="G32" s="16"/>
    </row>
    <row r="33" spans="1:7" x14ac:dyDescent="0.25">
      <c r="A33" s="13" t="s">
        <v>324</v>
      </c>
      <c r="B33" s="32" t="s">
        <v>325</v>
      </c>
      <c r="C33" s="32" t="s">
        <v>300</v>
      </c>
      <c r="D33" s="14">
        <v>106261</v>
      </c>
      <c r="E33" s="15">
        <v>387.11</v>
      </c>
      <c r="F33" s="16">
        <v>6.7999999999999996E-3</v>
      </c>
      <c r="G33" s="16"/>
    </row>
    <row r="34" spans="1:7" x14ac:dyDescent="0.25">
      <c r="A34" s="13" t="s">
        <v>1532</v>
      </c>
      <c r="B34" s="32" t="s">
        <v>1533</v>
      </c>
      <c r="C34" s="32" t="s">
        <v>412</v>
      </c>
      <c r="D34" s="14">
        <v>40500</v>
      </c>
      <c r="E34" s="15">
        <v>385.03</v>
      </c>
      <c r="F34" s="16">
        <v>6.7999999999999996E-3</v>
      </c>
      <c r="G34" s="16"/>
    </row>
    <row r="35" spans="1:7" x14ac:dyDescent="0.25">
      <c r="A35" s="13" t="s">
        <v>765</v>
      </c>
      <c r="B35" s="32" t="s">
        <v>766</v>
      </c>
      <c r="C35" s="32" t="s">
        <v>262</v>
      </c>
      <c r="D35" s="14">
        <v>20006</v>
      </c>
      <c r="E35" s="15">
        <v>380.7</v>
      </c>
      <c r="F35" s="16">
        <v>6.7000000000000002E-3</v>
      </c>
      <c r="G35" s="16"/>
    </row>
    <row r="36" spans="1:7" x14ac:dyDescent="0.25">
      <c r="A36" s="13" t="s">
        <v>346</v>
      </c>
      <c r="B36" s="32" t="s">
        <v>347</v>
      </c>
      <c r="C36" s="32" t="s">
        <v>273</v>
      </c>
      <c r="D36" s="14">
        <v>24080</v>
      </c>
      <c r="E36" s="15">
        <v>379.27</v>
      </c>
      <c r="F36" s="16">
        <v>6.7000000000000002E-3</v>
      </c>
      <c r="G36" s="16"/>
    </row>
    <row r="37" spans="1:7" x14ac:dyDescent="0.25">
      <c r="A37" s="13" t="s">
        <v>1545</v>
      </c>
      <c r="B37" s="32" t="s">
        <v>1546</v>
      </c>
      <c r="C37" s="32" t="s">
        <v>270</v>
      </c>
      <c r="D37" s="14">
        <v>4720000</v>
      </c>
      <c r="E37" s="15">
        <v>356.36</v>
      </c>
      <c r="F37" s="16">
        <v>6.3E-3</v>
      </c>
      <c r="G37" s="16"/>
    </row>
    <row r="38" spans="1:7" x14ac:dyDescent="0.25">
      <c r="A38" s="13" t="s">
        <v>1308</v>
      </c>
      <c r="B38" s="32" t="s">
        <v>1309</v>
      </c>
      <c r="C38" s="32" t="s">
        <v>281</v>
      </c>
      <c r="D38" s="14">
        <v>31350</v>
      </c>
      <c r="E38" s="15">
        <v>331.78</v>
      </c>
      <c r="F38" s="16">
        <v>5.7999999999999996E-3</v>
      </c>
      <c r="G38" s="16"/>
    </row>
    <row r="39" spans="1:7" x14ac:dyDescent="0.25">
      <c r="A39" s="13" t="s">
        <v>304</v>
      </c>
      <c r="B39" s="32" t="s">
        <v>305</v>
      </c>
      <c r="C39" s="32" t="s">
        <v>291</v>
      </c>
      <c r="D39" s="14">
        <v>14462</v>
      </c>
      <c r="E39" s="15">
        <v>316.75</v>
      </c>
      <c r="F39" s="16">
        <v>5.5999999999999999E-3</v>
      </c>
      <c r="G39" s="16"/>
    </row>
    <row r="40" spans="1:7" x14ac:dyDescent="0.25">
      <c r="A40" s="13" t="s">
        <v>496</v>
      </c>
      <c r="B40" s="32" t="s">
        <v>497</v>
      </c>
      <c r="C40" s="32" t="s">
        <v>308</v>
      </c>
      <c r="D40" s="14">
        <v>9000</v>
      </c>
      <c r="E40" s="15">
        <v>277.94</v>
      </c>
      <c r="F40" s="16">
        <v>4.8999999999999998E-3</v>
      </c>
      <c r="G40" s="16"/>
    </row>
    <row r="41" spans="1:7" x14ac:dyDescent="0.25">
      <c r="A41" s="13" t="s">
        <v>379</v>
      </c>
      <c r="B41" s="32" t="s">
        <v>380</v>
      </c>
      <c r="C41" s="32" t="s">
        <v>316</v>
      </c>
      <c r="D41" s="14">
        <v>11908</v>
      </c>
      <c r="E41" s="15">
        <v>265.01</v>
      </c>
      <c r="F41" s="16">
        <v>4.7000000000000002E-3</v>
      </c>
      <c r="G41" s="16"/>
    </row>
    <row r="42" spans="1:7" x14ac:dyDescent="0.25">
      <c r="A42" s="13" t="s">
        <v>328</v>
      </c>
      <c r="B42" s="32" t="s">
        <v>329</v>
      </c>
      <c r="C42" s="32" t="s">
        <v>297</v>
      </c>
      <c r="D42" s="14">
        <v>5000</v>
      </c>
      <c r="E42" s="15">
        <v>249.58</v>
      </c>
      <c r="F42" s="16">
        <v>4.4000000000000003E-3</v>
      </c>
      <c r="G42" s="16"/>
    </row>
    <row r="43" spans="1:7" x14ac:dyDescent="0.25">
      <c r="A43" s="13" t="s">
        <v>1241</v>
      </c>
      <c r="B43" s="32" t="s">
        <v>1242</v>
      </c>
      <c r="C43" s="32" t="s">
        <v>552</v>
      </c>
      <c r="D43" s="14">
        <v>59955</v>
      </c>
      <c r="E43" s="15">
        <v>243.99</v>
      </c>
      <c r="F43" s="16">
        <v>4.3E-3</v>
      </c>
      <c r="G43" s="16"/>
    </row>
    <row r="44" spans="1:7" x14ac:dyDescent="0.25">
      <c r="A44" s="13" t="s">
        <v>360</v>
      </c>
      <c r="B44" s="32" t="s">
        <v>361</v>
      </c>
      <c r="C44" s="32" t="s">
        <v>262</v>
      </c>
      <c r="D44" s="14">
        <v>122850</v>
      </c>
      <c r="E44" s="15">
        <v>242.1</v>
      </c>
      <c r="F44" s="16">
        <v>4.3E-3</v>
      </c>
      <c r="G44" s="16"/>
    </row>
    <row r="45" spans="1:7" x14ac:dyDescent="0.25">
      <c r="A45" s="13" t="s">
        <v>1188</v>
      </c>
      <c r="B45" s="32" t="s">
        <v>1189</v>
      </c>
      <c r="C45" s="32" t="s">
        <v>355</v>
      </c>
      <c r="D45" s="14">
        <v>11000</v>
      </c>
      <c r="E45" s="15">
        <v>239.77</v>
      </c>
      <c r="F45" s="16">
        <v>4.1999999999999997E-3</v>
      </c>
      <c r="G45" s="16"/>
    </row>
    <row r="46" spans="1:7" x14ac:dyDescent="0.25">
      <c r="A46" s="13" t="s">
        <v>799</v>
      </c>
      <c r="B46" s="32" t="s">
        <v>800</v>
      </c>
      <c r="C46" s="32" t="s">
        <v>332</v>
      </c>
      <c r="D46" s="14">
        <v>3933</v>
      </c>
      <c r="E46" s="15">
        <v>238.05</v>
      </c>
      <c r="F46" s="16">
        <v>4.1999999999999997E-3</v>
      </c>
      <c r="G46" s="16"/>
    </row>
    <row r="47" spans="1:7" x14ac:dyDescent="0.25">
      <c r="A47" s="13" t="s">
        <v>1217</v>
      </c>
      <c r="B47" s="32" t="s">
        <v>1218</v>
      </c>
      <c r="C47" s="32" t="s">
        <v>385</v>
      </c>
      <c r="D47" s="14">
        <v>26691</v>
      </c>
      <c r="E47" s="15">
        <v>233.09</v>
      </c>
      <c r="F47" s="16">
        <v>4.1000000000000003E-3</v>
      </c>
      <c r="G47" s="16"/>
    </row>
    <row r="48" spans="1:7" x14ac:dyDescent="0.25">
      <c r="A48" s="13" t="s">
        <v>1314</v>
      </c>
      <c r="B48" s="32" t="s">
        <v>1315</v>
      </c>
      <c r="C48" s="32" t="s">
        <v>281</v>
      </c>
      <c r="D48" s="14">
        <v>17550</v>
      </c>
      <c r="E48" s="15">
        <v>224.46</v>
      </c>
      <c r="F48" s="16">
        <v>3.8999999999999998E-3</v>
      </c>
      <c r="G48" s="16"/>
    </row>
    <row r="49" spans="1:7" x14ac:dyDescent="0.25">
      <c r="A49" s="13" t="s">
        <v>739</v>
      </c>
      <c r="B49" s="32" t="s">
        <v>740</v>
      </c>
      <c r="C49" s="32" t="s">
        <v>262</v>
      </c>
      <c r="D49" s="14">
        <v>125000</v>
      </c>
      <c r="E49" s="15">
        <v>222.03</v>
      </c>
      <c r="F49" s="16">
        <v>3.8999999999999998E-3</v>
      </c>
      <c r="G49" s="16"/>
    </row>
    <row r="50" spans="1:7" x14ac:dyDescent="0.25">
      <c r="A50" s="13" t="s">
        <v>1271</v>
      </c>
      <c r="B50" s="32" t="s">
        <v>1272</v>
      </c>
      <c r="C50" s="32" t="s">
        <v>511</v>
      </c>
      <c r="D50" s="14">
        <v>73689</v>
      </c>
      <c r="E50" s="15">
        <v>221.58</v>
      </c>
      <c r="F50" s="16">
        <v>3.8999999999999998E-3</v>
      </c>
      <c r="G50" s="16"/>
    </row>
    <row r="51" spans="1:7" x14ac:dyDescent="0.25">
      <c r="A51" s="13" t="s">
        <v>1580</v>
      </c>
      <c r="B51" s="32" t="s">
        <v>1581</v>
      </c>
      <c r="C51" s="32" t="s">
        <v>1582</v>
      </c>
      <c r="D51" s="14">
        <v>10500</v>
      </c>
      <c r="E51" s="15">
        <v>220.08</v>
      </c>
      <c r="F51" s="16">
        <v>3.8999999999999998E-3</v>
      </c>
      <c r="G51" s="16"/>
    </row>
    <row r="52" spans="1:7" x14ac:dyDescent="0.25">
      <c r="A52" s="13" t="s">
        <v>494</v>
      </c>
      <c r="B52" s="32" t="s">
        <v>495</v>
      </c>
      <c r="C52" s="32" t="s">
        <v>439</v>
      </c>
      <c r="D52" s="14">
        <v>49836</v>
      </c>
      <c r="E52" s="15">
        <v>217.31</v>
      </c>
      <c r="F52" s="16">
        <v>3.8E-3</v>
      </c>
      <c r="G52" s="16"/>
    </row>
    <row r="53" spans="1:7" x14ac:dyDescent="0.25">
      <c r="A53" s="13" t="s">
        <v>3143</v>
      </c>
      <c r="B53" s="32" t="s">
        <v>3144</v>
      </c>
      <c r="C53" s="32" t="s">
        <v>281</v>
      </c>
      <c r="D53" s="14">
        <v>17500</v>
      </c>
      <c r="E53" s="15">
        <v>216.69</v>
      </c>
      <c r="F53" s="16">
        <v>3.8E-3</v>
      </c>
      <c r="G53" s="16"/>
    </row>
    <row r="54" spans="1:7" x14ac:dyDescent="0.25">
      <c r="A54" s="13" t="s">
        <v>797</v>
      </c>
      <c r="B54" s="32" t="s">
        <v>798</v>
      </c>
      <c r="C54" s="32" t="s">
        <v>467</v>
      </c>
      <c r="D54" s="14">
        <v>94325</v>
      </c>
      <c r="E54" s="15">
        <v>212.47</v>
      </c>
      <c r="F54" s="16">
        <v>3.7000000000000002E-3</v>
      </c>
      <c r="G54" s="16"/>
    </row>
    <row r="55" spans="1:7" x14ac:dyDescent="0.25">
      <c r="A55" s="13" t="s">
        <v>386</v>
      </c>
      <c r="B55" s="32" t="s">
        <v>387</v>
      </c>
      <c r="C55" s="32" t="s">
        <v>316</v>
      </c>
      <c r="D55" s="14">
        <v>1638</v>
      </c>
      <c r="E55" s="15">
        <v>195.67</v>
      </c>
      <c r="F55" s="16">
        <v>3.3999999999999998E-3</v>
      </c>
      <c r="G55" s="16"/>
    </row>
    <row r="56" spans="1:7" x14ac:dyDescent="0.25">
      <c r="A56" s="13" t="s">
        <v>480</v>
      </c>
      <c r="B56" s="32" t="s">
        <v>481</v>
      </c>
      <c r="C56" s="32" t="s">
        <v>482</v>
      </c>
      <c r="D56" s="14">
        <v>32245</v>
      </c>
      <c r="E56" s="15">
        <v>193.66</v>
      </c>
      <c r="F56" s="16">
        <v>3.3999999999999998E-3</v>
      </c>
      <c r="G56" s="16"/>
    </row>
    <row r="57" spans="1:7" x14ac:dyDescent="0.25">
      <c r="A57" s="13" t="s">
        <v>1285</v>
      </c>
      <c r="B57" s="32" t="s">
        <v>1286</v>
      </c>
      <c r="C57" s="32" t="s">
        <v>297</v>
      </c>
      <c r="D57" s="14">
        <v>88402</v>
      </c>
      <c r="E57" s="15">
        <v>191.13</v>
      </c>
      <c r="F57" s="16">
        <v>3.3999999999999998E-3</v>
      </c>
      <c r="G57" s="16"/>
    </row>
    <row r="58" spans="1:7" x14ac:dyDescent="0.25">
      <c r="A58" s="13" t="s">
        <v>1696</v>
      </c>
      <c r="B58" s="32" t="s">
        <v>1697</v>
      </c>
      <c r="C58" s="32" t="s">
        <v>338</v>
      </c>
      <c r="D58" s="14">
        <v>33750</v>
      </c>
      <c r="E58" s="15">
        <v>186.17</v>
      </c>
      <c r="F58" s="16">
        <v>3.3E-3</v>
      </c>
      <c r="G58" s="16"/>
    </row>
    <row r="59" spans="1:7" x14ac:dyDescent="0.25">
      <c r="A59" s="13" t="s">
        <v>292</v>
      </c>
      <c r="B59" s="32" t="s">
        <v>293</v>
      </c>
      <c r="C59" s="32" t="s">
        <v>294</v>
      </c>
      <c r="D59" s="14">
        <v>1600</v>
      </c>
      <c r="E59" s="15">
        <v>162.06</v>
      </c>
      <c r="F59" s="16">
        <v>2.8999999999999998E-3</v>
      </c>
      <c r="G59" s="16"/>
    </row>
    <row r="60" spans="1:7" x14ac:dyDescent="0.25">
      <c r="A60" s="13" t="s">
        <v>1206</v>
      </c>
      <c r="B60" s="32" t="s">
        <v>1207</v>
      </c>
      <c r="C60" s="32" t="s">
        <v>345</v>
      </c>
      <c r="D60" s="14">
        <v>604</v>
      </c>
      <c r="E60" s="15">
        <v>160.33000000000001</v>
      </c>
      <c r="F60" s="16">
        <v>2.8E-3</v>
      </c>
      <c r="G60" s="16"/>
    </row>
    <row r="61" spans="1:7" x14ac:dyDescent="0.25">
      <c r="A61" s="13" t="s">
        <v>383</v>
      </c>
      <c r="B61" s="32" t="s">
        <v>384</v>
      </c>
      <c r="C61" s="32" t="s">
        <v>385</v>
      </c>
      <c r="D61" s="14">
        <v>89250</v>
      </c>
      <c r="E61" s="15">
        <v>159.91</v>
      </c>
      <c r="F61" s="16">
        <v>2.8E-3</v>
      </c>
      <c r="G61" s="16"/>
    </row>
    <row r="62" spans="1:7" x14ac:dyDescent="0.25">
      <c r="A62" s="13" t="s">
        <v>381</v>
      </c>
      <c r="B62" s="32" t="s">
        <v>382</v>
      </c>
      <c r="C62" s="32" t="s">
        <v>273</v>
      </c>
      <c r="D62" s="14">
        <v>2961</v>
      </c>
      <c r="E62" s="15">
        <v>157.05000000000001</v>
      </c>
      <c r="F62" s="16">
        <v>2.8E-3</v>
      </c>
      <c r="G62" s="16"/>
    </row>
    <row r="63" spans="1:7" x14ac:dyDescent="0.25">
      <c r="A63" s="13" t="s">
        <v>356</v>
      </c>
      <c r="B63" s="32" t="s">
        <v>357</v>
      </c>
      <c r="C63" s="32" t="s">
        <v>262</v>
      </c>
      <c r="D63" s="14">
        <v>30188</v>
      </c>
      <c r="E63" s="15">
        <v>154.19999999999999</v>
      </c>
      <c r="F63" s="16">
        <v>2.7000000000000001E-3</v>
      </c>
      <c r="G63" s="16"/>
    </row>
    <row r="64" spans="1:7" x14ac:dyDescent="0.25">
      <c r="A64" s="13" t="s">
        <v>498</v>
      </c>
      <c r="B64" s="32" t="s">
        <v>499</v>
      </c>
      <c r="C64" s="32" t="s">
        <v>500</v>
      </c>
      <c r="D64" s="14">
        <v>6237</v>
      </c>
      <c r="E64" s="15">
        <v>153.72</v>
      </c>
      <c r="F64" s="16">
        <v>2.7000000000000001E-3</v>
      </c>
      <c r="G64" s="16"/>
    </row>
    <row r="65" spans="1:7" x14ac:dyDescent="0.25">
      <c r="A65" s="13" t="s">
        <v>1223</v>
      </c>
      <c r="B65" s="32" t="s">
        <v>1224</v>
      </c>
      <c r="C65" s="32" t="s">
        <v>338</v>
      </c>
      <c r="D65" s="14">
        <v>50000</v>
      </c>
      <c r="E65" s="15">
        <v>152.43</v>
      </c>
      <c r="F65" s="16">
        <v>2.7000000000000001E-3</v>
      </c>
      <c r="G65" s="16"/>
    </row>
    <row r="66" spans="1:7" x14ac:dyDescent="0.25">
      <c r="A66" s="13" t="s">
        <v>1631</v>
      </c>
      <c r="B66" s="32" t="s">
        <v>1632</v>
      </c>
      <c r="C66" s="32" t="s">
        <v>394</v>
      </c>
      <c r="D66" s="14">
        <v>23925</v>
      </c>
      <c r="E66" s="15">
        <v>152.06</v>
      </c>
      <c r="F66" s="16">
        <v>2.7000000000000001E-3</v>
      </c>
      <c r="G66" s="16"/>
    </row>
    <row r="67" spans="1:7" x14ac:dyDescent="0.25">
      <c r="A67" s="13" t="s">
        <v>306</v>
      </c>
      <c r="B67" s="32" t="s">
        <v>307</v>
      </c>
      <c r="C67" s="32" t="s">
        <v>308</v>
      </c>
      <c r="D67" s="14">
        <v>61245</v>
      </c>
      <c r="E67" s="15">
        <v>150.82</v>
      </c>
      <c r="F67" s="16">
        <v>2.7000000000000001E-3</v>
      </c>
      <c r="G67" s="16"/>
    </row>
    <row r="68" spans="1:7" x14ac:dyDescent="0.25">
      <c r="A68" s="13" t="s">
        <v>1196</v>
      </c>
      <c r="B68" s="32" t="s">
        <v>1197</v>
      </c>
      <c r="C68" s="32" t="s">
        <v>417</v>
      </c>
      <c r="D68" s="14">
        <v>5577</v>
      </c>
      <c r="E68" s="15">
        <v>148.22999999999999</v>
      </c>
      <c r="F68" s="16">
        <v>2.5999999999999999E-3</v>
      </c>
      <c r="G68" s="16"/>
    </row>
    <row r="69" spans="1:7" x14ac:dyDescent="0.25">
      <c r="A69" s="13" t="s">
        <v>348</v>
      </c>
      <c r="B69" s="32" t="s">
        <v>349</v>
      </c>
      <c r="C69" s="32" t="s">
        <v>281</v>
      </c>
      <c r="D69" s="14">
        <v>4252</v>
      </c>
      <c r="E69" s="15">
        <v>125.35</v>
      </c>
      <c r="F69" s="16">
        <v>2.2000000000000001E-3</v>
      </c>
      <c r="G69" s="16"/>
    </row>
    <row r="70" spans="1:7" x14ac:dyDescent="0.25">
      <c r="A70" s="13" t="s">
        <v>805</v>
      </c>
      <c r="B70" s="32" t="s">
        <v>806</v>
      </c>
      <c r="C70" s="32" t="s">
        <v>281</v>
      </c>
      <c r="D70" s="14">
        <v>5470</v>
      </c>
      <c r="E70" s="15">
        <v>125.3</v>
      </c>
      <c r="F70" s="16">
        <v>2.2000000000000001E-3</v>
      </c>
      <c r="G70" s="16"/>
    </row>
    <row r="71" spans="1:7" x14ac:dyDescent="0.25">
      <c r="A71" s="13" t="s">
        <v>795</v>
      </c>
      <c r="B71" s="32" t="s">
        <v>796</v>
      </c>
      <c r="C71" s="32" t="s">
        <v>300</v>
      </c>
      <c r="D71" s="14">
        <v>6680</v>
      </c>
      <c r="E71" s="15">
        <v>125.07</v>
      </c>
      <c r="F71" s="16">
        <v>2.2000000000000001E-3</v>
      </c>
      <c r="G71" s="16"/>
    </row>
    <row r="72" spans="1:7" x14ac:dyDescent="0.25">
      <c r="A72" s="13" t="s">
        <v>850</v>
      </c>
      <c r="B72" s="32" t="s">
        <v>851</v>
      </c>
      <c r="C72" s="32" t="s">
        <v>294</v>
      </c>
      <c r="D72" s="14">
        <v>62724</v>
      </c>
      <c r="E72" s="15">
        <v>122.73</v>
      </c>
      <c r="F72" s="16">
        <v>2.2000000000000001E-3</v>
      </c>
      <c r="G72" s="16"/>
    </row>
    <row r="73" spans="1:7" x14ac:dyDescent="0.25">
      <c r="A73" s="13" t="s">
        <v>1424</v>
      </c>
      <c r="B73" s="32" t="s">
        <v>1425</v>
      </c>
      <c r="C73" s="32" t="s">
        <v>281</v>
      </c>
      <c r="D73" s="14">
        <v>389</v>
      </c>
      <c r="E73" s="15">
        <v>118.24</v>
      </c>
      <c r="F73" s="16">
        <v>2.0999999999999999E-3</v>
      </c>
      <c r="G73" s="16"/>
    </row>
    <row r="74" spans="1:7" x14ac:dyDescent="0.25">
      <c r="A74" s="13" t="s">
        <v>418</v>
      </c>
      <c r="B74" s="32" t="s">
        <v>419</v>
      </c>
      <c r="C74" s="32" t="s">
        <v>281</v>
      </c>
      <c r="D74" s="14">
        <v>6018</v>
      </c>
      <c r="E74" s="15">
        <v>114.62</v>
      </c>
      <c r="F74" s="16">
        <v>2E-3</v>
      </c>
      <c r="G74" s="16"/>
    </row>
    <row r="75" spans="1:7" x14ac:dyDescent="0.25">
      <c r="A75" s="13" t="s">
        <v>1219</v>
      </c>
      <c r="B75" s="32" t="s">
        <v>1220</v>
      </c>
      <c r="C75" s="32" t="s">
        <v>300</v>
      </c>
      <c r="D75" s="14">
        <v>30000</v>
      </c>
      <c r="E75" s="15">
        <v>114.21</v>
      </c>
      <c r="F75" s="16">
        <v>2E-3</v>
      </c>
      <c r="G75" s="16"/>
    </row>
    <row r="76" spans="1:7" x14ac:dyDescent="0.25">
      <c r="A76" s="13" t="s">
        <v>807</v>
      </c>
      <c r="B76" s="32" t="s">
        <v>808</v>
      </c>
      <c r="C76" s="32" t="s">
        <v>338</v>
      </c>
      <c r="D76" s="14">
        <v>18446</v>
      </c>
      <c r="E76" s="15">
        <v>112.24</v>
      </c>
      <c r="F76" s="16">
        <v>2E-3</v>
      </c>
      <c r="G76" s="16"/>
    </row>
    <row r="77" spans="1:7" x14ac:dyDescent="0.25">
      <c r="A77" s="13" t="s">
        <v>824</v>
      </c>
      <c r="B77" s="32" t="s">
        <v>825</v>
      </c>
      <c r="C77" s="32" t="s">
        <v>385</v>
      </c>
      <c r="D77" s="14">
        <v>994</v>
      </c>
      <c r="E77" s="15">
        <v>112.17</v>
      </c>
      <c r="F77" s="16">
        <v>2E-3</v>
      </c>
      <c r="G77" s="16"/>
    </row>
    <row r="78" spans="1:7" x14ac:dyDescent="0.25">
      <c r="A78" s="13" t="s">
        <v>856</v>
      </c>
      <c r="B78" s="32" t="s">
        <v>857</v>
      </c>
      <c r="C78" s="32" t="s">
        <v>394</v>
      </c>
      <c r="D78" s="14">
        <v>37400</v>
      </c>
      <c r="E78" s="15">
        <v>111.89</v>
      </c>
      <c r="F78" s="16">
        <v>2E-3</v>
      </c>
      <c r="G78" s="16"/>
    </row>
    <row r="79" spans="1:7" x14ac:dyDescent="0.25">
      <c r="A79" s="13" t="s">
        <v>1477</v>
      </c>
      <c r="B79" s="32" t="s">
        <v>1478</v>
      </c>
      <c r="C79" s="32" t="s">
        <v>345</v>
      </c>
      <c r="D79" s="14">
        <v>23655</v>
      </c>
      <c r="E79" s="15">
        <v>109.74</v>
      </c>
      <c r="F79" s="16">
        <v>1.9E-3</v>
      </c>
      <c r="G79" s="16"/>
    </row>
    <row r="80" spans="1:7" x14ac:dyDescent="0.25">
      <c r="A80" s="13" t="s">
        <v>828</v>
      </c>
      <c r="B80" s="32" t="s">
        <v>829</v>
      </c>
      <c r="C80" s="32" t="s">
        <v>552</v>
      </c>
      <c r="D80" s="14">
        <v>16765</v>
      </c>
      <c r="E80" s="15">
        <v>109.51</v>
      </c>
      <c r="F80" s="16">
        <v>1.9E-3</v>
      </c>
      <c r="G80" s="16"/>
    </row>
    <row r="81" spans="1:7" x14ac:dyDescent="0.25">
      <c r="A81" s="13" t="s">
        <v>298</v>
      </c>
      <c r="B81" s="32" t="s">
        <v>299</v>
      </c>
      <c r="C81" s="32" t="s">
        <v>300</v>
      </c>
      <c r="D81" s="14">
        <v>5118</v>
      </c>
      <c r="E81" s="15">
        <v>109.16</v>
      </c>
      <c r="F81" s="16">
        <v>1.9E-3</v>
      </c>
      <c r="G81" s="16"/>
    </row>
    <row r="82" spans="1:7" x14ac:dyDescent="0.25">
      <c r="A82" s="13" t="s">
        <v>326</v>
      </c>
      <c r="B82" s="32" t="s">
        <v>327</v>
      </c>
      <c r="C82" s="32" t="s">
        <v>300</v>
      </c>
      <c r="D82" s="14">
        <v>7740</v>
      </c>
      <c r="E82" s="15">
        <v>108.42</v>
      </c>
      <c r="F82" s="16">
        <v>1.9E-3</v>
      </c>
      <c r="G82" s="16"/>
    </row>
    <row r="83" spans="1:7" x14ac:dyDescent="0.25">
      <c r="A83" s="13" t="s">
        <v>509</v>
      </c>
      <c r="B83" s="32" t="s">
        <v>510</v>
      </c>
      <c r="C83" s="32" t="s">
        <v>511</v>
      </c>
      <c r="D83" s="14">
        <v>267</v>
      </c>
      <c r="E83" s="15">
        <v>108.18</v>
      </c>
      <c r="F83" s="16">
        <v>1.9E-3</v>
      </c>
      <c r="G83" s="16"/>
    </row>
    <row r="84" spans="1:7" x14ac:dyDescent="0.25">
      <c r="A84" s="13" t="s">
        <v>757</v>
      </c>
      <c r="B84" s="32" t="s">
        <v>758</v>
      </c>
      <c r="C84" s="32" t="s">
        <v>470</v>
      </c>
      <c r="D84" s="14">
        <v>15000</v>
      </c>
      <c r="E84" s="15">
        <v>107.42</v>
      </c>
      <c r="F84" s="16">
        <v>1.9E-3</v>
      </c>
      <c r="G84" s="16"/>
    </row>
    <row r="85" spans="1:7" x14ac:dyDescent="0.25">
      <c r="A85" s="13" t="s">
        <v>448</v>
      </c>
      <c r="B85" s="32" t="s">
        <v>449</v>
      </c>
      <c r="C85" s="32" t="s">
        <v>355</v>
      </c>
      <c r="D85" s="14">
        <v>701</v>
      </c>
      <c r="E85" s="15">
        <v>97.69</v>
      </c>
      <c r="F85" s="16">
        <v>1.6999999999999999E-3</v>
      </c>
      <c r="G85" s="16"/>
    </row>
    <row r="86" spans="1:7" x14ac:dyDescent="0.25">
      <c r="A86" s="13" t="s">
        <v>818</v>
      </c>
      <c r="B86" s="32" t="s">
        <v>819</v>
      </c>
      <c r="C86" s="32" t="s">
        <v>345</v>
      </c>
      <c r="D86" s="14">
        <v>19708</v>
      </c>
      <c r="E86" s="15">
        <v>94.66</v>
      </c>
      <c r="F86" s="16">
        <v>1.6999999999999999E-3</v>
      </c>
      <c r="G86" s="16"/>
    </row>
    <row r="87" spans="1:7" x14ac:dyDescent="0.25">
      <c r="A87" s="13" t="s">
        <v>463</v>
      </c>
      <c r="B87" s="32" t="s">
        <v>464</v>
      </c>
      <c r="C87" s="32" t="s">
        <v>316</v>
      </c>
      <c r="D87" s="14">
        <v>2550</v>
      </c>
      <c r="E87" s="15">
        <v>93.87</v>
      </c>
      <c r="F87" s="16">
        <v>1.6999999999999999E-3</v>
      </c>
      <c r="G87" s="16"/>
    </row>
    <row r="88" spans="1:7" x14ac:dyDescent="0.25">
      <c r="A88" s="13" t="s">
        <v>783</v>
      </c>
      <c r="B88" s="32" t="s">
        <v>784</v>
      </c>
      <c r="C88" s="32" t="s">
        <v>300</v>
      </c>
      <c r="D88" s="14">
        <v>26000</v>
      </c>
      <c r="E88" s="15">
        <v>93.68</v>
      </c>
      <c r="F88" s="16">
        <v>1.6000000000000001E-3</v>
      </c>
      <c r="G88" s="16"/>
    </row>
    <row r="89" spans="1:7" x14ac:dyDescent="0.25">
      <c r="A89" s="13" t="s">
        <v>1538</v>
      </c>
      <c r="B89" s="32" t="s">
        <v>1539</v>
      </c>
      <c r="C89" s="32" t="s">
        <v>1540</v>
      </c>
      <c r="D89" s="14">
        <v>148500</v>
      </c>
      <c r="E89" s="15">
        <v>92.78</v>
      </c>
      <c r="F89" s="16">
        <v>1.6000000000000001E-3</v>
      </c>
      <c r="G89" s="16"/>
    </row>
    <row r="90" spans="1:7" x14ac:dyDescent="0.25">
      <c r="A90" s="13" t="s">
        <v>503</v>
      </c>
      <c r="B90" s="32" t="s">
        <v>504</v>
      </c>
      <c r="C90" s="32" t="s">
        <v>403</v>
      </c>
      <c r="D90" s="14">
        <v>3396</v>
      </c>
      <c r="E90" s="15">
        <v>92.3</v>
      </c>
      <c r="F90" s="16">
        <v>1.6000000000000001E-3</v>
      </c>
      <c r="G90" s="16"/>
    </row>
    <row r="91" spans="1:7" x14ac:dyDescent="0.25">
      <c r="A91" s="13" t="s">
        <v>836</v>
      </c>
      <c r="B91" s="32" t="s">
        <v>837</v>
      </c>
      <c r="C91" s="32" t="s">
        <v>300</v>
      </c>
      <c r="D91" s="14">
        <v>5323</v>
      </c>
      <c r="E91" s="15">
        <v>87.4</v>
      </c>
      <c r="F91" s="16">
        <v>1.5E-3</v>
      </c>
      <c r="G91" s="16"/>
    </row>
    <row r="92" spans="1:7" x14ac:dyDescent="0.25">
      <c r="A92" s="13" t="s">
        <v>465</v>
      </c>
      <c r="B92" s="32" t="s">
        <v>466</v>
      </c>
      <c r="C92" s="32" t="s">
        <v>467</v>
      </c>
      <c r="D92" s="14">
        <v>24626</v>
      </c>
      <c r="E92" s="15">
        <v>84.39</v>
      </c>
      <c r="F92" s="16">
        <v>1.5E-3</v>
      </c>
      <c r="G92" s="16"/>
    </row>
    <row r="93" spans="1:7" x14ac:dyDescent="0.25">
      <c r="A93" s="13" t="s">
        <v>505</v>
      </c>
      <c r="B93" s="32" t="s">
        <v>506</v>
      </c>
      <c r="C93" s="32" t="s">
        <v>297</v>
      </c>
      <c r="D93" s="14">
        <v>2302</v>
      </c>
      <c r="E93" s="15">
        <v>83.52</v>
      </c>
      <c r="F93" s="16">
        <v>1.5E-3</v>
      </c>
      <c r="G93" s="16"/>
    </row>
    <row r="94" spans="1:7" x14ac:dyDescent="0.25">
      <c r="A94" s="13" t="s">
        <v>3145</v>
      </c>
      <c r="B94" s="32" t="s">
        <v>3146</v>
      </c>
      <c r="C94" s="32" t="s">
        <v>355</v>
      </c>
      <c r="D94" s="14">
        <v>5178</v>
      </c>
      <c r="E94" s="15">
        <v>81.63</v>
      </c>
      <c r="F94" s="16">
        <v>1.4E-3</v>
      </c>
      <c r="G94" s="16"/>
    </row>
    <row r="95" spans="1:7" x14ac:dyDescent="0.25">
      <c r="A95" s="13" t="s">
        <v>902</v>
      </c>
      <c r="B95" s="32" t="s">
        <v>903</v>
      </c>
      <c r="C95" s="32" t="s">
        <v>273</v>
      </c>
      <c r="D95" s="14">
        <v>6754</v>
      </c>
      <c r="E95" s="15">
        <v>80.87</v>
      </c>
      <c r="F95" s="16">
        <v>1.4E-3</v>
      </c>
      <c r="G95" s="16"/>
    </row>
    <row r="96" spans="1:7" x14ac:dyDescent="0.25">
      <c r="A96" s="13" t="s">
        <v>2302</v>
      </c>
      <c r="B96" s="32" t="s">
        <v>2303</v>
      </c>
      <c r="C96" s="32" t="s">
        <v>332</v>
      </c>
      <c r="D96" s="14">
        <v>19860</v>
      </c>
      <c r="E96" s="15">
        <v>80.03</v>
      </c>
      <c r="F96" s="16">
        <v>1.4E-3</v>
      </c>
      <c r="G96" s="16"/>
    </row>
    <row r="97" spans="1:7" x14ac:dyDescent="0.25">
      <c r="A97" s="13" t="s">
        <v>408</v>
      </c>
      <c r="B97" s="32" t="s">
        <v>409</v>
      </c>
      <c r="C97" s="32" t="s">
        <v>338</v>
      </c>
      <c r="D97" s="14">
        <v>4716</v>
      </c>
      <c r="E97" s="15">
        <v>79.75</v>
      </c>
      <c r="F97" s="16">
        <v>1.4E-3</v>
      </c>
      <c r="G97" s="16"/>
    </row>
    <row r="98" spans="1:7" x14ac:dyDescent="0.25">
      <c r="A98" s="13" t="s">
        <v>483</v>
      </c>
      <c r="B98" s="32" t="s">
        <v>484</v>
      </c>
      <c r="C98" s="32" t="s">
        <v>470</v>
      </c>
      <c r="D98" s="14">
        <v>6538</v>
      </c>
      <c r="E98" s="15">
        <v>78.510000000000005</v>
      </c>
      <c r="F98" s="16">
        <v>1.4E-3</v>
      </c>
      <c r="G98" s="16"/>
    </row>
    <row r="99" spans="1:7" x14ac:dyDescent="0.25">
      <c r="A99" s="13" t="s">
        <v>854</v>
      </c>
      <c r="B99" s="32" t="s">
        <v>855</v>
      </c>
      <c r="C99" s="32" t="s">
        <v>573</v>
      </c>
      <c r="D99" s="14">
        <v>12766</v>
      </c>
      <c r="E99" s="15">
        <v>75.959999999999994</v>
      </c>
      <c r="F99" s="16">
        <v>1.2999999999999999E-3</v>
      </c>
      <c r="G99" s="16"/>
    </row>
    <row r="100" spans="1:7" x14ac:dyDescent="0.25">
      <c r="A100" s="13" t="s">
        <v>840</v>
      </c>
      <c r="B100" s="32" t="s">
        <v>841</v>
      </c>
      <c r="C100" s="32" t="s">
        <v>482</v>
      </c>
      <c r="D100" s="14">
        <v>12624</v>
      </c>
      <c r="E100" s="15">
        <v>73.239999999999995</v>
      </c>
      <c r="F100" s="16">
        <v>1.2999999999999999E-3</v>
      </c>
      <c r="G100" s="16"/>
    </row>
    <row r="101" spans="1:7" x14ac:dyDescent="0.25">
      <c r="A101" s="13" t="s">
        <v>392</v>
      </c>
      <c r="B101" s="32" t="s">
        <v>393</v>
      </c>
      <c r="C101" s="32" t="s">
        <v>394</v>
      </c>
      <c r="D101" s="14">
        <v>7432</v>
      </c>
      <c r="E101" s="15">
        <v>70.38</v>
      </c>
      <c r="F101" s="16">
        <v>1.1999999999999999E-3</v>
      </c>
      <c r="G101" s="16"/>
    </row>
    <row r="102" spans="1:7" x14ac:dyDescent="0.25">
      <c r="A102" s="13" t="s">
        <v>2265</v>
      </c>
      <c r="B102" s="32" t="s">
        <v>2266</v>
      </c>
      <c r="C102" s="32" t="s">
        <v>385</v>
      </c>
      <c r="D102" s="14">
        <v>4941</v>
      </c>
      <c r="E102" s="15">
        <v>66.13</v>
      </c>
      <c r="F102" s="16">
        <v>1.1999999999999999E-3</v>
      </c>
      <c r="G102" s="16"/>
    </row>
    <row r="103" spans="1:7" x14ac:dyDescent="0.25">
      <c r="A103" s="13" t="s">
        <v>1279</v>
      </c>
      <c r="B103" s="32" t="s">
        <v>1280</v>
      </c>
      <c r="C103" s="32" t="s">
        <v>794</v>
      </c>
      <c r="D103" s="14">
        <v>35186</v>
      </c>
      <c r="E103" s="15">
        <v>62.97</v>
      </c>
      <c r="F103" s="16">
        <v>1.1000000000000001E-3</v>
      </c>
      <c r="G103" s="16"/>
    </row>
    <row r="104" spans="1:7" x14ac:dyDescent="0.25">
      <c r="A104" s="13" t="s">
        <v>371</v>
      </c>
      <c r="B104" s="32" t="s">
        <v>372</v>
      </c>
      <c r="C104" s="32" t="s">
        <v>355</v>
      </c>
      <c r="D104" s="14">
        <v>4610</v>
      </c>
      <c r="E104" s="15">
        <v>60.86</v>
      </c>
      <c r="F104" s="16">
        <v>1.1000000000000001E-3</v>
      </c>
      <c r="G104" s="16"/>
    </row>
    <row r="105" spans="1:7" x14ac:dyDescent="0.25">
      <c r="A105" s="13" t="s">
        <v>1609</v>
      </c>
      <c r="B105" s="32" t="s">
        <v>1610</v>
      </c>
      <c r="C105" s="32" t="s">
        <v>267</v>
      </c>
      <c r="D105" s="14">
        <v>25200</v>
      </c>
      <c r="E105" s="15">
        <v>59.8</v>
      </c>
      <c r="F105" s="16">
        <v>1.1000000000000001E-3</v>
      </c>
      <c r="G105" s="16"/>
    </row>
    <row r="106" spans="1:7" x14ac:dyDescent="0.25">
      <c r="A106" s="13" t="s">
        <v>539</v>
      </c>
      <c r="B106" s="32" t="s">
        <v>540</v>
      </c>
      <c r="C106" s="32" t="s">
        <v>297</v>
      </c>
      <c r="D106" s="14">
        <v>11574</v>
      </c>
      <c r="E106" s="15">
        <v>59.41</v>
      </c>
      <c r="F106" s="16">
        <v>1E-3</v>
      </c>
      <c r="G106" s="16"/>
    </row>
    <row r="107" spans="1:7" x14ac:dyDescent="0.25">
      <c r="A107" s="13" t="s">
        <v>820</v>
      </c>
      <c r="B107" s="32" t="s">
        <v>821</v>
      </c>
      <c r="C107" s="32" t="s">
        <v>332</v>
      </c>
      <c r="D107" s="14">
        <v>14253</v>
      </c>
      <c r="E107" s="15">
        <v>57.15</v>
      </c>
      <c r="F107" s="16">
        <v>1E-3</v>
      </c>
      <c r="G107" s="16"/>
    </row>
    <row r="108" spans="1:7" x14ac:dyDescent="0.25">
      <c r="A108" s="13" t="s">
        <v>1316</v>
      </c>
      <c r="B108" s="32" t="s">
        <v>1317</v>
      </c>
      <c r="C108" s="32" t="s">
        <v>281</v>
      </c>
      <c r="D108" s="14">
        <v>17500</v>
      </c>
      <c r="E108" s="15">
        <v>52.93</v>
      </c>
      <c r="F108" s="16">
        <v>8.9999999999999998E-4</v>
      </c>
      <c r="G108" s="16"/>
    </row>
    <row r="109" spans="1:7" x14ac:dyDescent="0.25">
      <c r="A109" s="13" t="s">
        <v>811</v>
      </c>
      <c r="B109" s="32" t="s">
        <v>812</v>
      </c>
      <c r="C109" s="32" t="s">
        <v>281</v>
      </c>
      <c r="D109" s="14">
        <v>900</v>
      </c>
      <c r="E109" s="15">
        <v>49.32</v>
      </c>
      <c r="F109" s="16">
        <v>8.9999999999999998E-4</v>
      </c>
      <c r="G109" s="16"/>
    </row>
    <row r="110" spans="1:7" x14ac:dyDescent="0.25">
      <c r="A110" s="13" t="s">
        <v>3147</v>
      </c>
      <c r="B110" s="32" t="s">
        <v>3148</v>
      </c>
      <c r="C110" s="32" t="s">
        <v>394</v>
      </c>
      <c r="D110" s="14">
        <v>12000</v>
      </c>
      <c r="E110" s="15">
        <v>43.55</v>
      </c>
      <c r="F110" s="16">
        <v>8.0000000000000004E-4</v>
      </c>
      <c r="G110" s="16"/>
    </row>
    <row r="111" spans="1:7" x14ac:dyDescent="0.25">
      <c r="A111" s="13" t="s">
        <v>1623</v>
      </c>
      <c r="B111" s="32" t="s">
        <v>1624</v>
      </c>
      <c r="C111" s="32" t="s">
        <v>815</v>
      </c>
      <c r="D111" s="14">
        <v>18800</v>
      </c>
      <c r="E111" s="15">
        <v>29.34</v>
      </c>
      <c r="F111" s="16">
        <v>5.0000000000000001E-4</v>
      </c>
      <c r="G111" s="16"/>
    </row>
    <row r="112" spans="1:7" x14ac:dyDescent="0.25">
      <c r="A112" s="13" t="s">
        <v>1514</v>
      </c>
      <c r="B112" s="32" t="s">
        <v>1515</v>
      </c>
      <c r="C112" s="32" t="s">
        <v>262</v>
      </c>
      <c r="D112" s="14">
        <v>2543</v>
      </c>
      <c r="E112" s="15">
        <v>14.39</v>
      </c>
      <c r="F112" s="16">
        <v>2.9999999999999997E-4</v>
      </c>
      <c r="G112" s="16"/>
    </row>
    <row r="113" spans="1:7" x14ac:dyDescent="0.25">
      <c r="A113" s="13" t="s">
        <v>420</v>
      </c>
      <c r="B113" s="32" t="s">
        <v>421</v>
      </c>
      <c r="C113" s="32" t="s">
        <v>394</v>
      </c>
      <c r="D113" s="14">
        <v>675</v>
      </c>
      <c r="E113" s="15">
        <v>13.07</v>
      </c>
      <c r="F113" s="16">
        <v>2.0000000000000001E-4</v>
      </c>
      <c r="G113" s="16"/>
    </row>
    <row r="114" spans="1:7" x14ac:dyDescent="0.25">
      <c r="A114" s="13" t="s">
        <v>446</v>
      </c>
      <c r="B114" s="32" t="s">
        <v>447</v>
      </c>
      <c r="C114" s="32" t="s">
        <v>385</v>
      </c>
      <c r="D114" s="14">
        <v>225</v>
      </c>
      <c r="E114" s="15">
        <v>10.4</v>
      </c>
      <c r="F114" s="16">
        <v>2.0000000000000001E-4</v>
      </c>
      <c r="G114" s="16"/>
    </row>
    <row r="115" spans="1:7" x14ac:dyDescent="0.25">
      <c r="A115" s="13" t="s">
        <v>319</v>
      </c>
      <c r="B115" s="32" t="s">
        <v>320</v>
      </c>
      <c r="C115" s="32" t="s">
        <v>321</v>
      </c>
      <c r="D115" s="14">
        <v>1400</v>
      </c>
      <c r="E115" s="15">
        <v>8.8800000000000008</v>
      </c>
      <c r="F115" s="16">
        <v>2.0000000000000001E-4</v>
      </c>
      <c r="G115" s="16"/>
    </row>
    <row r="116" spans="1:7" x14ac:dyDescent="0.25">
      <c r="A116" s="13" t="s">
        <v>468</v>
      </c>
      <c r="B116" s="32" t="s">
        <v>469</v>
      </c>
      <c r="C116" s="32" t="s">
        <v>470</v>
      </c>
      <c r="D116" s="14">
        <v>3971</v>
      </c>
      <c r="E116" s="15">
        <v>6.5</v>
      </c>
      <c r="F116" s="16">
        <v>1E-4</v>
      </c>
      <c r="G116" s="16"/>
    </row>
    <row r="117" spans="1:7" x14ac:dyDescent="0.25">
      <c r="A117" s="13" t="s">
        <v>1247</v>
      </c>
      <c r="B117" s="32" t="s">
        <v>1248</v>
      </c>
      <c r="C117" s="32" t="s">
        <v>276</v>
      </c>
      <c r="D117" s="14">
        <v>2026</v>
      </c>
      <c r="E117" s="15">
        <v>5.22</v>
      </c>
      <c r="F117" s="16">
        <v>1E-4</v>
      </c>
      <c r="G117" s="16"/>
    </row>
    <row r="118" spans="1:7" x14ac:dyDescent="0.25">
      <c r="A118" s="13" t="s">
        <v>1520</v>
      </c>
      <c r="B118" s="32" t="s">
        <v>1521</v>
      </c>
      <c r="C118" s="32" t="s">
        <v>345</v>
      </c>
      <c r="D118" s="14">
        <v>500</v>
      </c>
      <c r="E118" s="15">
        <v>5.08</v>
      </c>
      <c r="F118" s="16">
        <v>1E-4</v>
      </c>
      <c r="G118" s="16"/>
    </row>
    <row r="119" spans="1:7" x14ac:dyDescent="0.25">
      <c r="A119" s="17" t="s">
        <v>181</v>
      </c>
      <c r="B119" s="33"/>
      <c r="C119" s="33"/>
      <c r="D119" s="18"/>
      <c r="E119" s="36">
        <v>36325.85</v>
      </c>
      <c r="F119" s="37">
        <v>0.63919999999999999</v>
      </c>
      <c r="G119" s="21"/>
    </row>
    <row r="120" spans="1:7" x14ac:dyDescent="0.25">
      <c r="A120" s="13"/>
      <c r="B120" s="32"/>
      <c r="C120" s="32"/>
      <c r="D120" s="14"/>
      <c r="E120" s="15"/>
      <c r="F120" s="16"/>
      <c r="G120" s="16"/>
    </row>
    <row r="121" spans="1:7" x14ac:dyDescent="0.25">
      <c r="A121" s="17" t="s">
        <v>473</v>
      </c>
      <c r="B121" s="32"/>
      <c r="C121" s="32"/>
      <c r="D121" s="14"/>
      <c r="E121" s="15"/>
      <c r="F121" s="16"/>
      <c r="G121" s="16"/>
    </row>
    <row r="122" spans="1:7" x14ac:dyDescent="0.25">
      <c r="A122" s="13" t="s">
        <v>1512</v>
      </c>
      <c r="B122" s="32" t="s">
        <v>3149</v>
      </c>
      <c r="C122" s="32" t="s">
        <v>436</v>
      </c>
      <c r="D122" s="14">
        <v>363140</v>
      </c>
      <c r="E122" s="15">
        <v>1318.02</v>
      </c>
      <c r="F122" s="16">
        <v>2.3199999999999998E-2</v>
      </c>
      <c r="G122" s="16"/>
    </row>
    <row r="123" spans="1:7" x14ac:dyDescent="0.25">
      <c r="A123" s="17" t="s">
        <v>181</v>
      </c>
      <c r="B123" s="33"/>
      <c r="C123" s="33"/>
      <c r="D123" s="18"/>
      <c r="E123" s="36">
        <v>1318.02</v>
      </c>
      <c r="F123" s="37">
        <v>2.3199999999999998E-2</v>
      </c>
      <c r="G123" s="21"/>
    </row>
    <row r="124" spans="1:7" x14ac:dyDescent="0.25">
      <c r="A124" s="24" t="s">
        <v>184</v>
      </c>
      <c r="B124" s="34"/>
      <c r="C124" s="34"/>
      <c r="D124" s="25"/>
      <c r="E124" s="29">
        <v>37643.870000000003</v>
      </c>
      <c r="F124" s="30">
        <v>0.66239999999999999</v>
      </c>
      <c r="G124" s="21"/>
    </row>
    <row r="125" spans="1:7" x14ac:dyDescent="0.25">
      <c r="A125" s="13"/>
      <c r="B125" s="32"/>
      <c r="C125" s="32"/>
      <c r="D125" s="14"/>
      <c r="E125" s="15"/>
      <c r="F125" s="16"/>
      <c r="G125" s="16"/>
    </row>
    <row r="126" spans="1:7" x14ac:dyDescent="0.25">
      <c r="A126" s="17" t="s">
        <v>858</v>
      </c>
      <c r="B126" s="32"/>
      <c r="C126" s="32"/>
      <c r="D126" s="14"/>
      <c r="E126" s="15"/>
      <c r="F126" s="16"/>
      <c r="G126" s="16"/>
    </row>
    <row r="127" spans="1:7" x14ac:dyDescent="0.25">
      <c r="A127" s="17" t="s">
        <v>859</v>
      </c>
      <c r="B127" s="32"/>
      <c r="C127" s="32"/>
      <c r="D127" s="14"/>
      <c r="E127" s="15"/>
      <c r="F127" s="16"/>
      <c r="G127" s="16"/>
    </row>
    <row r="128" spans="1:7" x14ac:dyDescent="0.25">
      <c r="A128" s="13" t="s">
        <v>2892</v>
      </c>
      <c r="B128" s="32"/>
      <c r="C128" s="32" t="s">
        <v>262</v>
      </c>
      <c r="D128" s="14">
        <v>19000</v>
      </c>
      <c r="E128" s="15">
        <v>107.41</v>
      </c>
      <c r="F128" s="16">
        <v>1.8890000000000001E-3</v>
      </c>
      <c r="G128" s="16"/>
    </row>
    <row r="129" spans="1:7" x14ac:dyDescent="0.25">
      <c r="A129" s="13" t="s">
        <v>3013</v>
      </c>
      <c r="B129" s="32"/>
      <c r="C129" s="32" t="s">
        <v>345</v>
      </c>
      <c r="D129" s="44">
        <v>-500</v>
      </c>
      <c r="E129" s="40">
        <v>-5.0999999999999996</v>
      </c>
      <c r="F129" s="26">
        <v>-8.8999999999999995E-5</v>
      </c>
      <c r="G129" s="16"/>
    </row>
    <row r="130" spans="1:7" x14ac:dyDescent="0.25">
      <c r="A130" s="13" t="s">
        <v>2201</v>
      </c>
      <c r="B130" s="32"/>
      <c r="C130" s="32" t="s">
        <v>262</v>
      </c>
      <c r="D130" s="44">
        <v>-700</v>
      </c>
      <c r="E130" s="40">
        <v>-8.48</v>
      </c>
      <c r="F130" s="26">
        <v>-1.4899999999999999E-4</v>
      </c>
      <c r="G130" s="16"/>
    </row>
    <row r="131" spans="1:7" x14ac:dyDescent="0.25">
      <c r="A131" s="13" t="s">
        <v>2199</v>
      </c>
      <c r="B131" s="32"/>
      <c r="C131" s="32" t="s">
        <v>321</v>
      </c>
      <c r="D131" s="44">
        <v>-1400</v>
      </c>
      <c r="E131" s="40">
        <v>-8.9</v>
      </c>
      <c r="F131" s="26">
        <v>-1.56E-4</v>
      </c>
      <c r="G131" s="16"/>
    </row>
    <row r="132" spans="1:7" x14ac:dyDescent="0.25">
      <c r="A132" s="13" t="s">
        <v>3030</v>
      </c>
      <c r="B132" s="32"/>
      <c r="C132" s="32" t="s">
        <v>385</v>
      </c>
      <c r="D132" s="44">
        <v>-225</v>
      </c>
      <c r="E132" s="40">
        <v>-10.44</v>
      </c>
      <c r="F132" s="26">
        <v>-1.83E-4</v>
      </c>
      <c r="G132" s="16"/>
    </row>
    <row r="133" spans="1:7" x14ac:dyDescent="0.25">
      <c r="A133" s="13" t="s">
        <v>2989</v>
      </c>
      <c r="B133" s="32"/>
      <c r="C133" s="32" t="s">
        <v>297</v>
      </c>
      <c r="D133" s="44">
        <v>-300</v>
      </c>
      <c r="E133" s="40">
        <v>-10.93</v>
      </c>
      <c r="F133" s="26">
        <v>-1.92E-4</v>
      </c>
      <c r="G133" s="16"/>
    </row>
    <row r="134" spans="1:7" x14ac:dyDescent="0.25">
      <c r="A134" s="13" t="s">
        <v>2183</v>
      </c>
      <c r="B134" s="32"/>
      <c r="C134" s="32" t="s">
        <v>273</v>
      </c>
      <c r="D134" s="44">
        <v>-700</v>
      </c>
      <c r="E134" s="40">
        <v>-11.08</v>
      </c>
      <c r="F134" s="26">
        <v>-1.94E-4</v>
      </c>
      <c r="G134" s="16"/>
    </row>
    <row r="135" spans="1:7" x14ac:dyDescent="0.25">
      <c r="A135" s="13" t="s">
        <v>3022</v>
      </c>
      <c r="B135" s="32"/>
      <c r="C135" s="32" t="s">
        <v>394</v>
      </c>
      <c r="D135" s="44">
        <v>-675</v>
      </c>
      <c r="E135" s="40">
        <v>-13.11</v>
      </c>
      <c r="F135" s="26">
        <v>-2.3000000000000001E-4</v>
      </c>
      <c r="G135" s="16"/>
    </row>
    <row r="136" spans="1:7" x14ac:dyDescent="0.25">
      <c r="A136" s="13" t="s">
        <v>3065</v>
      </c>
      <c r="B136" s="32"/>
      <c r="C136" s="32" t="s">
        <v>815</v>
      </c>
      <c r="D136" s="44">
        <v>-18800</v>
      </c>
      <c r="E136" s="40">
        <v>-29.43</v>
      </c>
      <c r="F136" s="26">
        <v>-5.1699999999999999E-4</v>
      </c>
      <c r="G136" s="16"/>
    </row>
    <row r="137" spans="1:7" x14ac:dyDescent="0.25">
      <c r="A137" s="13" t="s">
        <v>3042</v>
      </c>
      <c r="B137" s="32"/>
      <c r="C137" s="32" t="s">
        <v>281</v>
      </c>
      <c r="D137" s="44">
        <v>-2800</v>
      </c>
      <c r="E137" s="40">
        <v>-44.87</v>
      </c>
      <c r="F137" s="26">
        <v>-7.8899999999999999E-4</v>
      </c>
      <c r="G137" s="16"/>
    </row>
    <row r="138" spans="1:7" x14ac:dyDescent="0.25">
      <c r="A138" s="13" t="s">
        <v>3024</v>
      </c>
      <c r="B138" s="32"/>
      <c r="C138" s="32" t="s">
        <v>281</v>
      </c>
      <c r="D138" s="44">
        <v>-900</v>
      </c>
      <c r="E138" s="40">
        <v>-49.48</v>
      </c>
      <c r="F138" s="26">
        <v>-8.7000000000000001E-4</v>
      </c>
      <c r="G138" s="16"/>
    </row>
    <row r="139" spans="1:7" x14ac:dyDescent="0.25">
      <c r="A139" s="13" t="s">
        <v>2168</v>
      </c>
      <c r="B139" s="32"/>
      <c r="C139" s="32" t="s">
        <v>281</v>
      </c>
      <c r="D139" s="44">
        <v>-17500</v>
      </c>
      <c r="E139" s="40">
        <v>-53.1</v>
      </c>
      <c r="F139" s="26">
        <v>-9.3400000000000004E-4</v>
      </c>
      <c r="G139" s="16"/>
    </row>
    <row r="140" spans="1:7" x14ac:dyDescent="0.25">
      <c r="A140" s="13" t="s">
        <v>3055</v>
      </c>
      <c r="B140" s="32"/>
      <c r="C140" s="32" t="s">
        <v>267</v>
      </c>
      <c r="D140" s="44">
        <v>-25200</v>
      </c>
      <c r="E140" s="40">
        <v>-60.17</v>
      </c>
      <c r="F140" s="26">
        <v>-1.0579999999999999E-3</v>
      </c>
      <c r="G140" s="16"/>
    </row>
    <row r="141" spans="1:7" x14ac:dyDescent="0.25">
      <c r="A141" s="13" t="s">
        <v>2200</v>
      </c>
      <c r="B141" s="32"/>
      <c r="C141" s="32" t="s">
        <v>273</v>
      </c>
      <c r="D141" s="44">
        <v>-1925</v>
      </c>
      <c r="E141" s="40">
        <v>-67.45</v>
      </c>
      <c r="F141" s="26">
        <v>-1.186E-3</v>
      </c>
      <c r="G141" s="16"/>
    </row>
    <row r="142" spans="1:7" x14ac:dyDescent="0.25">
      <c r="A142" s="13" t="s">
        <v>3062</v>
      </c>
      <c r="B142" s="32"/>
      <c r="C142" s="32" t="s">
        <v>1540</v>
      </c>
      <c r="D142" s="44">
        <v>-148500</v>
      </c>
      <c r="E142" s="40">
        <v>-93.3</v>
      </c>
      <c r="F142" s="26">
        <v>-1.6410000000000001E-3</v>
      </c>
      <c r="G142" s="16"/>
    </row>
    <row r="143" spans="1:7" x14ac:dyDescent="0.25">
      <c r="A143" s="13" t="s">
        <v>2165</v>
      </c>
      <c r="B143" s="32"/>
      <c r="C143" s="32" t="s">
        <v>316</v>
      </c>
      <c r="D143" s="44">
        <v>-2550</v>
      </c>
      <c r="E143" s="40">
        <v>-94.25</v>
      </c>
      <c r="F143" s="26">
        <v>-1.6570000000000001E-3</v>
      </c>
      <c r="G143" s="16"/>
    </row>
    <row r="144" spans="1:7" x14ac:dyDescent="0.25">
      <c r="A144" s="13" t="s">
        <v>2172</v>
      </c>
      <c r="B144" s="32"/>
      <c r="C144" s="32" t="s">
        <v>300</v>
      </c>
      <c r="D144" s="44">
        <v>-26000</v>
      </c>
      <c r="E144" s="40">
        <v>-94.26</v>
      </c>
      <c r="F144" s="26">
        <v>-1.6570000000000001E-3</v>
      </c>
      <c r="G144" s="16"/>
    </row>
    <row r="145" spans="1:7" x14ac:dyDescent="0.25">
      <c r="A145" s="13" t="s">
        <v>2947</v>
      </c>
      <c r="B145" s="32"/>
      <c r="C145" s="32" t="s">
        <v>470</v>
      </c>
      <c r="D145" s="44">
        <v>-15000</v>
      </c>
      <c r="E145" s="40">
        <v>-107.65</v>
      </c>
      <c r="F145" s="26">
        <v>-1.8929999999999999E-3</v>
      </c>
      <c r="G145" s="16"/>
    </row>
    <row r="146" spans="1:7" x14ac:dyDescent="0.25">
      <c r="A146" s="13" t="s">
        <v>3064</v>
      </c>
      <c r="B146" s="32"/>
      <c r="C146" s="32" t="s">
        <v>262</v>
      </c>
      <c r="D146" s="44">
        <v>-6400</v>
      </c>
      <c r="E146" s="40">
        <v>-122.52</v>
      </c>
      <c r="F146" s="26">
        <v>-2.1540000000000001E-3</v>
      </c>
      <c r="G146" s="16"/>
    </row>
    <row r="147" spans="1:7" x14ac:dyDescent="0.25">
      <c r="A147" s="13" t="s">
        <v>2157</v>
      </c>
      <c r="B147" s="32"/>
      <c r="C147" s="32" t="s">
        <v>291</v>
      </c>
      <c r="D147" s="44">
        <v>-5700</v>
      </c>
      <c r="E147" s="40">
        <v>-125.59</v>
      </c>
      <c r="F147" s="26">
        <v>-2.209E-3</v>
      </c>
      <c r="G147" s="16"/>
    </row>
    <row r="148" spans="1:7" x14ac:dyDescent="0.25">
      <c r="A148" s="13" t="s">
        <v>2178</v>
      </c>
      <c r="B148" s="32"/>
      <c r="C148" s="32" t="s">
        <v>394</v>
      </c>
      <c r="D148" s="44">
        <v>-23925</v>
      </c>
      <c r="E148" s="40">
        <v>-152.46</v>
      </c>
      <c r="F148" s="26">
        <v>-2.6809999999999998E-3</v>
      </c>
      <c r="G148" s="16"/>
    </row>
    <row r="149" spans="1:7" x14ac:dyDescent="0.25">
      <c r="A149" s="13" t="s">
        <v>3059</v>
      </c>
      <c r="B149" s="32"/>
      <c r="C149" s="32" t="s">
        <v>439</v>
      </c>
      <c r="D149" s="44">
        <v>-35875</v>
      </c>
      <c r="E149" s="40">
        <v>-157.16999999999999</v>
      </c>
      <c r="F149" s="26">
        <v>-2.764E-3</v>
      </c>
      <c r="G149" s="16"/>
    </row>
    <row r="150" spans="1:7" x14ac:dyDescent="0.25">
      <c r="A150" s="13" t="s">
        <v>2160</v>
      </c>
      <c r="B150" s="32"/>
      <c r="C150" s="32" t="s">
        <v>385</v>
      </c>
      <c r="D150" s="44">
        <v>-89250</v>
      </c>
      <c r="E150" s="40">
        <v>-160.74</v>
      </c>
      <c r="F150" s="26">
        <v>-2.8270000000000001E-3</v>
      </c>
      <c r="G150" s="16"/>
    </row>
    <row r="151" spans="1:7" x14ac:dyDescent="0.25">
      <c r="A151" s="13" t="s">
        <v>2173</v>
      </c>
      <c r="B151" s="32"/>
      <c r="C151" s="32" t="s">
        <v>294</v>
      </c>
      <c r="D151" s="44">
        <v>-1600</v>
      </c>
      <c r="E151" s="40">
        <v>-163.08000000000001</v>
      </c>
      <c r="F151" s="26">
        <v>-2.8679999999999999E-3</v>
      </c>
      <c r="G151" s="16"/>
    </row>
    <row r="152" spans="1:7" x14ac:dyDescent="0.25">
      <c r="A152" s="13" t="s">
        <v>2985</v>
      </c>
      <c r="B152" s="32"/>
      <c r="C152" s="32" t="s">
        <v>338</v>
      </c>
      <c r="D152" s="44">
        <v>-33750</v>
      </c>
      <c r="E152" s="40">
        <v>-186.74</v>
      </c>
      <c r="F152" s="26">
        <v>-3.284E-3</v>
      </c>
      <c r="G152" s="16"/>
    </row>
    <row r="153" spans="1:7" x14ac:dyDescent="0.25">
      <c r="A153" s="13" t="s">
        <v>2171</v>
      </c>
      <c r="B153" s="32"/>
      <c r="C153" s="32" t="s">
        <v>467</v>
      </c>
      <c r="D153" s="44">
        <v>-94325</v>
      </c>
      <c r="E153" s="40">
        <v>-213.74</v>
      </c>
      <c r="F153" s="26">
        <v>-3.7590000000000002E-3</v>
      </c>
      <c r="G153" s="16"/>
    </row>
    <row r="154" spans="1:7" x14ac:dyDescent="0.25">
      <c r="A154" s="13" t="s">
        <v>2204</v>
      </c>
      <c r="B154" s="32"/>
      <c r="C154" s="32" t="s">
        <v>1582</v>
      </c>
      <c r="D154" s="44">
        <v>-10500</v>
      </c>
      <c r="E154" s="40">
        <v>-220.73</v>
      </c>
      <c r="F154" s="26">
        <v>-3.882E-3</v>
      </c>
      <c r="G154" s="16"/>
    </row>
    <row r="155" spans="1:7" x14ac:dyDescent="0.25">
      <c r="A155" s="13" t="s">
        <v>2192</v>
      </c>
      <c r="B155" s="32"/>
      <c r="C155" s="32" t="s">
        <v>262</v>
      </c>
      <c r="D155" s="44">
        <v>-125000</v>
      </c>
      <c r="E155" s="40">
        <v>-223.1</v>
      </c>
      <c r="F155" s="26">
        <v>-3.9240000000000004E-3</v>
      </c>
      <c r="G155" s="16"/>
    </row>
    <row r="156" spans="1:7" x14ac:dyDescent="0.25">
      <c r="A156" s="13" t="s">
        <v>2982</v>
      </c>
      <c r="B156" s="32"/>
      <c r="C156" s="32" t="s">
        <v>281</v>
      </c>
      <c r="D156" s="44">
        <v>-17550</v>
      </c>
      <c r="E156" s="40">
        <v>-225.83</v>
      </c>
      <c r="F156" s="26">
        <v>-3.9719999999999998E-3</v>
      </c>
      <c r="G156" s="16"/>
    </row>
    <row r="157" spans="1:7" x14ac:dyDescent="0.25">
      <c r="A157" s="13" t="s">
        <v>3041</v>
      </c>
      <c r="B157" s="32"/>
      <c r="C157" s="32" t="s">
        <v>355</v>
      </c>
      <c r="D157" s="44">
        <v>-11000</v>
      </c>
      <c r="E157" s="40">
        <v>-241.19</v>
      </c>
      <c r="F157" s="26">
        <v>-4.2420000000000001E-3</v>
      </c>
      <c r="G157" s="16"/>
    </row>
    <row r="158" spans="1:7" x14ac:dyDescent="0.25">
      <c r="A158" s="13" t="s">
        <v>2166</v>
      </c>
      <c r="B158" s="32"/>
      <c r="C158" s="32" t="s">
        <v>262</v>
      </c>
      <c r="D158" s="44">
        <v>-122850</v>
      </c>
      <c r="E158" s="40">
        <v>-243.21</v>
      </c>
      <c r="F158" s="26">
        <v>-4.2770000000000004E-3</v>
      </c>
      <c r="G158" s="16"/>
    </row>
    <row r="159" spans="1:7" x14ac:dyDescent="0.25">
      <c r="A159" s="13" t="s">
        <v>2185</v>
      </c>
      <c r="B159" s="32"/>
      <c r="C159" s="32" t="s">
        <v>300</v>
      </c>
      <c r="D159" s="44">
        <v>-74100</v>
      </c>
      <c r="E159" s="40">
        <v>-271.47000000000003</v>
      </c>
      <c r="F159" s="26">
        <v>-4.7739999999999996E-3</v>
      </c>
      <c r="G159" s="16"/>
    </row>
    <row r="160" spans="1:7" x14ac:dyDescent="0.25">
      <c r="A160" s="13" t="s">
        <v>3056</v>
      </c>
      <c r="B160" s="32"/>
      <c r="C160" s="32" t="s">
        <v>291</v>
      </c>
      <c r="D160" s="44">
        <v>-70400</v>
      </c>
      <c r="E160" s="40">
        <v>-279.35000000000002</v>
      </c>
      <c r="F160" s="26">
        <v>-4.9129999999999998E-3</v>
      </c>
      <c r="G160" s="16"/>
    </row>
    <row r="161" spans="1:7" x14ac:dyDescent="0.25">
      <c r="A161" s="13" t="s">
        <v>2207</v>
      </c>
      <c r="B161" s="32"/>
      <c r="C161" s="32" t="s">
        <v>308</v>
      </c>
      <c r="D161" s="44">
        <v>-9000</v>
      </c>
      <c r="E161" s="40">
        <v>-279.64</v>
      </c>
      <c r="F161" s="26">
        <v>-4.9179999999999996E-3</v>
      </c>
      <c r="G161" s="16"/>
    </row>
    <row r="162" spans="1:7" x14ac:dyDescent="0.25">
      <c r="A162" s="13" t="s">
        <v>2190</v>
      </c>
      <c r="B162" s="32"/>
      <c r="C162" s="32" t="s">
        <v>262</v>
      </c>
      <c r="D162" s="44">
        <v>-17600</v>
      </c>
      <c r="E162" s="40">
        <v>-305.89</v>
      </c>
      <c r="F162" s="26">
        <v>-5.3800000000000002E-3</v>
      </c>
      <c r="G162" s="16"/>
    </row>
    <row r="163" spans="1:7" x14ac:dyDescent="0.25">
      <c r="A163" s="13" t="s">
        <v>2193</v>
      </c>
      <c r="B163" s="32"/>
      <c r="C163" s="32" t="s">
        <v>281</v>
      </c>
      <c r="D163" s="44">
        <v>-31350</v>
      </c>
      <c r="E163" s="40">
        <v>-333.8</v>
      </c>
      <c r="F163" s="26">
        <v>-5.8710000000000004E-3</v>
      </c>
      <c r="G163" s="16"/>
    </row>
    <row r="164" spans="1:7" x14ac:dyDescent="0.25">
      <c r="A164" s="13" t="s">
        <v>2196</v>
      </c>
      <c r="B164" s="32"/>
      <c r="C164" s="32" t="s">
        <v>262</v>
      </c>
      <c r="D164" s="44">
        <v>-400000</v>
      </c>
      <c r="E164" s="40">
        <v>-351.32</v>
      </c>
      <c r="F164" s="26">
        <v>-6.1789999999999996E-3</v>
      </c>
      <c r="G164" s="16"/>
    </row>
    <row r="165" spans="1:7" x14ac:dyDescent="0.25">
      <c r="A165" s="13" t="s">
        <v>2209</v>
      </c>
      <c r="B165" s="32"/>
      <c r="C165" s="32" t="s">
        <v>270</v>
      </c>
      <c r="D165" s="44">
        <v>-4720000</v>
      </c>
      <c r="E165" s="40">
        <v>-357.78</v>
      </c>
      <c r="F165" s="26">
        <v>-6.2919999999999998E-3</v>
      </c>
      <c r="G165" s="16"/>
    </row>
    <row r="166" spans="1:7" x14ac:dyDescent="0.25">
      <c r="A166" s="13" t="s">
        <v>2188</v>
      </c>
      <c r="B166" s="32"/>
      <c r="C166" s="32" t="s">
        <v>273</v>
      </c>
      <c r="D166" s="44">
        <v>-21600</v>
      </c>
      <c r="E166" s="40">
        <v>-366.82</v>
      </c>
      <c r="F166" s="26">
        <v>-6.4520000000000003E-3</v>
      </c>
      <c r="G166" s="16"/>
    </row>
    <row r="167" spans="1:7" x14ac:dyDescent="0.25">
      <c r="A167" s="13" t="s">
        <v>2189</v>
      </c>
      <c r="B167" s="32"/>
      <c r="C167" s="32" t="s">
        <v>316</v>
      </c>
      <c r="D167" s="44">
        <v>-58850</v>
      </c>
      <c r="E167" s="40">
        <v>-367.34</v>
      </c>
      <c r="F167" s="26">
        <v>-6.4609999999999997E-3</v>
      </c>
      <c r="G167" s="16"/>
    </row>
    <row r="168" spans="1:7" x14ac:dyDescent="0.25">
      <c r="A168" s="13" t="s">
        <v>2175</v>
      </c>
      <c r="B168" s="32"/>
      <c r="C168" s="32" t="s">
        <v>412</v>
      </c>
      <c r="D168" s="44">
        <v>-40500</v>
      </c>
      <c r="E168" s="40">
        <v>-387.26</v>
      </c>
      <c r="F168" s="26">
        <v>-6.8110000000000002E-3</v>
      </c>
      <c r="G168" s="16"/>
    </row>
    <row r="169" spans="1:7" x14ac:dyDescent="0.25">
      <c r="A169" s="13" t="s">
        <v>2987</v>
      </c>
      <c r="B169" s="32"/>
      <c r="C169" s="32" t="s">
        <v>303</v>
      </c>
      <c r="D169" s="44">
        <v>-121500</v>
      </c>
      <c r="E169" s="40">
        <v>-413.34</v>
      </c>
      <c r="F169" s="26">
        <v>-7.2700000000000004E-3</v>
      </c>
      <c r="G169" s="16"/>
    </row>
    <row r="170" spans="1:7" x14ac:dyDescent="0.25">
      <c r="A170" s="13" t="s">
        <v>2146</v>
      </c>
      <c r="B170" s="32"/>
      <c r="C170" s="32" t="s">
        <v>1561</v>
      </c>
      <c r="D170" s="44">
        <v>-110400</v>
      </c>
      <c r="E170" s="40">
        <v>-438.07</v>
      </c>
      <c r="F170" s="26">
        <v>-7.705E-3</v>
      </c>
      <c r="G170" s="16"/>
    </row>
    <row r="171" spans="1:7" x14ac:dyDescent="0.25">
      <c r="A171" s="13" t="s">
        <v>2206</v>
      </c>
      <c r="B171" s="32"/>
      <c r="C171" s="32" t="s">
        <v>294</v>
      </c>
      <c r="D171" s="44">
        <v>-19750</v>
      </c>
      <c r="E171" s="40">
        <v>-458.43</v>
      </c>
      <c r="F171" s="26">
        <v>-8.0630000000000007E-3</v>
      </c>
      <c r="G171" s="16"/>
    </row>
    <row r="172" spans="1:7" x14ac:dyDescent="0.25">
      <c r="A172" s="13" t="s">
        <v>2159</v>
      </c>
      <c r="B172" s="32"/>
      <c r="C172" s="32" t="s">
        <v>303</v>
      </c>
      <c r="D172" s="44">
        <v>-151500</v>
      </c>
      <c r="E172" s="40">
        <v>-473.74</v>
      </c>
      <c r="F172" s="26">
        <v>-8.3320000000000009E-3</v>
      </c>
      <c r="G172" s="16"/>
    </row>
    <row r="173" spans="1:7" x14ac:dyDescent="0.25">
      <c r="A173" s="13" t="s">
        <v>2205</v>
      </c>
      <c r="B173" s="32"/>
      <c r="C173" s="32" t="s">
        <v>270</v>
      </c>
      <c r="D173" s="44">
        <v>-34675</v>
      </c>
      <c r="E173" s="40">
        <v>-547.62</v>
      </c>
      <c r="F173" s="26">
        <v>-9.6319999999999999E-3</v>
      </c>
      <c r="G173" s="16"/>
    </row>
    <row r="174" spans="1:7" x14ac:dyDescent="0.25">
      <c r="A174" s="13" t="s">
        <v>3050</v>
      </c>
      <c r="B174" s="32"/>
      <c r="C174" s="32" t="s">
        <v>1240</v>
      </c>
      <c r="D174" s="44">
        <v>-860625</v>
      </c>
      <c r="E174" s="40">
        <v>-599.51</v>
      </c>
      <c r="F174" s="26">
        <v>-1.0544E-2</v>
      </c>
      <c r="G174" s="16"/>
    </row>
    <row r="175" spans="1:7" x14ac:dyDescent="0.25">
      <c r="A175" s="13" t="s">
        <v>3045</v>
      </c>
      <c r="B175" s="32"/>
      <c r="C175" s="32" t="s">
        <v>284</v>
      </c>
      <c r="D175" s="44">
        <v>-272000</v>
      </c>
      <c r="E175" s="40">
        <v>-606.15</v>
      </c>
      <c r="F175" s="26">
        <v>-1.0661E-2</v>
      </c>
      <c r="G175" s="16"/>
    </row>
    <row r="176" spans="1:7" x14ac:dyDescent="0.25">
      <c r="A176" s="13" t="s">
        <v>2195</v>
      </c>
      <c r="B176" s="32"/>
      <c r="C176" s="32" t="s">
        <v>262</v>
      </c>
      <c r="D176" s="44">
        <v>-105750</v>
      </c>
      <c r="E176" s="40">
        <v>-732.74</v>
      </c>
      <c r="F176" s="26">
        <v>-1.2888E-2</v>
      </c>
      <c r="G176" s="16"/>
    </row>
    <row r="177" spans="1:7" x14ac:dyDescent="0.25">
      <c r="A177" s="13" t="s">
        <v>2151</v>
      </c>
      <c r="B177" s="32"/>
      <c r="C177" s="32" t="s">
        <v>294</v>
      </c>
      <c r="D177" s="44">
        <v>-186300</v>
      </c>
      <c r="E177" s="40">
        <v>-868.81</v>
      </c>
      <c r="F177" s="26">
        <v>-1.5280999999999999E-2</v>
      </c>
      <c r="G177" s="16"/>
    </row>
    <row r="178" spans="1:7" x14ac:dyDescent="0.25">
      <c r="A178" s="13" t="s">
        <v>3039</v>
      </c>
      <c r="B178" s="32"/>
      <c r="C178" s="32" t="s">
        <v>276</v>
      </c>
      <c r="D178" s="44">
        <v>-27900</v>
      </c>
      <c r="E178" s="40">
        <v>-887.64</v>
      </c>
      <c r="F178" s="26">
        <v>-1.5611999999999999E-2</v>
      </c>
      <c r="G178" s="16"/>
    </row>
    <row r="179" spans="1:7" x14ac:dyDescent="0.25">
      <c r="A179" s="13" t="s">
        <v>2203</v>
      </c>
      <c r="B179" s="32"/>
      <c r="C179" s="32" t="s">
        <v>352</v>
      </c>
      <c r="D179" s="44">
        <v>-247800</v>
      </c>
      <c r="E179" s="40">
        <v>-920.21</v>
      </c>
      <c r="F179" s="26">
        <v>-1.6185000000000001E-2</v>
      </c>
      <c r="G179" s="16"/>
    </row>
    <row r="180" spans="1:7" x14ac:dyDescent="0.25">
      <c r="A180" s="13" t="s">
        <v>2211</v>
      </c>
      <c r="B180" s="32"/>
      <c r="C180" s="32" t="s">
        <v>262</v>
      </c>
      <c r="D180" s="44">
        <v>-111250</v>
      </c>
      <c r="E180" s="40">
        <v>-1136.31</v>
      </c>
      <c r="F180" s="26">
        <v>-1.9986E-2</v>
      </c>
      <c r="G180" s="16"/>
    </row>
    <row r="181" spans="1:7" x14ac:dyDescent="0.25">
      <c r="A181" s="13" t="s">
        <v>2161</v>
      </c>
      <c r="B181" s="32"/>
      <c r="C181" s="32" t="s">
        <v>1240</v>
      </c>
      <c r="D181" s="44">
        <v>-136000</v>
      </c>
      <c r="E181" s="40">
        <v>-1459.48</v>
      </c>
      <c r="F181" s="26">
        <v>-2.5669999999999998E-2</v>
      </c>
      <c r="G181" s="16"/>
    </row>
    <row r="182" spans="1:7" x14ac:dyDescent="0.25">
      <c r="A182" s="13" t="s">
        <v>2186</v>
      </c>
      <c r="B182" s="32"/>
      <c r="C182" s="32" t="s">
        <v>284</v>
      </c>
      <c r="D182" s="44">
        <v>-741000</v>
      </c>
      <c r="E182" s="40">
        <v>-1799.89</v>
      </c>
      <c r="F182" s="26">
        <v>-3.1657999999999999E-2</v>
      </c>
      <c r="G182" s="16"/>
    </row>
    <row r="183" spans="1:7" x14ac:dyDescent="0.25">
      <c r="A183" s="13" t="s">
        <v>2966</v>
      </c>
      <c r="B183" s="32"/>
      <c r="C183" s="32" t="s">
        <v>436</v>
      </c>
      <c r="D183" s="44">
        <v>-363140</v>
      </c>
      <c r="E183" s="40">
        <v>-2304.4899999999998</v>
      </c>
      <c r="F183" s="26">
        <v>-4.0533E-2</v>
      </c>
      <c r="G183" s="16"/>
    </row>
    <row r="184" spans="1:7" x14ac:dyDescent="0.25">
      <c r="A184" s="13" t="s">
        <v>2210</v>
      </c>
      <c r="B184" s="32"/>
      <c r="C184" s="32" t="s">
        <v>267</v>
      </c>
      <c r="D184" s="44">
        <v>-299500</v>
      </c>
      <c r="E184" s="40">
        <v>-3613.47</v>
      </c>
      <c r="F184" s="26">
        <v>-6.3557000000000002E-2</v>
      </c>
      <c r="G184" s="16"/>
    </row>
    <row r="185" spans="1:7" x14ac:dyDescent="0.25">
      <c r="A185" s="17" t="s">
        <v>181</v>
      </c>
      <c r="B185" s="33"/>
      <c r="C185" s="33"/>
      <c r="D185" s="18"/>
      <c r="E185" s="42">
        <v>-23651.26</v>
      </c>
      <c r="F185" s="43">
        <v>-0.41597699999999999</v>
      </c>
      <c r="G185" s="21"/>
    </row>
    <row r="186" spans="1:7" x14ac:dyDescent="0.25">
      <c r="A186" s="13"/>
      <c r="B186" s="32"/>
      <c r="C186" s="32"/>
      <c r="D186" s="14"/>
      <c r="E186" s="15"/>
      <c r="F186" s="16"/>
      <c r="G186" s="16"/>
    </row>
    <row r="187" spans="1:7" x14ac:dyDescent="0.25">
      <c r="A187" s="13"/>
      <c r="B187" s="32"/>
      <c r="C187" s="32"/>
      <c r="D187" s="14"/>
      <c r="E187" s="15"/>
      <c r="F187" s="16"/>
      <c r="G187" s="16"/>
    </row>
    <row r="188" spans="1:7" x14ac:dyDescent="0.25">
      <c r="A188" s="13"/>
      <c r="B188" s="32"/>
      <c r="C188" s="32"/>
      <c r="D188" s="14"/>
      <c r="E188" s="15"/>
      <c r="F188" s="16"/>
      <c r="G188" s="16"/>
    </row>
    <row r="189" spans="1:7" x14ac:dyDescent="0.25">
      <c r="A189" s="24" t="s">
        <v>184</v>
      </c>
      <c r="B189" s="34"/>
      <c r="C189" s="34"/>
      <c r="D189" s="25"/>
      <c r="E189" s="45">
        <v>-23651.26</v>
      </c>
      <c r="F189" s="46">
        <v>-0.41597699999999999</v>
      </c>
      <c r="G189" s="21"/>
    </row>
    <row r="190" spans="1:7" x14ac:dyDescent="0.25">
      <c r="A190" s="13"/>
      <c r="B190" s="32"/>
      <c r="C190" s="32"/>
      <c r="D190" s="14"/>
      <c r="E190" s="15"/>
      <c r="F190" s="16"/>
      <c r="G190" s="16"/>
    </row>
    <row r="191" spans="1:7" x14ac:dyDescent="0.25">
      <c r="A191" s="17" t="s">
        <v>135</v>
      </c>
      <c r="B191" s="32"/>
      <c r="C191" s="32"/>
      <c r="D191" s="14"/>
      <c r="E191" s="15"/>
      <c r="F191" s="16"/>
      <c r="G191" s="16"/>
    </row>
    <row r="192" spans="1:7" x14ac:dyDescent="0.25">
      <c r="A192" s="17" t="s">
        <v>136</v>
      </c>
      <c r="B192" s="32"/>
      <c r="C192" s="32"/>
      <c r="D192" s="14"/>
      <c r="E192" s="15"/>
      <c r="F192" s="16"/>
      <c r="G192" s="16"/>
    </row>
    <row r="193" spans="1:7" x14ac:dyDescent="0.25">
      <c r="A193" s="13" t="s">
        <v>864</v>
      </c>
      <c r="B193" s="32" t="s">
        <v>865</v>
      </c>
      <c r="C193" s="32" t="s">
        <v>139</v>
      </c>
      <c r="D193" s="14">
        <v>2500000</v>
      </c>
      <c r="E193" s="15">
        <v>2481.62</v>
      </c>
      <c r="F193" s="16">
        <v>4.36E-2</v>
      </c>
      <c r="G193" s="16">
        <v>7.9500000000000001E-2</v>
      </c>
    </row>
    <row r="194" spans="1:7" x14ac:dyDescent="0.25">
      <c r="A194" s="13" t="s">
        <v>862</v>
      </c>
      <c r="B194" s="32" t="s">
        <v>863</v>
      </c>
      <c r="C194" s="32" t="s">
        <v>139</v>
      </c>
      <c r="D194" s="14">
        <v>1000000</v>
      </c>
      <c r="E194" s="15">
        <v>996.77</v>
      </c>
      <c r="F194" s="16">
        <v>1.7500000000000002E-2</v>
      </c>
      <c r="G194" s="16">
        <v>7.7299999999999994E-2</v>
      </c>
    </row>
    <row r="195" spans="1:7" x14ac:dyDescent="0.25">
      <c r="A195" s="13" t="s">
        <v>870</v>
      </c>
      <c r="B195" s="32" t="s">
        <v>871</v>
      </c>
      <c r="C195" s="32" t="s">
        <v>139</v>
      </c>
      <c r="D195" s="14">
        <v>500000</v>
      </c>
      <c r="E195" s="15">
        <v>499.09</v>
      </c>
      <c r="F195" s="16">
        <v>8.8000000000000005E-3</v>
      </c>
      <c r="G195" s="16">
        <v>7.7400999999999998E-2</v>
      </c>
    </row>
    <row r="196" spans="1:7" x14ac:dyDescent="0.25">
      <c r="A196" s="17" t="s">
        <v>181</v>
      </c>
      <c r="B196" s="33"/>
      <c r="C196" s="33"/>
      <c r="D196" s="18"/>
      <c r="E196" s="36">
        <v>3977.48</v>
      </c>
      <c r="F196" s="37">
        <v>6.9900000000000004E-2</v>
      </c>
      <c r="G196" s="21"/>
    </row>
    <row r="197" spans="1:7" x14ac:dyDescent="0.25">
      <c r="A197" s="13"/>
      <c r="B197" s="32"/>
      <c r="C197" s="32"/>
      <c r="D197" s="14"/>
      <c r="E197" s="15"/>
      <c r="F197" s="16"/>
      <c r="G197" s="16"/>
    </row>
    <row r="198" spans="1:7" x14ac:dyDescent="0.25">
      <c r="A198" s="17" t="s">
        <v>236</v>
      </c>
      <c r="B198" s="32"/>
      <c r="C198" s="32"/>
      <c r="D198" s="14"/>
      <c r="E198" s="15"/>
      <c r="F198" s="16"/>
      <c r="G198" s="16"/>
    </row>
    <row r="199" spans="1:7" x14ac:dyDescent="0.25">
      <c r="A199" s="13" t="s">
        <v>1036</v>
      </c>
      <c r="B199" s="32" t="s">
        <v>1037</v>
      </c>
      <c r="C199" s="32" t="s">
        <v>239</v>
      </c>
      <c r="D199" s="14">
        <v>2500000</v>
      </c>
      <c r="E199" s="15">
        <v>2561.4499999999998</v>
      </c>
      <c r="F199" s="16">
        <v>4.5100000000000001E-2</v>
      </c>
      <c r="G199" s="16">
        <v>6.9074999999999998E-2</v>
      </c>
    </row>
    <row r="200" spans="1:7" x14ac:dyDescent="0.25">
      <c r="A200" s="13" t="s">
        <v>732</v>
      </c>
      <c r="B200" s="32" t="s">
        <v>733</v>
      </c>
      <c r="C200" s="32" t="s">
        <v>239</v>
      </c>
      <c r="D200" s="14">
        <v>1000000</v>
      </c>
      <c r="E200" s="15">
        <v>1016.68</v>
      </c>
      <c r="F200" s="16">
        <v>1.7899999999999999E-2</v>
      </c>
      <c r="G200" s="16">
        <v>6.7382999999999998E-2</v>
      </c>
    </row>
    <row r="201" spans="1:7" x14ac:dyDescent="0.25">
      <c r="A201" s="17" t="s">
        <v>181</v>
      </c>
      <c r="B201" s="33"/>
      <c r="C201" s="33"/>
      <c r="D201" s="18"/>
      <c r="E201" s="36">
        <v>3578.13</v>
      </c>
      <c r="F201" s="37">
        <v>6.3E-2</v>
      </c>
      <c r="G201" s="21"/>
    </row>
    <row r="202" spans="1:7" x14ac:dyDescent="0.25">
      <c r="A202" s="13"/>
      <c r="B202" s="32"/>
      <c r="C202" s="32"/>
      <c r="D202" s="14"/>
      <c r="E202" s="15"/>
      <c r="F202" s="16"/>
      <c r="G202" s="16"/>
    </row>
    <row r="203" spans="1:7" x14ac:dyDescent="0.25">
      <c r="A203" s="17" t="s">
        <v>182</v>
      </c>
      <c r="B203" s="32"/>
      <c r="C203" s="32"/>
      <c r="D203" s="14"/>
      <c r="E203" s="15"/>
      <c r="F203" s="16"/>
      <c r="G203" s="16"/>
    </row>
    <row r="204" spans="1:7" x14ac:dyDescent="0.25">
      <c r="A204" s="17" t="s">
        <v>181</v>
      </c>
      <c r="B204" s="32"/>
      <c r="C204" s="32"/>
      <c r="D204" s="14"/>
      <c r="E204" s="38" t="s">
        <v>134</v>
      </c>
      <c r="F204" s="39" t="s">
        <v>134</v>
      </c>
      <c r="G204" s="16"/>
    </row>
    <row r="205" spans="1:7" x14ac:dyDescent="0.25">
      <c r="A205" s="13"/>
      <c r="B205" s="32"/>
      <c r="C205" s="32"/>
      <c r="D205" s="14"/>
      <c r="E205" s="15"/>
      <c r="F205" s="16"/>
      <c r="G205" s="16"/>
    </row>
    <row r="206" spans="1:7" x14ac:dyDescent="0.25">
      <c r="A206" s="17" t="s">
        <v>183</v>
      </c>
      <c r="B206" s="32"/>
      <c r="C206" s="32"/>
      <c r="D206" s="14"/>
      <c r="E206" s="15"/>
      <c r="F206" s="16"/>
      <c r="G206" s="16"/>
    </row>
    <row r="207" spans="1:7" x14ac:dyDescent="0.25">
      <c r="A207" s="17" t="s">
        <v>181</v>
      </c>
      <c r="B207" s="32"/>
      <c r="C207" s="32"/>
      <c r="D207" s="14"/>
      <c r="E207" s="38" t="s">
        <v>134</v>
      </c>
      <c r="F207" s="39" t="s">
        <v>134</v>
      </c>
      <c r="G207" s="16"/>
    </row>
    <row r="208" spans="1:7" x14ac:dyDescent="0.25">
      <c r="A208" s="13"/>
      <c r="B208" s="32"/>
      <c r="C208" s="32"/>
      <c r="D208" s="14"/>
      <c r="E208" s="15"/>
      <c r="F208" s="16"/>
      <c r="G208" s="16"/>
    </row>
    <row r="209" spans="1:7" x14ac:dyDescent="0.25">
      <c r="A209" s="24" t="s">
        <v>184</v>
      </c>
      <c r="B209" s="34"/>
      <c r="C209" s="34"/>
      <c r="D209" s="25"/>
      <c r="E209" s="19">
        <v>7555.61</v>
      </c>
      <c r="F209" s="20">
        <v>0.13289999999999999</v>
      </c>
      <c r="G209" s="21"/>
    </row>
    <row r="210" spans="1:7" x14ac:dyDescent="0.25">
      <c r="A210" s="13"/>
      <c r="B210" s="32"/>
      <c r="C210" s="32"/>
      <c r="D210" s="14"/>
      <c r="E210" s="15"/>
      <c r="F210" s="16"/>
      <c r="G210" s="16"/>
    </row>
    <row r="211" spans="1:7" x14ac:dyDescent="0.25">
      <c r="A211" s="17" t="s">
        <v>185</v>
      </c>
      <c r="B211" s="32"/>
      <c r="C211" s="32"/>
      <c r="D211" s="14"/>
      <c r="E211" s="15"/>
      <c r="F211" s="16"/>
      <c r="G211" s="16"/>
    </row>
    <row r="212" spans="1:7" x14ac:dyDescent="0.25">
      <c r="A212" s="17" t="s">
        <v>186</v>
      </c>
      <c r="B212" s="32"/>
      <c r="C212" s="32"/>
      <c r="D212" s="14"/>
      <c r="E212" s="15"/>
      <c r="F212" s="16"/>
      <c r="G212" s="16"/>
    </row>
    <row r="213" spans="1:7" x14ac:dyDescent="0.25">
      <c r="A213" s="13" t="s">
        <v>874</v>
      </c>
      <c r="B213" s="32" t="s">
        <v>875</v>
      </c>
      <c r="C213" s="32" t="s">
        <v>189</v>
      </c>
      <c r="D213" s="14">
        <v>5000000</v>
      </c>
      <c r="E213" s="15">
        <v>4982.01</v>
      </c>
      <c r="F213" s="16">
        <v>8.7599999999999997E-2</v>
      </c>
      <c r="G213" s="16">
        <v>6.9398000000000001E-2</v>
      </c>
    </row>
    <row r="214" spans="1:7" x14ac:dyDescent="0.25">
      <c r="A214" s="17" t="s">
        <v>181</v>
      </c>
      <c r="B214" s="33"/>
      <c r="C214" s="33"/>
      <c r="D214" s="18"/>
      <c r="E214" s="36">
        <v>4982.01</v>
      </c>
      <c r="F214" s="37">
        <v>8.7599999999999997E-2</v>
      </c>
      <c r="G214" s="21"/>
    </row>
    <row r="215" spans="1:7" x14ac:dyDescent="0.25">
      <c r="A215" s="13"/>
      <c r="B215" s="32"/>
      <c r="C215" s="32"/>
      <c r="D215" s="14"/>
      <c r="E215" s="15"/>
      <c r="F215" s="16"/>
      <c r="G215" s="16"/>
    </row>
    <row r="216" spans="1:7" x14ac:dyDescent="0.25">
      <c r="A216" s="24" t="s">
        <v>184</v>
      </c>
      <c r="B216" s="34"/>
      <c r="C216" s="34"/>
      <c r="D216" s="25"/>
      <c r="E216" s="19">
        <v>4982.01</v>
      </c>
      <c r="F216" s="20">
        <v>8.7599999999999997E-2</v>
      </c>
      <c r="G216" s="21"/>
    </row>
    <row r="217" spans="1:7" x14ac:dyDescent="0.25">
      <c r="A217" s="13"/>
      <c r="B217" s="32"/>
      <c r="C217" s="32"/>
      <c r="D217" s="14"/>
      <c r="E217" s="15"/>
      <c r="F217" s="16"/>
      <c r="G217" s="16"/>
    </row>
    <row r="218" spans="1:7" x14ac:dyDescent="0.25">
      <c r="A218" s="13"/>
      <c r="B218" s="32"/>
      <c r="C218" s="32"/>
      <c r="D218" s="14"/>
      <c r="E218" s="15"/>
      <c r="F218" s="16"/>
      <c r="G218" s="16"/>
    </row>
    <row r="219" spans="1:7" x14ac:dyDescent="0.25">
      <c r="A219" s="17" t="s">
        <v>876</v>
      </c>
      <c r="B219" s="32"/>
      <c r="C219" s="32"/>
      <c r="D219" s="14"/>
      <c r="E219" s="15"/>
      <c r="F219" s="16"/>
      <c r="G219" s="16"/>
    </row>
    <row r="220" spans="1:7" x14ac:dyDescent="0.25">
      <c r="A220" s="13" t="s">
        <v>881</v>
      </c>
      <c r="B220" s="32" t="s">
        <v>882</v>
      </c>
      <c r="C220" s="32"/>
      <c r="D220" s="14">
        <v>5.3E-3</v>
      </c>
      <c r="E220" s="15">
        <v>0</v>
      </c>
      <c r="F220" s="16">
        <v>0</v>
      </c>
      <c r="G220" s="16"/>
    </row>
    <row r="221" spans="1:7" x14ac:dyDescent="0.25">
      <c r="A221" s="13"/>
      <c r="B221" s="32"/>
      <c r="C221" s="32"/>
      <c r="D221" s="14"/>
      <c r="E221" s="15"/>
      <c r="F221" s="16"/>
      <c r="G221" s="16"/>
    </row>
    <row r="222" spans="1:7" x14ac:dyDescent="0.25">
      <c r="A222" s="24" t="s">
        <v>184</v>
      </c>
      <c r="B222" s="34"/>
      <c r="C222" s="34"/>
      <c r="D222" s="25"/>
      <c r="E222" s="19">
        <v>0</v>
      </c>
      <c r="F222" s="20">
        <v>0</v>
      </c>
      <c r="G222" s="21"/>
    </row>
    <row r="223" spans="1:7" x14ac:dyDescent="0.25">
      <c r="A223" s="13"/>
      <c r="B223" s="32"/>
      <c r="C223" s="32"/>
      <c r="D223" s="14"/>
      <c r="E223" s="15"/>
      <c r="F223" s="16"/>
      <c r="G223" s="16"/>
    </row>
    <row r="224" spans="1:7" x14ac:dyDescent="0.25">
      <c r="A224" s="17" t="s">
        <v>199</v>
      </c>
      <c r="B224" s="32"/>
      <c r="C224" s="32"/>
      <c r="D224" s="14"/>
      <c r="E224" s="15"/>
      <c r="F224" s="16"/>
      <c r="G224" s="16"/>
    </row>
    <row r="225" spans="1:7" x14ac:dyDescent="0.25">
      <c r="A225" s="13" t="s">
        <v>200</v>
      </c>
      <c r="B225" s="32"/>
      <c r="C225" s="32"/>
      <c r="D225" s="14"/>
      <c r="E225" s="15">
        <v>6236.79</v>
      </c>
      <c r="F225" s="16">
        <v>0.10970000000000001</v>
      </c>
      <c r="G225" s="16">
        <v>6.2650999999999998E-2</v>
      </c>
    </row>
    <row r="226" spans="1:7" x14ac:dyDescent="0.25">
      <c r="A226" s="17" t="s">
        <v>181</v>
      </c>
      <c r="B226" s="33"/>
      <c r="C226" s="33"/>
      <c r="D226" s="18"/>
      <c r="E226" s="36">
        <v>6236.79</v>
      </c>
      <c r="F226" s="37">
        <v>0.10970000000000001</v>
      </c>
      <c r="G226" s="21"/>
    </row>
    <row r="227" spans="1:7" x14ac:dyDescent="0.25">
      <c r="A227" s="13"/>
      <c r="B227" s="32"/>
      <c r="C227" s="32"/>
      <c r="D227" s="14"/>
      <c r="E227" s="15"/>
      <c r="F227" s="16"/>
      <c r="G227" s="16"/>
    </row>
    <row r="228" spans="1:7" x14ac:dyDescent="0.25">
      <c r="A228" s="24" t="s">
        <v>184</v>
      </c>
      <c r="B228" s="34"/>
      <c r="C228" s="34"/>
      <c r="D228" s="25"/>
      <c r="E228" s="19">
        <v>6236.79</v>
      </c>
      <c r="F228" s="20">
        <v>0.10970000000000001</v>
      </c>
      <c r="G228" s="21"/>
    </row>
    <row r="229" spans="1:7" x14ac:dyDescent="0.25">
      <c r="A229" s="13" t="s">
        <v>201</v>
      </c>
      <c r="B229" s="32"/>
      <c r="C229" s="32"/>
      <c r="D229" s="14"/>
      <c r="E229" s="15">
        <v>157.7813036</v>
      </c>
      <c r="F229" s="16">
        <v>2.7750000000000001E-3</v>
      </c>
      <c r="G229" s="16"/>
    </row>
    <row r="230" spans="1:7" x14ac:dyDescent="0.25">
      <c r="A230" s="13" t="s">
        <v>202</v>
      </c>
      <c r="B230" s="32"/>
      <c r="C230" s="32"/>
      <c r="D230" s="14"/>
      <c r="E230" s="15">
        <v>277.60869639999999</v>
      </c>
      <c r="F230" s="16">
        <v>4.6249999999999998E-3</v>
      </c>
      <c r="G230" s="16">
        <v>6.2649999999999997E-2</v>
      </c>
    </row>
    <row r="231" spans="1:7" x14ac:dyDescent="0.25">
      <c r="A231" s="27" t="s">
        <v>203</v>
      </c>
      <c r="B231" s="35"/>
      <c r="C231" s="35"/>
      <c r="D231" s="28"/>
      <c r="E231" s="29">
        <v>56853.67</v>
      </c>
      <c r="F231" s="30">
        <v>1</v>
      </c>
      <c r="G231" s="30"/>
    </row>
    <row r="233" spans="1:7" x14ac:dyDescent="0.25">
      <c r="A233" s="1" t="s">
        <v>883</v>
      </c>
    </row>
    <row r="234" spans="1:7" x14ac:dyDescent="0.25">
      <c r="A234" s="1" t="s">
        <v>204</v>
      </c>
    </row>
    <row r="235" spans="1:7" x14ac:dyDescent="0.25">
      <c r="A235" s="1" t="s">
        <v>205</v>
      </c>
    </row>
    <row r="236" spans="1:7" x14ac:dyDescent="0.25">
      <c r="A236" s="1" t="s">
        <v>206</v>
      </c>
    </row>
    <row r="237" spans="1:7" x14ac:dyDescent="0.25">
      <c r="A237" s="47" t="s">
        <v>207</v>
      </c>
      <c r="B237" s="3" t="s">
        <v>134</v>
      </c>
    </row>
    <row r="238" spans="1:7" x14ac:dyDescent="0.25">
      <c r="A238" t="s">
        <v>208</v>
      </c>
    </row>
    <row r="239" spans="1:7" x14ac:dyDescent="0.25">
      <c r="A239" t="s">
        <v>249</v>
      </c>
      <c r="B239" t="s">
        <v>210</v>
      </c>
      <c r="C239" t="s">
        <v>210</v>
      </c>
    </row>
    <row r="240" spans="1:7" x14ac:dyDescent="0.25">
      <c r="B240" s="48">
        <v>45688</v>
      </c>
      <c r="C240" s="48">
        <v>45716</v>
      </c>
    </row>
    <row r="241" spans="1:4" x14ac:dyDescent="0.25">
      <c r="A241" t="s">
        <v>1043</v>
      </c>
      <c r="B241">
        <v>26.378799999999998</v>
      </c>
      <c r="C241">
        <v>25.953399999999998</v>
      </c>
    </row>
    <row r="242" spans="1:4" x14ac:dyDescent="0.25">
      <c r="A242" t="s">
        <v>474</v>
      </c>
      <c r="B242">
        <v>26.368200000000002</v>
      </c>
      <c r="C242">
        <v>25.942599999999999</v>
      </c>
    </row>
    <row r="243" spans="1:4" x14ac:dyDescent="0.25">
      <c r="A243" t="s">
        <v>251</v>
      </c>
      <c r="B243">
        <v>19.1675</v>
      </c>
      <c r="C243">
        <v>18.8581</v>
      </c>
    </row>
    <row r="244" spans="1:4" x14ac:dyDescent="0.25">
      <c r="A244" t="s">
        <v>1047</v>
      </c>
      <c r="B244">
        <v>15.9018</v>
      </c>
      <c r="C244">
        <v>15.5656</v>
      </c>
    </row>
    <row r="245" spans="1:4" x14ac:dyDescent="0.25">
      <c r="A245" t="s">
        <v>1049</v>
      </c>
      <c r="B245" t="s">
        <v>1044</v>
      </c>
      <c r="C245" t="s">
        <v>1045</v>
      </c>
    </row>
    <row r="246" spans="1:4" x14ac:dyDescent="0.25">
      <c r="A246" t="s">
        <v>475</v>
      </c>
      <c r="B246">
        <v>23.998000000000001</v>
      </c>
      <c r="C246">
        <v>23.592600000000001</v>
      </c>
    </row>
    <row r="247" spans="1:4" x14ac:dyDescent="0.25">
      <c r="A247" t="s">
        <v>253</v>
      </c>
      <c r="B247">
        <v>16.585999999999999</v>
      </c>
      <c r="C247">
        <v>16.305800000000001</v>
      </c>
    </row>
    <row r="248" spans="1:4" x14ac:dyDescent="0.25">
      <c r="A248" t="s">
        <v>1051</v>
      </c>
      <c r="B248">
        <v>14.155099999999999</v>
      </c>
      <c r="C248">
        <v>13.836499999999999</v>
      </c>
    </row>
    <row r="249" spans="1:4" x14ac:dyDescent="0.25">
      <c r="A249" t="s">
        <v>1053</v>
      </c>
    </row>
    <row r="251" spans="1:4" x14ac:dyDescent="0.25">
      <c r="A251" t="s">
        <v>886</v>
      </c>
    </row>
    <row r="253" spans="1:4" x14ac:dyDescent="0.25">
      <c r="A253" s="50" t="s">
        <v>887</v>
      </c>
      <c r="B253" s="50" t="s">
        <v>888</v>
      </c>
      <c r="C253" s="50" t="s">
        <v>889</v>
      </c>
      <c r="D253" s="50" t="s">
        <v>890</v>
      </c>
    </row>
    <row r="254" spans="1:4" x14ac:dyDescent="0.25">
      <c r="A254" s="50" t="s">
        <v>1055</v>
      </c>
      <c r="B254" s="50"/>
      <c r="C254" s="50">
        <v>0.08</v>
      </c>
      <c r="D254" s="50">
        <v>0.08</v>
      </c>
    </row>
    <row r="255" spans="1:4" x14ac:dyDescent="0.25">
      <c r="A255" s="50" t="s">
        <v>1058</v>
      </c>
      <c r="B255" s="50"/>
      <c r="C255" s="50">
        <v>0.08</v>
      </c>
      <c r="D255" s="50">
        <v>0.08</v>
      </c>
    </row>
    <row r="257" spans="1:4" x14ac:dyDescent="0.25">
      <c r="A257" t="s">
        <v>213</v>
      </c>
      <c r="B257" s="3" t="s">
        <v>134</v>
      </c>
    </row>
    <row r="258" spans="1:4" ht="29.1" customHeight="1" x14ac:dyDescent="0.25">
      <c r="A258" s="47" t="s">
        <v>214</v>
      </c>
      <c r="B258" s="3" t="s">
        <v>134</v>
      </c>
    </row>
    <row r="259" spans="1:4" ht="29.1" customHeight="1" x14ac:dyDescent="0.25">
      <c r="A259" s="47" t="s">
        <v>215</v>
      </c>
      <c r="B259" s="3" t="s">
        <v>134</v>
      </c>
    </row>
    <row r="260" spans="1:4" x14ac:dyDescent="0.25">
      <c r="A260" t="s">
        <v>476</v>
      </c>
      <c r="B260" s="49">
        <v>6.3502999999999998</v>
      </c>
    </row>
    <row r="261" spans="1:4" ht="43.5" customHeight="1" x14ac:dyDescent="0.25">
      <c r="A261" s="47" t="s">
        <v>217</v>
      </c>
      <c r="B261" s="3">
        <v>107.407</v>
      </c>
    </row>
    <row r="262" spans="1:4" x14ac:dyDescent="0.25">
      <c r="B262" s="3"/>
    </row>
    <row r="263" spans="1:4" ht="29.1" customHeight="1" x14ac:dyDescent="0.25">
      <c r="A263" s="47" t="s">
        <v>218</v>
      </c>
      <c r="B263" s="3" t="s">
        <v>134</v>
      </c>
    </row>
    <row r="264" spans="1:4" ht="29.1" customHeight="1" x14ac:dyDescent="0.25">
      <c r="A264" s="47" t="s">
        <v>219</v>
      </c>
      <c r="B264" t="s">
        <v>134</v>
      </c>
    </row>
    <row r="265" spans="1:4" ht="29.1" customHeight="1" x14ac:dyDescent="0.25">
      <c r="A265" s="47" t="s">
        <v>220</v>
      </c>
      <c r="B265" s="3" t="s">
        <v>134</v>
      </c>
    </row>
    <row r="266" spans="1:4" ht="29.1" customHeight="1" x14ac:dyDescent="0.25">
      <c r="A266" s="47" t="s">
        <v>221</v>
      </c>
      <c r="B266" s="3" t="s">
        <v>134</v>
      </c>
    </row>
    <row r="268" spans="1:4" ht="69.95" customHeight="1" x14ac:dyDescent="0.25">
      <c r="A268" s="65" t="s">
        <v>231</v>
      </c>
      <c r="B268" s="65" t="s">
        <v>232</v>
      </c>
      <c r="C268" s="65" t="s">
        <v>4</v>
      </c>
      <c r="D268" s="65" t="s">
        <v>5</v>
      </c>
    </row>
    <row r="269" spans="1:4" ht="69.95" customHeight="1" x14ac:dyDescent="0.25">
      <c r="A269" s="65" t="s">
        <v>3150</v>
      </c>
      <c r="B269" s="65"/>
      <c r="C269" s="65" t="s">
        <v>113</v>
      </c>
      <c r="D26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14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3151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3152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260</v>
      </c>
      <c r="B8" s="32" t="s">
        <v>261</v>
      </c>
      <c r="C8" s="32" t="s">
        <v>262</v>
      </c>
      <c r="D8" s="14">
        <v>739561</v>
      </c>
      <c r="E8" s="15">
        <v>12812.15</v>
      </c>
      <c r="F8" s="16">
        <v>5.5300000000000002E-2</v>
      </c>
      <c r="G8" s="16"/>
    </row>
    <row r="9" spans="1:7" x14ac:dyDescent="0.25">
      <c r="A9" s="13" t="s">
        <v>271</v>
      </c>
      <c r="B9" s="32" t="s">
        <v>272</v>
      </c>
      <c r="C9" s="32" t="s">
        <v>273</v>
      </c>
      <c r="D9" s="14">
        <v>577493</v>
      </c>
      <c r="E9" s="15">
        <v>9746.35</v>
      </c>
      <c r="F9" s="16">
        <v>4.2099999999999999E-2</v>
      </c>
      <c r="G9" s="16"/>
    </row>
    <row r="10" spans="1:7" x14ac:dyDescent="0.25">
      <c r="A10" s="13" t="s">
        <v>263</v>
      </c>
      <c r="B10" s="32" t="s">
        <v>264</v>
      </c>
      <c r="C10" s="32" t="s">
        <v>262</v>
      </c>
      <c r="D10" s="14">
        <v>793931</v>
      </c>
      <c r="E10" s="15">
        <v>9559.7199999999993</v>
      </c>
      <c r="F10" s="16">
        <v>4.1300000000000003E-2</v>
      </c>
      <c r="G10" s="16"/>
    </row>
    <row r="11" spans="1:7" x14ac:dyDescent="0.25">
      <c r="A11" s="13" t="s">
        <v>274</v>
      </c>
      <c r="B11" s="32" t="s">
        <v>275</v>
      </c>
      <c r="C11" s="32" t="s">
        <v>276</v>
      </c>
      <c r="D11" s="14">
        <v>180067</v>
      </c>
      <c r="E11" s="15">
        <v>5697.05</v>
      </c>
      <c r="F11" s="16">
        <v>2.46E-2</v>
      </c>
      <c r="G11" s="16"/>
    </row>
    <row r="12" spans="1:7" x14ac:dyDescent="0.25">
      <c r="A12" s="13" t="s">
        <v>437</v>
      </c>
      <c r="B12" s="32" t="s">
        <v>438</v>
      </c>
      <c r="C12" s="32" t="s">
        <v>439</v>
      </c>
      <c r="D12" s="14">
        <v>248897</v>
      </c>
      <c r="E12" s="15">
        <v>5159.76</v>
      </c>
      <c r="F12" s="16">
        <v>2.23E-2</v>
      </c>
      <c r="G12" s="16"/>
    </row>
    <row r="13" spans="1:7" x14ac:dyDescent="0.25">
      <c r="A13" s="13" t="s">
        <v>301</v>
      </c>
      <c r="B13" s="32" t="s">
        <v>302</v>
      </c>
      <c r="C13" s="32" t="s">
        <v>303</v>
      </c>
      <c r="D13" s="14">
        <v>1530982</v>
      </c>
      <c r="E13" s="15">
        <v>4768.24</v>
      </c>
      <c r="F13" s="16">
        <v>2.06E-2</v>
      </c>
      <c r="G13" s="16"/>
    </row>
    <row r="14" spans="1:7" x14ac:dyDescent="0.25">
      <c r="A14" s="13" t="s">
        <v>328</v>
      </c>
      <c r="B14" s="32" t="s">
        <v>329</v>
      </c>
      <c r="C14" s="32" t="s">
        <v>297</v>
      </c>
      <c r="D14" s="14">
        <v>85505</v>
      </c>
      <c r="E14" s="15">
        <v>4268.1099999999997</v>
      </c>
      <c r="F14" s="16">
        <v>1.84E-2</v>
      </c>
      <c r="G14" s="16"/>
    </row>
    <row r="15" spans="1:7" x14ac:dyDescent="0.25">
      <c r="A15" s="13" t="s">
        <v>314</v>
      </c>
      <c r="B15" s="32" t="s">
        <v>315</v>
      </c>
      <c r="C15" s="32" t="s">
        <v>316</v>
      </c>
      <c r="D15" s="14">
        <v>165104</v>
      </c>
      <c r="E15" s="15">
        <v>4268.1000000000004</v>
      </c>
      <c r="F15" s="16">
        <v>1.84E-2</v>
      </c>
      <c r="G15" s="16"/>
    </row>
    <row r="16" spans="1:7" x14ac:dyDescent="0.25">
      <c r="A16" s="13" t="s">
        <v>448</v>
      </c>
      <c r="B16" s="32" t="s">
        <v>449</v>
      </c>
      <c r="C16" s="32" t="s">
        <v>355</v>
      </c>
      <c r="D16" s="14">
        <v>29258</v>
      </c>
      <c r="E16" s="15">
        <v>4077.35</v>
      </c>
      <c r="F16" s="16">
        <v>1.7600000000000001E-2</v>
      </c>
      <c r="G16" s="16"/>
    </row>
    <row r="17" spans="1:7" x14ac:dyDescent="0.25">
      <c r="A17" s="13" t="s">
        <v>375</v>
      </c>
      <c r="B17" s="32" t="s">
        <v>376</v>
      </c>
      <c r="C17" s="32" t="s">
        <v>300</v>
      </c>
      <c r="D17" s="14">
        <v>387751</v>
      </c>
      <c r="E17" s="15">
        <v>3949.83</v>
      </c>
      <c r="F17" s="16">
        <v>1.7100000000000001E-2</v>
      </c>
      <c r="G17" s="16"/>
    </row>
    <row r="18" spans="1:7" x14ac:dyDescent="0.25">
      <c r="A18" s="13" t="s">
        <v>268</v>
      </c>
      <c r="B18" s="32" t="s">
        <v>269</v>
      </c>
      <c r="C18" s="32" t="s">
        <v>270</v>
      </c>
      <c r="D18" s="14">
        <v>251398</v>
      </c>
      <c r="E18" s="15">
        <v>3947.45</v>
      </c>
      <c r="F18" s="16">
        <v>1.7000000000000001E-2</v>
      </c>
      <c r="G18" s="16"/>
    </row>
    <row r="19" spans="1:7" x14ac:dyDescent="0.25">
      <c r="A19" s="13" t="s">
        <v>311</v>
      </c>
      <c r="B19" s="32" t="s">
        <v>312</v>
      </c>
      <c r="C19" s="32" t="s">
        <v>313</v>
      </c>
      <c r="D19" s="14">
        <v>616064</v>
      </c>
      <c r="E19" s="15">
        <v>3906.77</v>
      </c>
      <c r="F19" s="16">
        <v>1.6899999999999998E-2</v>
      </c>
      <c r="G19" s="16"/>
    </row>
    <row r="20" spans="1:7" x14ac:dyDescent="0.25">
      <c r="A20" s="13" t="s">
        <v>341</v>
      </c>
      <c r="B20" s="32" t="s">
        <v>342</v>
      </c>
      <c r="C20" s="32" t="s">
        <v>273</v>
      </c>
      <c r="D20" s="14">
        <v>52933</v>
      </c>
      <c r="E20" s="15">
        <v>3897.01</v>
      </c>
      <c r="F20" s="16">
        <v>1.6799999999999999E-2</v>
      </c>
      <c r="G20" s="16"/>
    </row>
    <row r="21" spans="1:7" x14ac:dyDescent="0.25">
      <c r="A21" s="13" t="s">
        <v>364</v>
      </c>
      <c r="B21" s="32" t="s">
        <v>365</v>
      </c>
      <c r="C21" s="32" t="s">
        <v>300</v>
      </c>
      <c r="D21" s="14">
        <v>44520</v>
      </c>
      <c r="E21" s="15">
        <v>3797.69</v>
      </c>
      <c r="F21" s="16">
        <v>1.6400000000000001E-2</v>
      </c>
      <c r="G21" s="16"/>
    </row>
    <row r="22" spans="1:7" x14ac:dyDescent="0.25">
      <c r="A22" s="13" t="s">
        <v>381</v>
      </c>
      <c r="B22" s="32" t="s">
        <v>382</v>
      </c>
      <c r="C22" s="32" t="s">
        <v>273</v>
      </c>
      <c r="D22" s="14">
        <v>65929</v>
      </c>
      <c r="E22" s="15">
        <v>3496.81</v>
      </c>
      <c r="F22" s="16">
        <v>1.5100000000000001E-2</v>
      </c>
      <c r="G22" s="16"/>
    </row>
    <row r="23" spans="1:7" x14ac:dyDescent="0.25">
      <c r="A23" s="13" t="s">
        <v>1443</v>
      </c>
      <c r="B23" s="32" t="s">
        <v>1444</v>
      </c>
      <c r="C23" s="32" t="s">
        <v>417</v>
      </c>
      <c r="D23" s="14">
        <v>89382</v>
      </c>
      <c r="E23" s="15">
        <v>3362.77</v>
      </c>
      <c r="F23" s="16">
        <v>1.4500000000000001E-2</v>
      </c>
      <c r="G23" s="16"/>
    </row>
    <row r="24" spans="1:7" x14ac:dyDescent="0.25">
      <c r="A24" s="13" t="s">
        <v>282</v>
      </c>
      <c r="B24" s="32" t="s">
        <v>283</v>
      </c>
      <c r="C24" s="32" t="s">
        <v>284</v>
      </c>
      <c r="D24" s="14">
        <v>65738</v>
      </c>
      <c r="E24" s="15">
        <v>3189.31</v>
      </c>
      <c r="F24" s="16">
        <v>1.38E-2</v>
      </c>
      <c r="G24" s="16"/>
    </row>
    <row r="25" spans="1:7" x14ac:dyDescent="0.25">
      <c r="A25" s="13" t="s">
        <v>346</v>
      </c>
      <c r="B25" s="32" t="s">
        <v>347</v>
      </c>
      <c r="C25" s="32" t="s">
        <v>273</v>
      </c>
      <c r="D25" s="14">
        <v>196532</v>
      </c>
      <c r="E25" s="15">
        <v>3095.48</v>
      </c>
      <c r="F25" s="16">
        <v>1.34E-2</v>
      </c>
      <c r="G25" s="16"/>
    </row>
    <row r="26" spans="1:7" x14ac:dyDescent="0.25">
      <c r="A26" s="13" t="s">
        <v>279</v>
      </c>
      <c r="B26" s="32" t="s">
        <v>280</v>
      </c>
      <c r="C26" s="32" t="s">
        <v>281</v>
      </c>
      <c r="D26" s="14">
        <v>192950</v>
      </c>
      <c r="E26" s="15">
        <v>3074.18</v>
      </c>
      <c r="F26" s="16">
        <v>1.3299999999999999E-2</v>
      </c>
      <c r="G26" s="16"/>
    </row>
    <row r="27" spans="1:7" x14ac:dyDescent="0.25">
      <c r="A27" s="13" t="s">
        <v>465</v>
      </c>
      <c r="B27" s="32" t="s">
        <v>466</v>
      </c>
      <c r="C27" s="32" t="s">
        <v>467</v>
      </c>
      <c r="D27" s="14">
        <v>895291</v>
      </c>
      <c r="E27" s="15">
        <v>3068.16</v>
      </c>
      <c r="F27" s="16">
        <v>1.32E-2</v>
      </c>
      <c r="G27" s="16"/>
    </row>
    <row r="28" spans="1:7" x14ac:dyDescent="0.25">
      <c r="A28" s="13" t="s">
        <v>353</v>
      </c>
      <c r="B28" s="32" t="s">
        <v>354</v>
      </c>
      <c r="C28" s="32" t="s">
        <v>355</v>
      </c>
      <c r="D28" s="14">
        <v>99175</v>
      </c>
      <c r="E28" s="15">
        <v>3051.86</v>
      </c>
      <c r="F28" s="16">
        <v>1.32E-2</v>
      </c>
      <c r="G28" s="16"/>
    </row>
    <row r="29" spans="1:7" x14ac:dyDescent="0.25">
      <c r="A29" s="13" t="s">
        <v>743</v>
      </c>
      <c r="B29" s="32" t="s">
        <v>744</v>
      </c>
      <c r="C29" s="32" t="s">
        <v>300</v>
      </c>
      <c r="D29" s="14">
        <v>67027</v>
      </c>
      <c r="E29" s="15">
        <v>3041.52</v>
      </c>
      <c r="F29" s="16">
        <v>1.3100000000000001E-2</v>
      </c>
      <c r="G29" s="16"/>
    </row>
    <row r="30" spans="1:7" x14ac:dyDescent="0.25">
      <c r="A30" s="13" t="s">
        <v>317</v>
      </c>
      <c r="B30" s="32" t="s">
        <v>318</v>
      </c>
      <c r="C30" s="32" t="s">
        <v>300</v>
      </c>
      <c r="D30" s="14">
        <v>476005</v>
      </c>
      <c r="E30" s="15">
        <v>2938.38</v>
      </c>
      <c r="F30" s="16">
        <v>1.2699999999999999E-2</v>
      </c>
      <c r="G30" s="16"/>
    </row>
    <row r="31" spans="1:7" x14ac:dyDescent="0.25">
      <c r="A31" s="13" t="s">
        <v>2394</v>
      </c>
      <c r="B31" s="32" t="s">
        <v>2395</v>
      </c>
      <c r="C31" s="32" t="s">
        <v>345</v>
      </c>
      <c r="D31" s="14">
        <v>115726</v>
      </c>
      <c r="E31" s="15">
        <v>2930.76</v>
      </c>
      <c r="F31" s="16">
        <v>1.2699999999999999E-2</v>
      </c>
      <c r="G31" s="16"/>
    </row>
    <row r="32" spans="1:7" x14ac:dyDescent="0.25">
      <c r="A32" s="13" t="s">
        <v>1439</v>
      </c>
      <c r="B32" s="32" t="s">
        <v>1440</v>
      </c>
      <c r="C32" s="32" t="s">
        <v>332</v>
      </c>
      <c r="D32" s="14">
        <v>538790</v>
      </c>
      <c r="E32" s="15">
        <v>2807.37</v>
      </c>
      <c r="F32" s="16">
        <v>1.21E-2</v>
      </c>
      <c r="G32" s="16"/>
    </row>
    <row r="33" spans="1:7" x14ac:dyDescent="0.25">
      <c r="A33" s="13" t="s">
        <v>322</v>
      </c>
      <c r="B33" s="32" t="s">
        <v>323</v>
      </c>
      <c r="C33" s="32" t="s">
        <v>262</v>
      </c>
      <c r="D33" s="14">
        <v>1367359</v>
      </c>
      <c r="E33" s="15">
        <v>2749.9</v>
      </c>
      <c r="F33" s="16">
        <v>1.1900000000000001E-2</v>
      </c>
      <c r="G33" s="16"/>
    </row>
    <row r="34" spans="1:7" x14ac:dyDescent="0.25">
      <c r="A34" s="13" t="s">
        <v>277</v>
      </c>
      <c r="B34" s="32" t="s">
        <v>278</v>
      </c>
      <c r="C34" s="32" t="s">
        <v>262</v>
      </c>
      <c r="D34" s="14">
        <v>383438</v>
      </c>
      <c r="E34" s="15">
        <v>2641.12</v>
      </c>
      <c r="F34" s="16">
        <v>1.14E-2</v>
      </c>
      <c r="G34" s="16"/>
    </row>
    <row r="35" spans="1:7" x14ac:dyDescent="0.25">
      <c r="A35" s="13" t="s">
        <v>1428</v>
      </c>
      <c r="B35" s="32" t="s">
        <v>1429</v>
      </c>
      <c r="C35" s="32" t="s">
        <v>470</v>
      </c>
      <c r="D35" s="14">
        <v>352326</v>
      </c>
      <c r="E35" s="15">
        <v>2596.8200000000002</v>
      </c>
      <c r="F35" s="16">
        <v>1.12E-2</v>
      </c>
      <c r="G35" s="16"/>
    </row>
    <row r="36" spans="1:7" x14ac:dyDescent="0.25">
      <c r="A36" s="13" t="s">
        <v>265</v>
      </c>
      <c r="B36" s="32" t="s">
        <v>266</v>
      </c>
      <c r="C36" s="32" t="s">
        <v>267</v>
      </c>
      <c r="D36" s="14">
        <v>211475</v>
      </c>
      <c r="E36" s="15">
        <v>2537.91</v>
      </c>
      <c r="F36" s="16">
        <v>1.0999999999999999E-2</v>
      </c>
      <c r="G36" s="16"/>
    </row>
    <row r="37" spans="1:7" x14ac:dyDescent="0.25">
      <c r="A37" s="13" t="s">
        <v>368</v>
      </c>
      <c r="B37" s="32" t="s">
        <v>369</v>
      </c>
      <c r="C37" s="32" t="s">
        <v>370</v>
      </c>
      <c r="D37" s="14">
        <v>61149</v>
      </c>
      <c r="E37" s="15">
        <v>2534.11</v>
      </c>
      <c r="F37" s="16">
        <v>1.09E-2</v>
      </c>
      <c r="G37" s="16"/>
    </row>
    <row r="38" spans="1:7" x14ac:dyDescent="0.25">
      <c r="A38" s="13" t="s">
        <v>811</v>
      </c>
      <c r="B38" s="32" t="s">
        <v>812</v>
      </c>
      <c r="C38" s="32" t="s">
        <v>281</v>
      </c>
      <c r="D38" s="14">
        <v>44618</v>
      </c>
      <c r="E38" s="15">
        <v>2445.1799999999998</v>
      </c>
      <c r="F38" s="16">
        <v>1.06E-2</v>
      </c>
      <c r="G38" s="16"/>
    </row>
    <row r="39" spans="1:7" x14ac:dyDescent="0.25">
      <c r="A39" s="13" t="s">
        <v>386</v>
      </c>
      <c r="B39" s="32" t="s">
        <v>387</v>
      </c>
      <c r="C39" s="32" t="s">
        <v>316</v>
      </c>
      <c r="D39" s="14">
        <v>20353</v>
      </c>
      <c r="E39" s="15">
        <v>2431.34</v>
      </c>
      <c r="F39" s="16">
        <v>1.0500000000000001E-2</v>
      </c>
      <c r="G39" s="16"/>
    </row>
    <row r="40" spans="1:7" x14ac:dyDescent="0.25">
      <c r="A40" s="13" t="s">
        <v>1455</v>
      </c>
      <c r="B40" s="32" t="s">
        <v>1456</v>
      </c>
      <c r="C40" s="32" t="s">
        <v>332</v>
      </c>
      <c r="D40" s="14">
        <v>264563</v>
      </c>
      <c r="E40" s="15">
        <v>2422.7399999999998</v>
      </c>
      <c r="F40" s="16">
        <v>1.0500000000000001E-2</v>
      </c>
      <c r="G40" s="16"/>
    </row>
    <row r="41" spans="1:7" x14ac:dyDescent="0.25">
      <c r="A41" s="13" t="s">
        <v>440</v>
      </c>
      <c r="B41" s="32" t="s">
        <v>441</v>
      </c>
      <c r="C41" s="32" t="s">
        <v>281</v>
      </c>
      <c r="D41" s="14">
        <v>315622</v>
      </c>
      <c r="E41" s="15">
        <v>2347.12</v>
      </c>
      <c r="F41" s="16">
        <v>1.01E-2</v>
      </c>
      <c r="G41" s="16"/>
    </row>
    <row r="42" spans="1:7" x14ac:dyDescent="0.25">
      <c r="A42" s="13" t="s">
        <v>333</v>
      </c>
      <c r="B42" s="32" t="s">
        <v>334</v>
      </c>
      <c r="C42" s="32" t="s">
        <v>335</v>
      </c>
      <c r="D42" s="14">
        <v>158618</v>
      </c>
      <c r="E42" s="15">
        <v>2321.5300000000002</v>
      </c>
      <c r="F42" s="16">
        <v>0.01</v>
      </c>
      <c r="G42" s="16"/>
    </row>
    <row r="43" spans="1:7" x14ac:dyDescent="0.25">
      <c r="A43" s="13" t="s">
        <v>418</v>
      </c>
      <c r="B43" s="32" t="s">
        <v>419</v>
      </c>
      <c r="C43" s="32" t="s">
        <v>281</v>
      </c>
      <c r="D43" s="14">
        <v>119113</v>
      </c>
      <c r="E43" s="15">
        <v>2268.69</v>
      </c>
      <c r="F43" s="16">
        <v>9.7999999999999997E-3</v>
      </c>
      <c r="G43" s="16"/>
    </row>
    <row r="44" spans="1:7" x14ac:dyDescent="0.25">
      <c r="A44" s="13" t="s">
        <v>1576</v>
      </c>
      <c r="B44" s="32" t="s">
        <v>1577</v>
      </c>
      <c r="C44" s="32" t="s">
        <v>284</v>
      </c>
      <c r="D44" s="14">
        <v>32365</v>
      </c>
      <c r="E44" s="15">
        <v>2263.17</v>
      </c>
      <c r="F44" s="16">
        <v>9.7999999999999997E-3</v>
      </c>
      <c r="G44" s="16"/>
    </row>
    <row r="45" spans="1:7" x14ac:dyDescent="0.25">
      <c r="A45" s="13" t="s">
        <v>520</v>
      </c>
      <c r="B45" s="32" t="s">
        <v>521</v>
      </c>
      <c r="C45" s="32" t="s">
        <v>417</v>
      </c>
      <c r="D45" s="14">
        <v>25889</v>
      </c>
      <c r="E45" s="15">
        <v>2255.09</v>
      </c>
      <c r="F45" s="16">
        <v>9.7000000000000003E-3</v>
      </c>
      <c r="G45" s="16"/>
    </row>
    <row r="46" spans="1:7" x14ac:dyDescent="0.25">
      <c r="A46" s="13" t="s">
        <v>480</v>
      </c>
      <c r="B46" s="32" t="s">
        <v>481</v>
      </c>
      <c r="C46" s="32" t="s">
        <v>482</v>
      </c>
      <c r="D46" s="14">
        <v>373603</v>
      </c>
      <c r="E46" s="15">
        <v>2243.86</v>
      </c>
      <c r="F46" s="16">
        <v>9.7000000000000003E-3</v>
      </c>
      <c r="G46" s="16"/>
    </row>
    <row r="47" spans="1:7" x14ac:dyDescent="0.25">
      <c r="A47" s="13" t="s">
        <v>326</v>
      </c>
      <c r="B47" s="32" t="s">
        <v>327</v>
      </c>
      <c r="C47" s="32" t="s">
        <v>300</v>
      </c>
      <c r="D47" s="14">
        <v>159103</v>
      </c>
      <c r="E47" s="15">
        <v>2228.64</v>
      </c>
      <c r="F47" s="16">
        <v>9.5999999999999992E-3</v>
      </c>
      <c r="G47" s="16"/>
    </row>
    <row r="48" spans="1:7" x14ac:dyDescent="0.25">
      <c r="A48" s="13" t="s">
        <v>379</v>
      </c>
      <c r="B48" s="32" t="s">
        <v>380</v>
      </c>
      <c r="C48" s="32" t="s">
        <v>316</v>
      </c>
      <c r="D48" s="14">
        <v>99245</v>
      </c>
      <c r="E48" s="15">
        <v>2208.6999999999998</v>
      </c>
      <c r="F48" s="16">
        <v>9.4999999999999998E-3</v>
      </c>
      <c r="G48" s="16"/>
    </row>
    <row r="49" spans="1:7" x14ac:dyDescent="0.25">
      <c r="A49" s="13" t="s">
        <v>739</v>
      </c>
      <c r="B49" s="32" t="s">
        <v>740</v>
      </c>
      <c r="C49" s="32" t="s">
        <v>262</v>
      </c>
      <c r="D49" s="14">
        <v>1214957</v>
      </c>
      <c r="E49" s="15">
        <v>2158.0100000000002</v>
      </c>
      <c r="F49" s="16">
        <v>9.2999999999999992E-3</v>
      </c>
      <c r="G49" s="16"/>
    </row>
    <row r="50" spans="1:7" x14ac:dyDescent="0.25">
      <c r="A50" s="13" t="s">
        <v>454</v>
      </c>
      <c r="B50" s="32" t="s">
        <v>455</v>
      </c>
      <c r="C50" s="32" t="s">
        <v>281</v>
      </c>
      <c r="D50" s="14">
        <v>86455</v>
      </c>
      <c r="E50" s="15">
        <v>2149.23</v>
      </c>
      <c r="F50" s="16">
        <v>9.2999999999999992E-3</v>
      </c>
      <c r="G50" s="16"/>
    </row>
    <row r="51" spans="1:7" x14ac:dyDescent="0.25">
      <c r="A51" s="13" t="s">
        <v>757</v>
      </c>
      <c r="B51" s="32" t="s">
        <v>758</v>
      </c>
      <c r="C51" s="32" t="s">
        <v>470</v>
      </c>
      <c r="D51" s="14">
        <v>299738</v>
      </c>
      <c r="E51" s="15">
        <v>2146.42</v>
      </c>
      <c r="F51" s="16">
        <v>9.2999999999999992E-3</v>
      </c>
      <c r="G51" s="16"/>
    </row>
    <row r="52" spans="1:7" x14ac:dyDescent="0.25">
      <c r="A52" s="13" t="s">
        <v>505</v>
      </c>
      <c r="B52" s="32" t="s">
        <v>506</v>
      </c>
      <c r="C52" s="32" t="s">
        <v>297</v>
      </c>
      <c r="D52" s="14">
        <v>58894</v>
      </c>
      <c r="E52" s="15">
        <v>2136.85</v>
      </c>
      <c r="F52" s="16">
        <v>9.1999999999999998E-3</v>
      </c>
      <c r="G52" s="16"/>
    </row>
    <row r="53" spans="1:7" x14ac:dyDescent="0.25">
      <c r="A53" s="13" t="s">
        <v>1479</v>
      </c>
      <c r="B53" s="32" t="s">
        <v>1480</v>
      </c>
      <c r="C53" s="32" t="s">
        <v>284</v>
      </c>
      <c r="D53" s="14">
        <v>243491</v>
      </c>
      <c r="E53" s="15">
        <v>2052.9899999999998</v>
      </c>
      <c r="F53" s="16">
        <v>8.8999999999999999E-3</v>
      </c>
      <c r="G53" s="16"/>
    </row>
    <row r="54" spans="1:7" x14ac:dyDescent="0.25">
      <c r="A54" s="13" t="s">
        <v>512</v>
      </c>
      <c r="B54" s="32" t="s">
        <v>513</v>
      </c>
      <c r="C54" s="32" t="s">
        <v>281</v>
      </c>
      <c r="D54" s="14">
        <v>167731</v>
      </c>
      <c r="E54" s="15">
        <v>2037.43</v>
      </c>
      <c r="F54" s="16">
        <v>8.8000000000000005E-3</v>
      </c>
      <c r="G54" s="16"/>
    </row>
    <row r="55" spans="1:7" x14ac:dyDescent="0.25">
      <c r="A55" s="13" t="s">
        <v>1473</v>
      </c>
      <c r="B55" s="32" t="s">
        <v>1474</v>
      </c>
      <c r="C55" s="32" t="s">
        <v>436</v>
      </c>
      <c r="D55" s="14">
        <v>422182</v>
      </c>
      <c r="E55" s="15">
        <v>1944.57</v>
      </c>
      <c r="F55" s="16">
        <v>8.3999999999999995E-3</v>
      </c>
      <c r="G55" s="16"/>
    </row>
    <row r="56" spans="1:7" x14ac:dyDescent="0.25">
      <c r="A56" s="13" t="s">
        <v>292</v>
      </c>
      <c r="B56" s="32" t="s">
        <v>293</v>
      </c>
      <c r="C56" s="32" t="s">
        <v>294</v>
      </c>
      <c r="D56" s="14">
        <v>18638</v>
      </c>
      <c r="E56" s="15">
        <v>1887.74</v>
      </c>
      <c r="F56" s="16">
        <v>8.0999999999999996E-3</v>
      </c>
      <c r="G56" s="16"/>
    </row>
    <row r="57" spans="1:7" x14ac:dyDescent="0.25">
      <c r="A57" s="13" t="s">
        <v>401</v>
      </c>
      <c r="B57" s="32" t="s">
        <v>402</v>
      </c>
      <c r="C57" s="32" t="s">
        <v>403</v>
      </c>
      <c r="D57" s="14">
        <v>61469</v>
      </c>
      <c r="E57" s="15">
        <v>1887.19</v>
      </c>
      <c r="F57" s="16">
        <v>8.0999999999999996E-3</v>
      </c>
      <c r="G57" s="16"/>
    </row>
    <row r="58" spans="1:7" x14ac:dyDescent="0.25">
      <c r="A58" s="13" t="s">
        <v>392</v>
      </c>
      <c r="B58" s="32" t="s">
        <v>393</v>
      </c>
      <c r="C58" s="32" t="s">
        <v>394</v>
      </c>
      <c r="D58" s="14">
        <v>198670</v>
      </c>
      <c r="E58" s="15">
        <v>1881.5</v>
      </c>
      <c r="F58" s="16">
        <v>8.0999999999999996E-3</v>
      </c>
      <c r="G58" s="16"/>
    </row>
    <row r="59" spans="1:7" x14ac:dyDescent="0.25">
      <c r="A59" s="13" t="s">
        <v>432</v>
      </c>
      <c r="B59" s="32" t="s">
        <v>433</v>
      </c>
      <c r="C59" s="32" t="s">
        <v>394</v>
      </c>
      <c r="D59" s="14">
        <v>118968</v>
      </c>
      <c r="E59" s="15">
        <v>1841.74</v>
      </c>
      <c r="F59" s="16">
        <v>8.0000000000000002E-3</v>
      </c>
      <c r="G59" s="16"/>
    </row>
    <row r="60" spans="1:7" x14ac:dyDescent="0.25">
      <c r="A60" s="13" t="s">
        <v>362</v>
      </c>
      <c r="B60" s="32" t="s">
        <v>363</v>
      </c>
      <c r="C60" s="32" t="s">
        <v>273</v>
      </c>
      <c r="D60" s="14">
        <v>81430</v>
      </c>
      <c r="E60" s="15">
        <v>1829.94</v>
      </c>
      <c r="F60" s="16">
        <v>7.9000000000000008E-3</v>
      </c>
      <c r="G60" s="16"/>
    </row>
    <row r="61" spans="1:7" x14ac:dyDescent="0.25">
      <c r="A61" s="13" t="s">
        <v>304</v>
      </c>
      <c r="B61" s="32" t="s">
        <v>305</v>
      </c>
      <c r="C61" s="32" t="s">
        <v>291</v>
      </c>
      <c r="D61" s="14">
        <v>83499</v>
      </c>
      <c r="E61" s="15">
        <v>1828.84</v>
      </c>
      <c r="F61" s="16">
        <v>7.9000000000000008E-3</v>
      </c>
      <c r="G61" s="16"/>
    </row>
    <row r="62" spans="1:7" x14ac:dyDescent="0.25">
      <c r="A62" s="13" t="s">
        <v>483</v>
      </c>
      <c r="B62" s="32" t="s">
        <v>484</v>
      </c>
      <c r="C62" s="32" t="s">
        <v>470</v>
      </c>
      <c r="D62" s="14">
        <v>151789</v>
      </c>
      <c r="E62" s="15">
        <v>1822.76</v>
      </c>
      <c r="F62" s="16">
        <v>7.9000000000000008E-3</v>
      </c>
      <c r="G62" s="16"/>
    </row>
    <row r="63" spans="1:7" x14ac:dyDescent="0.25">
      <c r="A63" s="13" t="s">
        <v>356</v>
      </c>
      <c r="B63" s="32" t="s">
        <v>357</v>
      </c>
      <c r="C63" s="32" t="s">
        <v>262</v>
      </c>
      <c r="D63" s="14">
        <v>354136</v>
      </c>
      <c r="E63" s="15">
        <v>1808.93</v>
      </c>
      <c r="F63" s="16">
        <v>7.7999999999999996E-3</v>
      </c>
      <c r="G63" s="16"/>
    </row>
    <row r="64" spans="1:7" x14ac:dyDescent="0.25">
      <c r="A64" s="13" t="s">
        <v>450</v>
      </c>
      <c r="B64" s="32" t="s">
        <v>451</v>
      </c>
      <c r="C64" s="32" t="s">
        <v>281</v>
      </c>
      <c r="D64" s="14">
        <v>126975</v>
      </c>
      <c r="E64" s="15">
        <v>1720.96</v>
      </c>
      <c r="F64" s="16">
        <v>7.4000000000000003E-3</v>
      </c>
      <c r="G64" s="16"/>
    </row>
    <row r="65" spans="1:7" x14ac:dyDescent="0.25">
      <c r="A65" s="13" t="s">
        <v>373</v>
      </c>
      <c r="B65" s="32" t="s">
        <v>374</v>
      </c>
      <c r="C65" s="32" t="s">
        <v>370</v>
      </c>
      <c r="D65" s="14">
        <v>199267</v>
      </c>
      <c r="E65" s="15">
        <v>1591.45</v>
      </c>
      <c r="F65" s="16">
        <v>6.8999999999999999E-3</v>
      </c>
      <c r="G65" s="16"/>
    </row>
    <row r="66" spans="1:7" x14ac:dyDescent="0.25">
      <c r="A66" s="13" t="s">
        <v>306</v>
      </c>
      <c r="B66" s="32" t="s">
        <v>307</v>
      </c>
      <c r="C66" s="32" t="s">
        <v>308</v>
      </c>
      <c r="D66" s="14">
        <v>642113</v>
      </c>
      <c r="E66" s="15">
        <v>1581.2</v>
      </c>
      <c r="F66" s="16">
        <v>6.7999999999999996E-3</v>
      </c>
      <c r="G66" s="16"/>
    </row>
    <row r="67" spans="1:7" x14ac:dyDescent="0.25">
      <c r="A67" s="13" t="s">
        <v>309</v>
      </c>
      <c r="B67" s="32" t="s">
        <v>310</v>
      </c>
      <c r="C67" s="32" t="s">
        <v>273</v>
      </c>
      <c r="D67" s="14">
        <v>106271</v>
      </c>
      <c r="E67" s="15">
        <v>1581.15</v>
      </c>
      <c r="F67" s="16">
        <v>6.7999999999999996E-3</v>
      </c>
      <c r="G67" s="16"/>
    </row>
    <row r="68" spans="1:7" x14ac:dyDescent="0.25">
      <c r="A68" s="13" t="s">
        <v>745</v>
      </c>
      <c r="B68" s="32" t="s">
        <v>746</v>
      </c>
      <c r="C68" s="32" t="s">
        <v>338</v>
      </c>
      <c r="D68" s="14">
        <v>157885</v>
      </c>
      <c r="E68" s="15">
        <v>1575.85</v>
      </c>
      <c r="F68" s="16">
        <v>6.7999999999999996E-3</v>
      </c>
      <c r="G68" s="16"/>
    </row>
    <row r="69" spans="1:7" x14ac:dyDescent="0.25">
      <c r="A69" s="13" t="s">
        <v>324</v>
      </c>
      <c r="B69" s="32" t="s">
        <v>325</v>
      </c>
      <c r="C69" s="32" t="s">
        <v>300</v>
      </c>
      <c r="D69" s="14">
        <v>424948</v>
      </c>
      <c r="E69" s="15">
        <v>1548.09</v>
      </c>
      <c r="F69" s="16">
        <v>6.7000000000000002E-3</v>
      </c>
      <c r="G69" s="16"/>
    </row>
    <row r="70" spans="1:7" x14ac:dyDescent="0.25">
      <c r="A70" s="13" t="s">
        <v>1497</v>
      </c>
      <c r="B70" s="32" t="s">
        <v>1498</v>
      </c>
      <c r="C70" s="32" t="s">
        <v>355</v>
      </c>
      <c r="D70" s="14">
        <v>159922</v>
      </c>
      <c r="E70" s="15">
        <v>1484.16</v>
      </c>
      <c r="F70" s="16">
        <v>6.4000000000000003E-3</v>
      </c>
      <c r="G70" s="16"/>
    </row>
    <row r="71" spans="1:7" x14ac:dyDescent="0.25">
      <c r="A71" s="13" t="s">
        <v>836</v>
      </c>
      <c r="B71" s="32" t="s">
        <v>837</v>
      </c>
      <c r="C71" s="32" t="s">
        <v>300</v>
      </c>
      <c r="D71" s="14">
        <v>90268</v>
      </c>
      <c r="E71" s="15">
        <v>1482.11</v>
      </c>
      <c r="F71" s="16">
        <v>6.4000000000000003E-3</v>
      </c>
      <c r="G71" s="16"/>
    </row>
    <row r="72" spans="1:7" x14ac:dyDescent="0.25">
      <c r="A72" s="13" t="s">
        <v>428</v>
      </c>
      <c r="B72" s="32" t="s">
        <v>429</v>
      </c>
      <c r="C72" s="32" t="s">
        <v>385</v>
      </c>
      <c r="D72" s="14">
        <v>257456</v>
      </c>
      <c r="E72" s="15">
        <v>1474.19</v>
      </c>
      <c r="F72" s="16">
        <v>6.4000000000000003E-3</v>
      </c>
      <c r="G72" s="16"/>
    </row>
    <row r="73" spans="1:7" x14ac:dyDescent="0.25">
      <c r="A73" s="13" t="s">
        <v>1202</v>
      </c>
      <c r="B73" s="32" t="s">
        <v>1203</v>
      </c>
      <c r="C73" s="32" t="s">
        <v>500</v>
      </c>
      <c r="D73" s="14">
        <v>297648</v>
      </c>
      <c r="E73" s="15">
        <v>1468.3</v>
      </c>
      <c r="F73" s="16">
        <v>6.3E-3</v>
      </c>
      <c r="G73" s="16"/>
    </row>
    <row r="74" spans="1:7" x14ac:dyDescent="0.25">
      <c r="A74" s="13" t="s">
        <v>406</v>
      </c>
      <c r="B74" s="32" t="s">
        <v>407</v>
      </c>
      <c r="C74" s="32" t="s">
        <v>370</v>
      </c>
      <c r="D74" s="14">
        <v>205933</v>
      </c>
      <c r="E74" s="15">
        <v>1435.35</v>
      </c>
      <c r="F74" s="16">
        <v>6.1999999999999998E-3</v>
      </c>
      <c r="G74" s="16"/>
    </row>
    <row r="75" spans="1:7" x14ac:dyDescent="0.25">
      <c r="A75" s="13" t="s">
        <v>2508</v>
      </c>
      <c r="B75" s="32" t="s">
        <v>2509</v>
      </c>
      <c r="C75" s="32" t="s">
        <v>294</v>
      </c>
      <c r="D75" s="14">
        <v>143657</v>
      </c>
      <c r="E75" s="15">
        <v>1397.21</v>
      </c>
      <c r="F75" s="16">
        <v>6.0000000000000001E-3</v>
      </c>
      <c r="G75" s="16"/>
    </row>
    <row r="76" spans="1:7" x14ac:dyDescent="0.25">
      <c r="A76" s="13" t="s">
        <v>420</v>
      </c>
      <c r="B76" s="32" t="s">
        <v>421</v>
      </c>
      <c r="C76" s="32" t="s">
        <v>394</v>
      </c>
      <c r="D76" s="14">
        <v>71962</v>
      </c>
      <c r="E76" s="15">
        <v>1393.4</v>
      </c>
      <c r="F76" s="16">
        <v>6.0000000000000001E-3</v>
      </c>
      <c r="G76" s="16"/>
    </row>
    <row r="77" spans="1:7" x14ac:dyDescent="0.25">
      <c r="A77" s="13" t="s">
        <v>904</v>
      </c>
      <c r="B77" s="32" t="s">
        <v>905</v>
      </c>
      <c r="C77" s="32" t="s">
        <v>906</v>
      </c>
      <c r="D77" s="14">
        <v>191324</v>
      </c>
      <c r="E77" s="15">
        <v>1359.74</v>
      </c>
      <c r="F77" s="16">
        <v>5.8999999999999999E-3</v>
      </c>
      <c r="G77" s="16"/>
    </row>
    <row r="78" spans="1:7" x14ac:dyDescent="0.25">
      <c r="A78" s="13" t="s">
        <v>298</v>
      </c>
      <c r="B78" s="32" t="s">
        <v>299</v>
      </c>
      <c r="C78" s="32" t="s">
        <v>300</v>
      </c>
      <c r="D78" s="14">
        <v>61519</v>
      </c>
      <c r="E78" s="15">
        <v>1312.08</v>
      </c>
      <c r="F78" s="16">
        <v>5.7000000000000002E-3</v>
      </c>
      <c r="G78" s="16"/>
    </row>
    <row r="79" spans="1:7" x14ac:dyDescent="0.25">
      <c r="A79" s="13" t="s">
        <v>442</v>
      </c>
      <c r="B79" s="32" t="s">
        <v>443</v>
      </c>
      <c r="C79" s="32" t="s">
        <v>355</v>
      </c>
      <c r="D79" s="14">
        <v>237917</v>
      </c>
      <c r="E79" s="15">
        <v>1279.8699999999999</v>
      </c>
      <c r="F79" s="16">
        <v>5.4999999999999997E-3</v>
      </c>
      <c r="G79" s="16"/>
    </row>
    <row r="80" spans="1:7" x14ac:dyDescent="0.25">
      <c r="A80" s="13" t="s">
        <v>1538</v>
      </c>
      <c r="B80" s="32" t="s">
        <v>1539</v>
      </c>
      <c r="C80" s="32" t="s">
        <v>1540</v>
      </c>
      <c r="D80" s="14">
        <v>2019920</v>
      </c>
      <c r="E80" s="15">
        <v>1262.05</v>
      </c>
      <c r="F80" s="16">
        <v>5.4000000000000003E-3</v>
      </c>
      <c r="G80" s="16"/>
    </row>
    <row r="81" spans="1:7" x14ac:dyDescent="0.25">
      <c r="A81" s="13" t="s">
        <v>1190</v>
      </c>
      <c r="B81" s="32" t="s">
        <v>1191</v>
      </c>
      <c r="C81" s="32" t="s">
        <v>313</v>
      </c>
      <c r="D81" s="14">
        <v>27417</v>
      </c>
      <c r="E81" s="15">
        <v>1259.93</v>
      </c>
      <c r="F81" s="16">
        <v>5.4000000000000003E-3</v>
      </c>
      <c r="G81" s="16"/>
    </row>
    <row r="82" spans="1:7" x14ac:dyDescent="0.25">
      <c r="A82" s="13" t="s">
        <v>319</v>
      </c>
      <c r="B82" s="32" t="s">
        <v>320</v>
      </c>
      <c r="C82" s="32" t="s">
        <v>321</v>
      </c>
      <c r="D82" s="14">
        <v>197316</v>
      </c>
      <c r="E82" s="15">
        <v>1251.67</v>
      </c>
      <c r="F82" s="16">
        <v>5.4000000000000003E-3</v>
      </c>
      <c r="G82" s="16"/>
    </row>
    <row r="83" spans="1:7" x14ac:dyDescent="0.25">
      <c r="A83" s="13" t="s">
        <v>397</v>
      </c>
      <c r="B83" s="32" t="s">
        <v>398</v>
      </c>
      <c r="C83" s="32" t="s">
        <v>281</v>
      </c>
      <c r="D83" s="14">
        <v>76071</v>
      </c>
      <c r="E83" s="15">
        <v>1250.8699999999999</v>
      </c>
      <c r="F83" s="16">
        <v>5.4000000000000003E-3</v>
      </c>
      <c r="G83" s="16"/>
    </row>
    <row r="84" spans="1:7" x14ac:dyDescent="0.25">
      <c r="A84" s="13" t="s">
        <v>285</v>
      </c>
      <c r="B84" s="32" t="s">
        <v>286</v>
      </c>
      <c r="C84" s="32" t="s">
        <v>262</v>
      </c>
      <c r="D84" s="14">
        <v>119902</v>
      </c>
      <c r="E84" s="15">
        <v>1217.6600000000001</v>
      </c>
      <c r="F84" s="16">
        <v>5.3E-3</v>
      </c>
      <c r="G84" s="16"/>
    </row>
    <row r="85" spans="1:7" x14ac:dyDescent="0.25">
      <c r="A85" s="13" t="s">
        <v>1518</v>
      </c>
      <c r="B85" s="32" t="s">
        <v>1519</v>
      </c>
      <c r="C85" s="32" t="s">
        <v>573</v>
      </c>
      <c r="D85" s="14">
        <v>563837</v>
      </c>
      <c r="E85" s="15">
        <v>1200.6300000000001</v>
      </c>
      <c r="F85" s="16">
        <v>5.1999999999999998E-3</v>
      </c>
      <c r="G85" s="16"/>
    </row>
    <row r="86" spans="1:7" x14ac:dyDescent="0.25">
      <c r="A86" s="13" t="s">
        <v>1643</v>
      </c>
      <c r="B86" s="32" t="s">
        <v>1644</v>
      </c>
      <c r="C86" s="32" t="s">
        <v>573</v>
      </c>
      <c r="D86" s="14">
        <v>41837</v>
      </c>
      <c r="E86" s="15">
        <v>1200.28</v>
      </c>
      <c r="F86" s="16">
        <v>5.1999999999999998E-3</v>
      </c>
      <c r="G86" s="16"/>
    </row>
    <row r="87" spans="1:7" x14ac:dyDescent="0.25">
      <c r="A87" s="13" t="s">
        <v>737</v>
      </c>
      <c r="B87" s="32" t="s">
        <v>738</v>
      </c>
      <c r="C87" s="32" t="s">
        <v>284</v>
      </c>
      <c r="D87" s="14">
        <v>538279</v>
      </c>
      <c r="E87" s="15">
        <v>1195.52</v>
      </c>
      <c r="F87" s="16">
        <v>5.1999999999999998E-3</v>
      </c>
      <c r="G87" s="16"/>
    </row>
    <row r="88" spans="1:7" x14ac:dyDescent="0.25">
      <c r="A88" s="13" t="s">
        <v>487</v>
      </c>
      <c r="B88" s="32" t="s">
        <v>488</v>
      </c>
      <c r="C88" s="32" t="s">
        <v>300</v>
      </c>
      <c r="D88" s="14">
        <v>1031285</v>
      </c>
      <c r="E88" s="15">
        <v>1121.32</v>
      </c>
      <c r="F88" s="16">
        <v>4.7999999999999996E-3</v>
      </c>
      <c r="G88" s="16"/>
    </row>
    <row r="89" spans="1:7" x14ac:dyDescent="0.25">
      <c r="A89" s="13" t="s">
        <v>485</v>
      </c>
      <c r="B89" s="32" t="s">
        <v>486</v>
      </c>
      <c r="C89" s="32" t="s">
        <v>345</v>
      </c>
      <c r="D89" s="14">
        <v>63376</v>
      </c>
      <c r="E89" s="15">
        <v>1119.06</v>
      </c>
      <c r="F89" s="16">
        <v>4.7999999999999996E-3</v>
      </c>
      <c r="G89" s="16"/>
    </row>
    <row r="90" spans="1:7" x14ac:dyDescent="0.25">
      <c r="A90" s="13" t="s">
        <v>555</v>
      </c>
      <c r="B90" s="32" t="s">
        <v>556</v>
      </c>
      <c r="C90" s="32" t="s">
        <v>385</v>
      </c>
      <c r="D90" s="14">
        <v>227962</v>
      </c>
      <c r="E90" s="15">
        <v>1107.9000000000001</v>
      </c>
      <c r="F90" s="16">
        <v>4.7999999999999996E-3</v>
      </c>
      <c r="G90" s="16"/>
    </row>
    <row r="91" spans="1:7" x14ac:dyDescent="0.25">
      <c r="A91" s="13" t="s">
        <v>1430</v>
      </c>
      <c r="B91" s="32" t="s">
        <v>1431</v>
      </c>
      <c r="C91" s="32" t="s">
        <v>511</v>
      </c>
      <c r="D91" s="14">
        <v>137193</v>
      </c>
      <c r="E91" s="15">
        <v>1099.74</v>
      </c>
      <c r="F91" s="16">
        <v>4.7000000000000002E-3</v>
      </c>
      <c r="G91" s="16"/>
    </row>
    <row r="92" spans="1:7" x14ac:dyDescent="0.25">
      <c r="A92" s="13" t="s">
        <v>785</v>
      </c>
      <c r="B92" s="32" t="s">
        <v>786</v>
      </c>
      <c r="C92" s="32" t="s">
        <v>316</v>
      </c>
      <c r="D92" s="14">
        <v>176118</v>
      </c>
      <c r="E92" s="15">
        <v>1093.08</v>
      </c>
      <c r="F92" s="16">
        <v>4.7000000000000002E-3</v>
      </c>
      <c r="G92" s="16"/>
    </row>
    <row r="93" spans="1:7" x14ac:dyDescent="0.25">
      <c r="A93" s="13" t="s">
        <v>410</v>
      </c>
      <c r="B93" s="32" t="s">
        <v>411</v>
      </c>
      <c r="C93" s="32" t="s">
        <v>412</v>
      </c>
      <c r="D93" s="14">
        <v>124586</v>
      </c>
      <c r="E93" s="15">
        <v>1066.6400000000001</v>
      </c>
      <c r="F93" s="16">
        <v>4.5999999999999999E-3</v>
      </c>
      <c r="G93" s="16"/>
    </row>
    <row r="94" spans="1:7" x14ac:dyDescent="0.25">
      <c r="A94" s="13" t="s">
        <v>516</v>
      </c>
      <c r="B94" s="32" t="s">
        <v>517</v>
      </c>
      <c r="C94" s="32" t="s">
        <v>297</v>
      </c>
      <c r="D94" s="14">
        <v>104729</v>
      </c>
      <c r="E94" s="15">
        <v>1045.51</v>
      </c>
      <c r="F94" s="16">
        <v>4.4999999999999997E-3</v>
      </c>
      <c r="G94" s="16"/>
    </row>
    <row r="95" spans="1:7" x14ac:dyDescent="0.25">
      <c r="A95" s="13" t="s">
        <v>422</v>
      </c>
      <c r="B95" s="32" t="s">
        <v>423</v>
      </c>
      <c r="C95" s="32" t="s">
        <v>385</v>
      </c>
      <c r="D95" s="14">
        <v>20283</v>
      </c>
      <c r="E95" s="15">
        <v>1001.05</v>
      </c>
      <c r="F95" s="16">
        <v>4.3E-3</v>
      </c>
      <c r="G95" s="16"/>
    </row>
    <row r="96" spans="1:7" x14ac:dyDescent="0.25">
      <c r="A96" s="13" t="s">
        <v>295</v>
      </c>
      <c r="B96" s="32" t="s">
        <v>296</v>
      </c>
      <c r="C96" s="32" t="s">
        <v>297</v>
      </c>
      <c r="D96" s="14">
        <v>21077</v>
      </c>
      <c r="E96" s="15">
        <v>976.64</v>
      </c>
      <c r="F96" s="16">
        <v>4.1999999999999997E-3</v>
      </c>
      <c r="G96" s="16"/>
    </row>
    <row r="97" spans="1:7" x14ac:dyDescent="0.25">
      <c r="A97" s="13" t="s">
        <v>773</v>
      </c>
      <c r="B97" s="32" t="s">
        <v>774</v>
      </c>
      <c r="C97" s="32" t="s">
        <v>308</v>
      </c>
      <c r="D97" s="14">
        <v>100011</v>
      </c>
      <c r="E97" s="15">
        <v>975.51</v>
      </c>
      <c r="F97" s="16">
        <v>4.1999999999999997E-3</v>
      </c>
      <c r="G97" s="16"/>
    </row>
    <row r="98" spans="1:7" x14ac:dyDescent="0.25">
      <c r="A98" s="13" t="s">
        <v>444</v>
      </c>
      <c r="B98" s="32" t="s">
        <v>445</v>
      </c>
      <c r="C98" s="32" t="s">
        <v>303</v>
      </c>
      <c r="D98" s="14">
        <v>1111176</v>
      </c>
      <c r="E98" s="15">
        <v>969.72</v>
      </c>
      <c r="F98" s="16">
        <v>4.1999999999999997E-3</v>
      </c>
      <c r="G98" s="16"/>
    </row>
    <row r="99" spans="1:7" x14ac:dyDescent="0.25">
      <c r="A99" s="13" t="s">
        <v>336</v>
      </c>
      <c r="B99" s="32" t="s">
        <v>337</v>
      </c>
      <c r="C99" s="32" t="s">
        <v>338</v>
      </c>
      <c r="D99" s="14">
        <v>67029</v>
      </c>
      <c r="E99" s="15">
        <v>958.85</v>
      </c>
      <c r="F99" s="16">
        <v>4.1000000000000003E-3</v>
      </c>
      <c r="G99" s="16"/>
    </row>
    <row r="100" spans="1:7" x14ac:dyDescent="0.25">
      <c r="A100" s="13" t="s">
        <v>343</v>
      </c>
      <c r="B100" s="32" t="s">
        <v>344</v>
      </c>
      <c r="C100" s="32" t="s">
        <v>345</v>
      </c>
      <c r="D100" s="14">
        <v>781757</v>
      </c>
      <c r="E100" s="15">
        <v>927.09</v>
      </c>
      <c r="F100" s="16">
        <v>4.0000000000000001E-3</v>
      </c>
      <c r="G100" s="16"/>
    </row>
    <row r="101" spans="1:7" x14ac:dyDescent="0.25">
      <c r="A101" s="13" t="s">
        <v>460</v>
      </c>
      <c r="B101" s="32" t="s">
        <v>461</v>
      </c>
      <c r="C101" s="32" t="s">
        <v>462</v>
      </c>
      <c r="D101" s="14">
        <v>52062</v>
      </c>
      <c r="E101" s="15">
        <v>756.93</v>
      </c>
      <c r="F101" s="16">
        <v>3.3E-3</v>
      </c>
      <c r="G101" s="16"/>
    </row>
    <row r="102" spans="1:7" x14ac:dyDescent="0.25">
      <c r="A102" s="13" t="s">
        <v>2310</v>
      </c>
      <c r="B102" s="32" t="s">
        <v>2311</v>
      </c>
      <c r="C102" s="32" t="s">
        <v>417</v>
      </c>
      <c r="D102" s="14">
        <v>8192</v>
      </c>
      <c r="E102" s="15">
        <v>434.94</v>
      </c>
      <c r="F102" s="16">
        <v>1.9E-3</v>
      </c>
      <c r="G102" s="16"/>
    </row>
    <row r="103" spans="1:7" x14ac:dyDescent="0.25">
      <c r="A103" s="17" t="s">
        <v>181</v>
      </c>
      <c r="B103" s="33"/>
      <c r="C103" s="33"/>
      <c r="D103" s="18"/>
      <c r="E103" s="36">
        <v>229999.94</v>
      </c>
      <c r="F103" s="37">
        <v>0.9929</v>
      </c>
      <c r="G103" s="21"/>
    </row>
    <row r="104" spans="1:7" x14ac:dyDescent="0.25">
      <c r="A104" s="17" t="s">
        <v>473</v>
      </c>
      <c r="B104" s="32"/>
      <c r="C104" s="32"/>
      <c r="D104" s="14"/>
      <c r="E104" s="15"/>
      <c r="F104" s="16"/>
      <c r="G104" s="16"/>
    </row>
    <row r="105" spans="1:7" x14ac:dyDescent="0.25">
      <c r="A105" s="17" t="s">
        <v>181</v>
      </c>
      <c r="B105" s="32"/>
      <c r="C105" s="32"/>
      <c r="D105" s="14"/>
      <c r="E105" s="38" t="s">
        <v>134</v>
      </c>
      <c r="F105" s="39" t="s">
        <v>134</v>
      </c>
      <c r="G105" s="16"/>
    </row>
    <row r="106" spans="1:7" x14ac:dyDescent="0.25">
      <c r="A106" s="24" t="s">
        <v>184</v>
      </c>
      <c r="B106" s="34"/>
      <c r="C106" s="34"/>
      <c r="D106" s="25"/>
      <c r="E106" s="29">
        <v>229999.94</v>
      </c>
      <c r="F106" s="30">
        <v>0.9929</v>
      </c>
      <c r="G106" s="21"/>
    </row>
    <row r="107" spans="1:7" x14ac:dyDescent="0.25">
      <c r="A107" s="13"/>
      <c r="B107" s="32"/>
      <c r="C107" s="32"/>
      <c r="D107" s="14"/>
      <c r="E107" s="15"/>
      <c r="F107" s="16"/>
      <c r="G107" s="16"/>
    </row>
    <row r="108" spans="1:7" x14ac:dyDescent="0.25">
      <c r="A108" s="13"/>
      <c r="B108" s="32"/>
      <c r="C108" s="32"/>
      <c r="D108" s="14"/>
      <c r="E108" s="15"/>
      <c r="F108" s="16"/>
      <c r="G108" s="16"/>
    </row>
    <row r="109" spans="1:7" x14ac:dyDescent="0.25">
      <c r="A109" s="17" t="s">
        <v>876</v>
      </c>
      <c r="B109" s="32"/>
      <c r="C109" s="32"/>
      <c r="D109" s="14"/>
      <c r="E109" s="15"/>
      <c r="F109" s="16"/>
      <c r="G109" s="16"/>
    </row>
    <row r="110" spans="1:7" x14ac:dyDescent="0.25">
      <c r="A110" s="13" t="s">
        <v>881</v>
      </c>
      <c r="B110" s="32" t="s">
        <v>882</v>
      </c>
      <c r="C110" s="32"/>
      <c r="D110" s="14">
        <v>5.0000000000000001E-4</v>
      </c>
      <c r="E110" s="15">
        <v>0</v>
      </c>
      <c r="F110" s="16">
        <v>0</v>
      </c>
      <c r="G110" s="16"/>
    </row>
    <row r="111" spans="1:7" x14ac:dyDescent="0.25">
      <c r="A111" s="13"/>
      <c r="B111" s="32"/>
      <c r="C111" s="32"/>
      <c r="D111" s="14"/>
      <c r="E111" s="15"/>
      <c r="F111" s="16"/>
      <c r="G111" s="16"/>
    </row>
    <row r="112" spans="1:7" x14ac:dyDescent="0.25">
      <c r="A112" s="24" t="s">
        <v>184</v>
      </c>
      <c r="B112" s="34"/>
      <c r="C112" s="34"/>
      <c r="D112" s="25"/>
      <c r="E112" s="19">
        <v>0</v>
      </c>
      <c r="F112" s="20">
        <v>0</v>
      </c>
      <c r="G112" s="21"/>
    </row>
    <row r="113" spans="1:7" x14ac:dyDescent="0.25">
      <c r="A113" s="13"/>
      <c r="B113" s="32"/>
      <c r="C113" s="32"/>
      <c r="D113" s="14"/>
      <c r="E113" s="15"/>
      <c r="F113" s="16"/>
      <c r="G113" s="16"/>
    </row>
    <row r="114" spans="1:7" x14ac:dyDescent="0.25">
      <c r="A114" s="17" t="s">
        <v>199</v>
      </c>
      <c r="B114" s="32"/>
      <c r="C114" s="32"/>
      <c r="D114" s="14"/>
      <c r="E114" s="15"/>
      <c r="F114" s="16"/>
      <c r="G114" s="16"/>
    </row>
    <row r="115" spans="1:7" x14ac:dyDescent="0.25">
      <c r="A115" s="13" t="s">
        <v>200</v>
      </c>
      <c r="B115" s="32"/>
      <c r="C115" s="32"/>
      <c r="D115" s="14"/>
      <c r="E115" s="15">
        <v>2143.9</v>
      </c>
      <c r="F115" s="16">
        <v>9.2999999999999992E-3</v>
      </c>
      <c r="G115" s="16">
        <v>6.2650999999999998E-2</v>
      </c>
    </row>
    <row r="116" spans="1:7" x14ac:dyDescent="0.25">
      <c r="A116" s="17" t="s">
        <v>181</v>
      </c>
      <c r="B116" s="33"/>
      <c r="C116" s="33"/>
      <c r="D116" s="18"/>
      <c r="E116" s="36">
        <v>2143.9</v>
      </c>
      <c r="F116" s="37">
        <v>9.2999999999999992E-3</v>
      </c>
      <c r="G116" s="21"/>
    </row>
    <row r="117" spans="1:7" x14ac:dyDescent="0.25">
      <c r="A117" s="13"/>
      <c r="B117" s="32"/>
      <c r="C117" s="32"/>
      <c r="D117" s="14"/>
      <c r="E117" s="15"/>
      <c r="F117" s="16"/>
      <c r="G117" s="16"/>
    </row>
    <row r="118" spans="1:7" x14ac:dyDescent="0.25">
      <c r="A118" s="24" t="s">
        <v>184</v>
      </c>
      <c r="B118" s="34"/>
      <c r="C118" s="34"/>
      <c r="D118" s="25"/>
      <c r="E118" s="19">
        <v>2143.9</v>
      </c>
      <c r="F118" s="20">
        <v>9.2999999999999992E-3</v>
      </c>
      <c r="G118" s="21"/>
    </row>
    <row r="119" spans="1:7" x14ac:dyDescent="0.25">
      <c r="A119" s="13" t="s">
        <v>201</v>
      </c>
      <c r="B119" s="32"/>
      <c r="C119" s="32"/>
      <c r="D119" s="14"/>
      <c r="E119" s="15">
        <v>0.3679924</v>
      </c>
      <c r="F119" s="16">
        <v>9.9999999999999995E-7</v>
      </c>
      <c r="G119" s="16"/>
    </row>
    <row r="120" spans="1:7" x14ac:dyDescent="0.25">
      <c r="A120" s="13" t="s">
        <v>202</v>
      </c>
      <c r="B120" s="32"/>
      <c r="C120" s="32"/>
      <c r="D120" s="14"/>
      <c r="E120" s="40">
        <v>-506.63799239999997</v>
      </c>
      <c r="F120" s="26">
        <v>-2.2009999999999998E-3</v>
      </c>
      <c r="G120" s="16">
        <v>6.2650999999999998E-2</v>
      </c>
    </row>
    <row r="121" spans="1:7" x14ac:dyDescent="0.25">
      <c r="A121" s="27" t="s">
        <v>203</v>
      </c>
      <c r="B121" s="35"/>
      <c r="C121" s="35"/>
      <c r="D121" s="28"/>
      <c r="E121" s="29">
        <v>231637.57</v>
      </c>
      <c r="F121" s="30">
        <v>1</v>
      </c>
      <c r="G121" s="30"/>
    </row>
    <row r="126" spans="1:7" x14ac:dyDescent="0.25">
      <c r="A126" s="1" t="s">
        <v>206</v>
      </c>
    </row>
    <row r="127" spans="1:7" x14ac:dyDescent="0.25">
      <c r="A127" s="47" t="s">
        <v>207</v>
      </c>
      <c r="B127" s="3" t="s">
        <v>134</v>
      </c>
    </row>
    <row r="128" spans="1:7" x14ac:dyDescent="0.25">
      <c r="A128" t="s">
        <v>208</v>
      </c>
    </row>
    <row r="129" spans="1:3" x14ac:dyDescent="0.25">
      <c r="A129" t="s">
        <v>249</v>
      </c>
      <c r="B129" t="s">
        <v>210</v>
      </c>
      <c r="C129" t="s">
        <v>210</v>
      </c>
    </row>
    <row r="130" spans="1:3" x14ac:dyDescent="0.25">
      <c r="B130" s="48">
        <v>45688</v>
      </c>
      <c r="C130" s="48">
        <v>45716</v>
      </c>
    </row>
    <row r="131" spans="1:3" x14ac:dyDescent="0.25">
      <c r="A131" t="s">
        <v>250</v>
      </c>
      <c r="B131">
        <v>14.275</v>
      </c>
      <c r="C131">
        <v>12.9803</v>
      </c>
    </row>
    <row r="132" spans="1:3" x14ac:dyDescent="0.25">
      <c r="A132" t="s">
        <v>251</v>
      </c>
      <c r="B132">
        <v>14.275</v>
      </c>
      <c r="C132">
        <v>12.9803</v>
      </c>
    </row>
    <row r="133" spans="1:3" x14ac:dyDescent="0.25">
      <c r="A133" t="s">
        <v>252</v>
      </c>
      <c r="B133">
        <v>13.981299999999999</v>
      </c>
      <c r="C133">
        <v>12.6982</v>
      </c>
    </row>
    <row r="134" spans="1:3" x14ac:dyDescent="0.25">
      <c r="A134" t="s">
        <v>253</v>
      </c>
      <c r="B134">
        <v>13.981299999999999</v>
      </c>
      <c r="C134">
        <v>12.6982</v>
      </c>
    </row>
    <row r="136" spans="1:3" x14ac:dyDescent="0.25">
      <c r="A136" t="s">
        <v>212</v>
      </c>
      <c r="B136" s="3" t="s">
        <v>134</v>
      </c>
    </row>
    <row r="137" spans="1:3" x14ac:dyDescent="0.25">
      <c r="A137" t="s">
        <v>213</v>
      </c>
      <c r="B137" s="3" t="s">
        <v>134</v>
      </c>
    </row>
    <row r="138" spans="1:3" ht="29.1" customHeight="1" x14ac:dyDescent="0.25">
      <c r="A138" s="47" t="s">
        <v>214</v>
      </c>
      <c r="B138" s="3" t="s">
        <v>134</v>
      </c>
    </row>
    <row r="139" spans="1:3" ht="29.1" customHeight="1" x14ac:dyDescent="0.25">
      <c r="A139" s="47" t="s">
        <v>215</v>
      </c>
      <c r="B139" s="3" t="s">
        <v>134</v>
      </c>
    </row>
    <row r="140" spans="1:3" x14ac:dyDescent="0.25">
      <c r="A140" t="s">
        <v>476</v>
      </c>
      <c r="B140" s="49">
        <v>0.38650000000000001</v>
      </c>
    </row>
    <row r="141" spans="1:3" ht="43.5" customHeight="1" x14ac:dyDescent="0.25">
      <c r="A141" s="47" t="s">
        <v>217</v>
      </c>
      <c r="B141" s="3" t="s">
        <v>134</v>
      </c>
    </row>
    <row r="142" spans="1:3" x14ac:dyDescent="0.25">
      <c r="B142" s="3"/>
    </row>
    <row r="143" spans="1:3" ht="29.1" customHeight="1" x14ac:dyDescent="0.25">
      <c r="A143" s="47" t="s">
        <v>218</v>
      </c>
      <c r="B143" s="3" t="s">
        <v>134</v>
      </c>
    </row>
    <row r="144" spans="1:3" ht="29.1" customHeight="1" x14ac:dyDescent="0.25">
      <c r="A144" s="47" t="s">
        <v>219</v>
      </c>
      <c r="B144" t="s">
        <v>134</v>
      </c>
    </row>
    <row r="145" spans="1:4" ht="29.1" customHeight="1" x14ac:dyDescent="0.25">
      <c r="A145" s="47" t="s">
        <v>220</v>
      </c>
      <c r="B145" s="3" t="s">
        <v>134</v>
      </c>
    </row>
    <row r="146" spans="1:4" ht="29.1" customHeight="1" x14ac:dyDescent="0.25">
      <c r="A146" s="47" t="s">
        <v>221</v>
      </c>
      <c r="B146" s="3" t="s">
        <v>134</v>
      </c>
    </row>
    <row r="148" spans="1:4" ht="69.95" customHeight="1" x14ac:dyDescent="0.25">
      <c r="A148" s="65" t="s">
        <v>231</v>
      </c>
      <c r="B148" s="65" t="s">
        <v>232</v>
      </c>
      <c r="C148" s="65" t="s">
        <v>4</v>
      </c>
      <c r="D148" s="65" t="s">
        <v>5</v>
      </c>
    </row>
    <row r="149" spans="1:4" ht="69.95" customHeight="1" x14ac:dyDescent="0.25">
      <c r="A149" s="65" t="s">
        <v>3153</v>
      </c>
      <c r="B149" s="65"/>
      <c r="C149" s="65" t="s">
        <v>3154</v>
      </c>
      <c r="D14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490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491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492</v>
      </c>
      <c r="B8" s="32" t="s">
        <v>493</v>
      </c>
      <c r="C8" s="32" t="s">
        <v>316</v>
      </c>
      <c r="D8" s="14">
        <v>11413</v>
      </c>
      <c r="E8" s="15">
        <v>901.96</v>
      </c>
      <c r="F8" s="16">
        <v>5.7200000000000001E-2</v>
      </c>
      <c r="G8" s="16"/>
    </row>
    <row r="9" spans="1:7" x14ac:dyDescent="0.25">
      <c r="A9" s="13" t="s">
        <v>287</v>
      </c>
      <c r="B9" s="32" t="s">
        <v>288</v>
      </c>
      <c r="C9" s="32" t="s">
        <v>273</v>
      </c>
      <c r="D9" s="14">
        <v>24307</v>
      </c>
      <c r="E9" s="15">
        <v>846.67</v>
      </c>
      <c r="F9" s="16">
        <v>5.3699999999999998E-2</v>
      </c>
      <c r="G9" s="16"/>
    </row>
    <row r="10" spans="1:7" x14ac:dyDescent="0.25">
      <c r="A10" s="13" t="s">
        <v>306</v>
      </c>
      <c r="B10" s="32" t="s">
        <v>307</v>
      </c>
      <c r="C10" s="32" t="s">
        <v>308</v>
      </c>
      <c r="D10" s="14">
        <v>343230</v>
      </c>
      <c r="E10" s="15">
        <v>845.2</v>
      </c>
      <c r="F10" s="16">
        <v>5.3600000000000002E-2</v>
      </c>
      <c r="G10" s="16"/>
    </row>
    <row r="11" spans="1:7" x14ac:dyDescent="0.25">
      <c r="A11" s="13" t="s">
        <v>381</v>
      </c>
      <c r="B11" s="32" t="s">
        <v>382</v>
      </c>
      <c r="C11" s="32" t="s">
        <v>273</v>
      </c>
      <c r="D11" s="14">
        <v>15854</v>
      </c>
      <c r="E11" s="15">
        <v>840.88</v>
      </c>
      <c r="F11" s="16">
        <v>5.33E-2</v>
      </c>
      <c r="G11" s="16"/>
    </row>
    <row r="12" spans="1:7" x14ac:dyDescent="0.25">
      <c r="A12" s="13" t="s">
        <v>346</v>
      </c>
      <c r="B12" s="32" t="s">
        <v>347</v>
      </c>
      <c r="C12" s="32" t="s">
        <v>273</v>
      </c>
      <c r="D12" s="14">
        <v>53306</v>
      </c>
      <c r="E12" s="15">
        <v>839.6</v>
      </c>
      <c r="F12" s="16">
        <v>5.33E-2</v>
      </c>
      <c r="G12" s="16"/>
    </row>
    <row r="13" spans="1:7" x14ac:dyDescent="0.25">
      <c r="A13" s="13" t="s">
        <v>341</v>
      </c>
      <c r="B13" s="32" t="s">
        <v>342</v>
      </c>
      <c r="C13" s="32" t="s">
        <v>273</v>
      </c>
      <c r="D13" s="14">
        <v>10673</v>
      </c>
      <c r="E13" s="15">
        <v>785.76</v>
      </c>
      <c r="F13" s="16">
        <v>4.9799999999999997E-2</v>
      </c>
      <c r="G13" s="16"/>
    </row>
    <row r="14" spans="1:7" x14ac:dyDescent="0.25">
      <c r="A14" s="13" t="s">
        <v>448</v>
      </c>
      <c r="B14" s="32" t="s">
        <v>449</v>
      </c>
      <c r="C14" s="32" t="s">
        <v>355</v>
      </c>
      <c r="D14" s="14">
        <v>5613</v>
      </c>
      <c r="E14" s="15">
        <v>782.22</v>
      </c>
      <c r="F14" s="16">
        <v>4.9599999999999998E-2</v>
      </c>
      <c r="G14" s="16"/>
    </row>
    <row r="15" spans="1:7" x14ac:dyDescent="0.25">
      <c r="A15" s="13" t="s">
        <v>282</v>
      </c>
      <c r="B15" s="32" t="s">
        <v>283</v>
      </c>
      <c r="C15" s="32" t="s">
        <v>284</v>
      </c>
      <c r="D15" s="14">
        <v>14329</v>
      </c>
      <c r="E15" s="15">
        <v>695.18</v>
      </c>
      <c r="F15" s="16">
        <v>4.41E-2</v>
      </c>
      <c r="G15" s="16"/>
    </row>
    <row r="16" spans="1:7" x14ac:dyDescent="0.25">
      <c r="A16" s="13" t="s">
        <v>494</v>
      </c>
      <c r="B16" s="32" t="s">
        <v>495</v>
      </c>
      <c r="C16" s="32" t="s">
        <v>439</v>
      </c>
      <c r="D16" s="14">
        <v>145888</v>
      </c>
      <c r="E16" s="15">
        <v>636.14</v>
      </c>
      <c r="F16" s="16">
        <v>4.0399999999999998E-2</v>
      </c>
      <c r="G16" s="16"/>
    </row>
    <row r="17" spans="1:7" x14ac:dyDescent="0.25">
      <c r="A17" s="13" t="s">
        <v>496</v>
      </c>
      <c r="B17" s="32" t="s">
        <v>497</v>
      </c>
      <c r="C17" s="32" t="s">
        <v>308</v>
      </c>
      <c r="D17" s="14">
        <v>19689</v>
      </c>
      <c r="E17" s="15">
        <v>608.04</v>
      </c>
      <c r="F17" s="16">
        <v>3.8600000000000002E-2</v>
      </c>
      <c r="G17" s="16"/>
    </row>
    <row r="18" spans="1:7" x14ac:dyDescent="0.25">
      <c r="A18" s="13" t="s">
        <v>446</v>
      </c>
      <c r="B18" s="32" t="s">
        <v>447</v>
      </c>
      <c r="C18" s="32" t="s">
        <v>385</v>
      </c>
      <c r="D18" s="14">
        <v>12263</v>
      </c>
      <c r="E18" s="15">
        <v>566.98</v>
      </c>
      <c r="F18" s="16">
        <v>3.5999999999999997E-2</v>
      </c>
      <c r="G18" s="16"/>
    </row>
    <row r="19" spans="1:7" x14ac:dyDescent="0.25">
      <c r="A19" s="13" t="s">
        <v>498</v>
      </c>
      <c r="B19" s="32" t="s">
        <v>499</v>
      </c>
      <c r="C19" s="32" t="s">
        <v>500</v>
      </c>
      <c r="D19" s="14">
        <v>21855</v>
      </c>
      <c r="E19" s="15">
        <v>538.64</v>
      </c>
      <c r="F19" s="16">
        <v>3.4200000000000001E-2</v>
      </c>
      <c r="G19" s="16"/>
    </row>
    <row r="20" spans="1:7" x14ac:dyDescent="0.25">
      <c r="A20" s="13" t="s">
        <v>501</v>
      </c>
      <c r="B20" s="32" t="s">
        <v>502</v>
      </c>
      <c r="C20" s="32" t="s">
        <v>273</v>
      </c>
      <c r="D20" s="14">
        <v>10905</v>
      </c>
      <c r="E20" s="15">
        <v>508.82</v>
      </c>
      <c r="F20" s="16">
        <v>3.2300000000000002E-2</v>
      </c>
      <c r="G20" s="16"/>
    </row>
    <row r="21" spans="1:7" x14ac:dyDescent="0.25">
      <c r="A21" s="13" t="s">
        <v>428</v>
      </c>
      <c r="B21" s="32" t="s">
        <v>429</v>
      </c>
      <c r="C21" s="32" t="s">
        <v>385</v>
      </c>
      <c r="D21" s="14">
        <v>82278</v>
      </c>
      <c r="E21" s="15">
        <v>471.12</v>
      </c>
      <c r="F21" s="16">
        <v>2.9899999999999999E-2</v>
      </c>
      <c r="G21" s="16"/>
    </row>
    <row r="22" spans="1:7" x14ac:dyDescent="0.25">
      <c r="A22" s="13" t="s">
        <v>503</v>
      </c>
      <c r="B22" s="32" t="s">
        <v>504</v>
      </c>
      <c r="C22" s="32" t="s">
        <v>403</v>
      </c>
      <c r="D22" s="14">
        <v>15693</v>
      </c>
      <c r="E22" s="15">
        <v>426.53</v>
      </c>
      <c r="F22" s="16">
        <v>2.7099999999999999E-2</v>
      </c>
      <c r="G22" s="16"/>
    </row>
    <row r="23" spans="1:7" x14ac:dyDescent="0.25">
      <c r="A23" s="13" t="s">
        <v>505</v>
      </c>
      <c r="B23" s="32" t="s">
        <v>506</v>
      </c>
      <c r="C23" s="32" t="s">
        <v>297</v>
      </c>
      <c r="D23" s="14">
        <v>11511</v>
      </c>
      <c r="E23" s="15">
        <v>417.65</v>
      </c>
      <c r="F23" s="16">
        <v>2.6499999999999999E-2</v>
      </c>
      <c r="G23" s="16"/>
    </row>
    <row r="24" spans="1:7" x14ac:dyDescent="0.25">
      <c r="A24" s="13" t="s">
        <v>507</v>
      </c>
      <c r="B24" s="32" t="s">
        <v>508</v>
      </c>
      <c r="C24" s="32" t="s">
        <v>273</v>
      </c>
      <c r="D24" s="14">
        <v>4679</v>
      </c>
      <c r="E24" s="15">
        <v>363.27</v>
      </c>
      <c r="F24" s="16">
        <v>2.3E-2</v>
      </c>
      <c r="G24" s="16"/>
    </row>
    <row r="25" spans="1:7" x14ac:dyDescent="0.25">
      <c r="A25" s="13" t="s">
        <v>509</v>
      </c>
      <c r="B25" s="32" t="s">
        <v>510</v>
      </c>
      <c r="C25" s="32" t="s">
        <v>511</v>
      </c>
      <c r="D25" s="14">
        <v>838</v>
      </c>
      <c r="E25" s="15">
        <v>339.52</v>
      </c>
      <c r="F25" s="16">
        <v>2.1499999999999998E-2</v>
      </c>
      <c r="G25" s="16"/>
    </row>
    <row r="26" spans="1:7" x14ac:dyDescent="0.25">
      <c r="A26" s="13" t="s">
        <v>512</v>
      </c>
      <c r="B26" s="32" t="s">
        <v>513</v>
      </c>
      <c r="C26" s="32" t="s">
        <v>281</v>
      </c>
      <c r="D26" s="14">
        <v>26247</v>
      </c>
      <c r="E26" s="15">
        <v>318.82</v>
      </c>
      <c r="F26" s="16">
        <v>2.0199999999999999E-2</v>
      </c>
      <c r="G26" s="16"/>
    </row>
    <row r="27" spans="1:7" x14ac:dyDescent="0.25">
      <c r="A27" s="13" t="s">
        <v>514</v>
      </c>
      <c r="B27" s="32" t="s">
        <v>515</v>
      </c>
      <c r="C27" s="32" t="s">
        <v>297</v>
      </c>
      <c r="D27" s="14">
        <v>26951</v>
      </c>
      <c r="E27" s="15">
        <v>298.58999999999997</v>
      </c>
      <c r="F27" s="16">
        <v>1.89E-2</v>
      </c>
      <c r="G27" s="16"/>
    </row>
    <row r="28" spans="1:7" x14ac:dyDescent="0.25">
      <c r="A28" s="13" t="s">
        <v>516</v>
      </c>
      <c r="B28" s="32" t="s">
        <v>517</v>
      </c>
      <c r="C28" s="32" t="s">
        <v>297</v>
      </c>
      <c r="D28" s="14">
        <v>28667</v>
      </c>
      <c r="E28" s="15">
        <v>286.18</v>
      </c>
      <c r="F28" s="16">
        <v>1.8200000000000001E-2</v>
      </c>
      <c r="G28" s="16"/>
    </row>
    <row r="29" spans="1:7" x14ac:dyDescent="0.25">
      <c r="A29" s="13" t="s">
        <v>518</v>
      </c>
      <c r="B29" s="32" t="s">
        <v>519</v>
      </c>
      <c r="C29" s="32" t="s">
        <v>436</v>
      </c>
      <c r="D29" s="14">
        <v>17040</v>
      </c>
      <c r="E29" s="15">
        <v>284.05</v>
      </c>
      <c r="F29" s="16">
        <v>1.7999999999999999E-2</v>
      </c>
      <c r="G29" s="16"/>
    </row>
    <row r="30" spans="1:7" x14ac:dyDescent="0.25">
      <c r="A30" s="13" t="s">
        <v>520</v>
      </c>
      <c r="B30" s="32" t="s">
        <v>521</v>
      </c>
      <c r="C30" s="32" t="s">
        <v>417</v>
      </c>
      <c r="D30" s="14">
        <v>2928</v>
      </c>
      <c r="E30" s="15">
        <v>255.05</v>
      </c>
      <c r="F30" s="16">
        <v>1.6199999999999999E-2</v>
      </c>
      <c r="G30" s="16"/>
    </row>
    <row r="31" spans="1:7" x14ac:dyDescent="0.25">
      <c r="A31" s="13" t="s">
        <v>422</v>
      </c>
      <c r="B31" s="32" t="s">
        <v>423</v>
      </c>
      <c r="C31" s="32" t="s">
        <v>385</v>
      </c>
      <c r="D31" s="14">
        <v>5004</v>
      </c>
      <c r="E31" s="15">
        <v>246.97</v>
      </c>
      <c r="F31" s="16">
        <v>1.5699999999999999E-2</v>
      </c>
      <c r="G31" s="16"/>
    </row>
    <row r="32" spans="1:7" x14ac:dyDescent="0.25">
      <c r="A32" s="13" t="s">
        <v>522</v>
      </c>
      <c r="B32" s="32" t="s">
        <v>523</v>
      </c>
      <c r="C32" s="32" t="s">
        <v>297</v>
      </c>
      <c r="D32" s="14">
        <v>7812</v>
      </c>
      <c r="E32" s="15">
        <v>245.54</v>
      </c>
      <c r="F32" s="16">
        <v>1.5599999999999999E-2</v>
      </c>
      <c r="G32" s="16"/>
    </row>
    <row r="33" spans="1:7" x14ac:dyDescent="0.25">
      <c r="A33" s="13" t="s">
        <v>524</v>
      </c>
      <c r="B33" s="32" t="s">
        <v>525</v>
      </c>
      <c r="C33" s="32" t="s">
        <v>403</v>
      </c>
      <c r="D33" s="14">
        <v>4951</v>
      </c>
      <c r="E33" s="15">
        <v>233.36</v>
      </c>
      <c r="F33" s="16">
        <v>1.4800000000000001E-2</v>
      </c>
      <c r="G33" s="16"/>
    </row>
    <row r="34" spans="1:7" x14ac:dyDescent="0.25">
      <c r="A34" s="13" t="s">
        <v>526</v>
      </c>
      <c r="B34" s="32" t="s">
        <v>527</v>
      </c>
      <c r="C34" s="32" t="s">
        <v>370</v>
      </c>
      <c r="D34" s="14">
        <v>8441</v>
      </c>
      <c r="E34" s="15">
        <v>179.88</v>
      </c>
      <c r="F34" s="16">
        <v>1.14E-2</v>
      </c>
      <c r="G34" s="16"/>
    </row>
    <row r="35" spans="1:7" x14ac:dyDescent="0.25">
      <c r="A35" s="13" t="s">
        <v>528</v>
      </c>
      <c r="B35" s="32" t="s">
        <v>529</v>
      </c>
      <c r="C35" s="32" t="s">
        <v>297</v>
      </c>
      <c r="D35" s="14">
        <v>27912</v>
      </c>
      <c r="E35" s="15">
        <v>164.26</v>
      </c>
      <c r="F35" s="16">
        <v>1.04E-2</v>
      </c>
      <c r="G35" s="16"/>
    </row>
    <row r="36" spans="1:7" x14ac:dyDescent="0.25">
      <c r="A36" s="13" t="s">
        <v>454</v>
      </c>
      <c r="B36" s="32" t="s">
        <v>455</v>
      </c>
      <c r="C36" s="32" t="s">
        <v>281</v>
      </c>
      <c r="D36" s="14">
        <v>5651</v>
      </c>
      <c r="E36" s="15">
        <v>140.47999999999999</v>
      </c>
      <c r="F36" s="16">
        <v>8.8999999999999999E-3</v>
      </c>
      <c r="G36" s="16"/>
    </row>
    <row r="37" spans="1:7" x14ac:dyDescent="0.25">
      <c r="A37" s="13" t="s">
        <v>530</v>
      </c>
      <c r="B37" s="32" t="s">
        <v>531</v>
      </c>
      <c r="C37" s="32" t="s">
        <v>385</v>
      </c>
      <c r="D37" s="14">
        <v>2240</v>
      </c>
      <c r="E37" s="15">
        <v>129.86000000000001</v>
      </c>
      <c r="F37" s="16">
        <v>8.2000000000000007E-3</v>
      </c>
      <c r="G37" s="16"/>
    </row>
    <row r="38" spans="1:7" x14ac:dyDescent="0.25">
      <c r="A38" s="13" t="s">
        <v>532</v>
      </c>
      <c r="B38" s="32" t="s">
        <v>533</v>
      </c>
      <c r="C38" s="32" t="s">
        <v>345</v>
      </c>
      <c r="D38" s="14">
        <v>12954</v>
      </c>
      <c r="E38" s="15">
        <v>126.84</v>
      </c>
      <c r="F38" s="16">
        <v>8.0000000000000002E-3</v>
      </c>
      <c r="G38" s="16"/>
    </row>
    <row r="39" spans="1:7" x14ac:dyDescent="0.25">
      <c r="A39" s="13" t="s">
        <v>534</v>
      </c>
      <c r="B39" s="32" t="s">
        <v>535</v>
      </c>
      <c r="C39" s="32" t="s">
        <v>267</v>
      </c>
      <c r="D39" s="14">
        <v>55185</v>
      </c>
      <c r="E39" s="15">
        <v>117.34</v>
      </c>
      <c r="F39" s="16">
        <v>7.4000000000000003E-3</v>
      </c>
      <c r="G39" s="16"/>
    </row>
    <row r="40" spans="1:7" x14ac:dyDescent="0.25">
      <c r="A40" s="13" t="s">
        <v>536</v>
      </c>
      <c r="B40" s="32" t="s">
        <v>537</v>
      </c>
      <c r="C40" s="32" t="s">
        <v>538</v>
      </c>
      <c r="D40" s="14">
        <v>5547</v>
      </c>
      <c r="E40" s="15">
        <v>112.91</v>
      </c>
      <c r="F40" s="16">
        <v>7.1999999999999998E-3</v>
      </c>
      <c r="G40" s="16"/>
    </row>
    <row r="41" spans="1:7" x14ac:dyDescent="0.25">
      <c r="A41" s="13" t="s">
        <v>539</v>
      </c>
      <c r="B41" s="32" t="s">
        <v>540</v>
      </c>
      <c r="C41" s="32" t="s">
        <v>297</v>
      </c>
      <c r="D41" s="14">
        <v>21126</v>
      </c>
      <c r="E41" s="15">
        <v>108.44</v>
      </c>
      <c r="F41" s="16">
        <v>6.8999999999999999E-3</v>
      </c>
      <c r="G41" s="16"/>
    </row>
    <row r="42" spans="1:7" x14ac:dyDescent="0.25">
      <c r="A42" s="13" t="s">
        <v>541</v>
      </c>
      <c r="B42" s="32" t="s">
        <v>542</v>
      </c>
      <c r="C42" s="32" t="s">
        <v>543</v>
      </c>
      <c r="D42" s="14">
        <v>2060</v>
      </c>
      <c r="E42" s="15">
        <v>106.9</v>
      </c>
      <c r="F42" s="16">
        <v>6.7999999999999996E-3</v>
      </c>
      <c r="G42" s="16"/>
    </row>
    <row r="43" spans="1:7" x14ac:dyDescent="0.25">
      <c r="A43" s="13" t="s">
        <v>544</v>
      </c>
      <c r="B43" s="32" t="s">
        <v>545</v>
      </c>
      <c r="C43" s="32" t="s">
        <v>500</v>
      </c>
      <c r="D43" s="14">
        <v>1299</v>
      </c>
      <c r="E43" s="15">
        <v>102.43</v>
      </c>
      <c r="F43" s="16">
        <v>6.4999999999999997E-3</v>
      </c>
      <c r="G43" s="16"/>
    </row>
    <row r="44" spans="1:7" x14ac:dyDescent="0.25">
      <c r="A44" s="13" t="s">
        <v>546</v>
      </c>
      <c r="B44" s="32" t="s">
        <v>547</v>
      </c>
      <c r="C44" s="32" t="s">
        <v>281</v>
      </c>
      <c r="D44" s="14">
        <v>13155</v>
      </c>
      <c r="E44" s="15">
        <v>101.39</v>
      </c>
      <c r="F44" s="16">
        <v>6.4000000000000003E-3</v>
      </c>
      <c r="G44" s="16"/>
    </row>
    <row r="45" spans="1:7" x14ac:dyDescent="0.25">
      <c r="A45" s="13" t="s">
        <v>548</v>
      </c>
      <c r="B45" s="32" t="s">
        <v>549</v>
      </c>
      <c r="C45" s="32" t="s">
        <v>297</v>
      </c>
      <c r="D45" s="14">
        <v>12458</v>
      </c>
      <c r="E45" s="15">
        <v>99.9</v>
      </c>
      <c r="F45" s="16">
        <v>6.3E-3</v>
      </c>
      <c r="G45" s="16"/>
    </row>
    <row r="46" spans="1:7" x14ac:dyDescent="0.25">
      <c r="A46" s="13" t="s">
        <v>550</v>
      </c>
      <c r="B46" s="32" t="s">
        <v>551</v>
      </c>
      <c r="C46" s="32" t="s">
        <v>552</v>
      </c>
      <c r="D46" s="14">
        <v>3004</v>
      </c>
      <c r="E46" s="15">
        <v>85.13</v>
      </c>
      <c r="F46" s="16">
        <v>5.4000000000000003E-3</v>
      </c>
      <c r="G46" s="16"/>
    </row>
    <row r="47" spans="1:7" x14ac:dyDescent="0.25">
      <c r="A47" s="13" t="s">
        <v>553</v>
      </c>
      <c r="B47" s="32" t="s">
        <v>554</v>
      </c>
      <c r="C47" s="32" t="s">
        <v>370</v>
      </c>
      <c r="D47" s="14">
        <v>15106</v>
      </c>
      <c r="E47" s="15">
        <v>73.790000000000006</v>
      </c>
      <c r="F47" s="16">
        <v>4.7000000000000002E-3</v>
      </c>
      <c r="G47" s="16"/>
    </row>
    <row r="48" spans="1:7" x14ac:dyDescent="0.25">
      <c r="A48" s="13" t="s">
        <v>555</v>
      </c>
      <c r="B48" s="32" t="s">
        <v>556</v>
      </c>
      <c r="C48" s="32" t="s">
        <v>385</v>
      </c>
      <c r="D48" s="14">
        <v>14564</v>
      </c>
      <c r="E48" s="15">
        <v>70.78</v>
      </c>
      <c r="F48" s="16">
        <v>4.4999999999999997E-3</v>
      </c>
      <c r="G48" s="16"/>
    </row>
    <row r="49" spans="1:7" x14ac:dyDescent="0.25">
      <c r="A49" s="13" t="s">
        <v>557</v>
      </c>
      <c r="B49" s="32" t="s">
        <v>558</v>
      </c>
      <c r="C49" s="32" t="s">
        <v>273</v>
      </c>
      <c r="D49" s="14">
        <v>7157</v>
      </c>
      <c r="E49" s="15">
        <v>67.010000000000005</v>
      </c>
      <c r="F49" s="16">
        <v>4.3E-3</v>
      </c>
      <c r="G49" s="16"/>
    </row>
    <row r="50" spans="1:7" x14ac:dyDescent="0.25">
      <c r="A50" s="13" t="s">
        <v>559</v>
      </c>
      <c r="B50" s="32" t="s">
        <v>560</v>
      </c>
      <c r="C50" s="32" t="s">
        <v>417</v>
      </c>
      <c r="D50" s="14">
        <v>1490</v>
      </c>
      <c r="E50" s="15">
        <v>63.87</v>
      </c>
      <c r="F50" s="16">
        <v>4.1000000000000003E-3</v>
      </c>
      <c r="G50" s="16"/>
    </row>
    <row r="51" spans="1:7" x14ac:dyDescent="0.25">
      <c r="A51" s="13" t="s">
        <v>561</v>
      </c>
      <c r="B51" s="32" t="s">
        <v>562</v>
      </c>
      <c r="C51" s="32" t="s">
        <v>281</v>
      </c>
      <c r="D51" s="14">
        <v>3155</v>
      </c>
      <c r="E51" s="15">
        <v>57.5</v>
      </c>
      <c r="F51" s="16">
        <v>3.5999999999999999E-3</v>
      </c>
      <c r="G51" s="16"/>
    </row>
    <row r="52" spans="1:7" x14ac:dyDescent="0.25">
      <c r="A52" s="13" t="s">
        <v>563</v>
      </c>
      <c r="B52" s="32" t="s">
        <v>564</v>
      </c>
      <c r="C52" s="32" t="s">
        <v>385</v>
      </c>
      <c r="D52" s="14">
        <v>9134</v>
      </c>
      <c r="E52" s="15">
        <v>55.9</v>
      </c>
      <c r="F52" s="16">
        <v>3.5000000000000001E-3</v>
      </c>
      <c r="G52" s="16"/>
    </row>
    <row r="53" spans="1:7" x14ac:dyDescent="0.25">
      <c r="A53" s="13" t="s">
        <v>565</v>
      </c>
      <c r="B53" s="32" t="s">
        <v>566</v>
      </c>
      <c r="C53" s="32" t="s">
        <v>403</v>
      </c>
      <c r="D53" s="14">
        <v>3295</v>
      </c>
      <c r="E53" s="15">
        <v>52.6</v>
      </c>
      <c r="F53" s="16">
        <v>3.3E-3</v>
      </c>
      <c r="G53" s="16"/>
    </row>
    <row r="54" spans="1:7" x14ac:dyDescent="0.25">
      <c r="A54" s="13" t="s">
        <v>567</v>
      </c>
      <c r="B54" s="32" t="s">
        <v>568</v>
      </c>
      <c r="C54" s="32" t="s">
        <v>297</v>
      </c>
      <c r="D54" s="14">
        <v>5521</v>
      </c>
      <c r="E54" s="15">
        <v>51.95</v>
      </c>
      <c r="F54" s="16">
        <v>3.3E-3</v>
      </c>
      <c r="G54" s="16"/>
    </row>
    <row r="55" spans="1:7" x14ac:dyDescent="0.25">
      <c r="A55" s="13" t="s">
        <v>569</v>
      </c>
      <c r="B55" s="32" t="s">
        <v>570</v>
      </c>
      <c r="C55" s="32" t="s">
        <v>470</v>
      </c>
      <c r="D55" s="14">
        <v>13641</v>
      </c>
      <c r="E55" s="15">
        <v>46.25</v>
      </c>
      <c r="F55" s="16">
        <v>2.8999999999999998E-3</v>
      </c>
      <c r="G55" s="16"/>
    </row>
    <row r="56" spans="1:7" x14ac:dyDescent="0.25">
      <c r="A56" s="13" t="s">
        <v>571</v>
      </c>
      <c r="B56" s="32" t="s">
        <v>572</v>
      </c>
      <c r="C56" s="32" t="s">
        <v>573</v>
      </c>
      <c r="D56" s="14">
        <v>4120</v>
      </c>
      <c r="E56" s="15">
        <v>43.27</v>
      </c>
      <c r="F56" s="16">
        <v>2.7000000000000001E-3</v>
      </c>
      <c r="G56" s="16"/>
    </row>
    <row r="57" spans="1:7" x14ac:dyDescent="0.25">
      <c r="A57" s="13" t="s">
        <v>574</v>
      </c>
      <c r="B57" s="32" t="s">
        <v>575</v>
      </c>
      <c r="C57" s="32" t="s">
        <v>308</v>
      </c>
      <c r="D57" s="14">
        <v>3343</v>
      </c>
      <c r="E57" s="15">
        <v>41.99</v>
      </c>
      <c r="F57" s="16">
        <v>2.7000000000000001E-3</v>
      </c>
      <c r="G57" s="16"/>
    </row>
    <row r="58" spans="1:7" x14ac:dyDescent="0.25">
      <c r="A58" s="17" t="s">
        <v>181</v>
      </c>
      <c r="B58" s="33"/>
      <c r="C58" s="33"/>
      <c r="D58" s="18"/>
      <c r="E58" s="36">
        <v>15783.41</v>
      </c>
      <c r="F58" s="37">
        <v>1.0011000000000001</v>
      </c>
      <c r="G58" s="21"/>
    </row>
    <row r="59" spans="1:7" x14ac:dyDescent="0.25">
      <c r="A59" s="17" t="s">
        <v>473</v>
      </c>
      <c r="B59" s="32"/>
      <c r="C59" s="32"/>
      <c r="D59" s="14"/>
      <c r="E59" s="15"/>
      <c r="F59" s="16"/>
      <c r="G59" s="16"/>
    </row>
    <row r="60" spans="1:7" x14ac:dyDescent="0.25">
      <c r="A60" s="17" t="s">
        <v>181</v>
      </c>
      <c r="B60" s="32"/>
      <c r="C60" s="32"/>
      <c r="D60" s="14"/>
      <c r="E60" s="38" t="s">
        <v>134</v>
      </c>
      <c r="F60" s="39" t="s">
        <v>134</v>
      </c>
      <c r="G60" s="16"/>
    </row>
    <row r="61" spans="1:7" x14ac:dyDescent="0.25">
      <c r="A61" s="24" t="s">
        <v>184</v>
      </c>
      <c r="B61" s="34"/>
      <c r="C61" s="34"/>
      <c r="D61" s="25"/>
      <c r="E61" s="29">
        <v>15783.41</v>
      </c>
      <c r="F61" s="30">
        <v>1.0011000000000001</v>
      </c>
      <c r="G61" s="21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199</v>
      </c>
      <c r="B64" s="32"/>
      <c r="C64" s="32"/>
      <c r="D64" s="14"/>
      <c r="E64" s="15"/>
      <c r="F64" s="16"/>
      <c r="G64" s="16"/>
    </row>
    <row r="65" spans="1:7" x14ac:dyDescent="0.25">
      <c r="A65" s="13" t="s">
        <v>200</v>
      </c>
      <c r="B65" s="32"/>
      <c r="C65" s="32"/>
      <c r="D65" s="14"/>
      <c r="E65" s="15">
        <v>488.75</v>
      </c>
      <c r="F65" s="16">
        <v>3.1E-2</v>
      </c>
      <c r="G65" s="16">
        <v>6.2650999999999998E-2</v>
      </c>
    </row>
    <row r="66" spans="1:7" x14ac:dyDescent="0.25">
      <c r="A66" s="17" t="s">
        <v>181</v>
      </c>
      <c r="B66" s="33"/>
      <c r="C66" s="33"/>
      <c r="D66" s="18"/>
      <c r="E66" s="36">
        <v>488.75</v>
      </c>
      <c r="F66" s="37">
        <v>3.1E-2</v>
      </c>
      <c r="G66" s="21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24" t="s">
        <v>184</v>
      </c>
      <c r="B68" s="34"/>
      <c r="C68" s="34"/>
      <c r="D68" s="25"/>
      <c r="E68" s="19">
        <v>488.75</v>
      </c>
      <c r="F68" s="20">
        <v>3.1E-2</v>
      </c>
      <c r="G68" s="21"/>
    </row>
    <row r="69" spans="1:7" x14ac:dyDescent="0.25">
      <c r="A69" s="13" t="s">
        <v>201</v>
      </c>
      <c r="B69" s="32"/>
      <c r="C69" s="32"/>
      <c r="D69" s="14"/>
      <c r="E69" s="15">
        <v>8.3891999999999994E-2</v>
      </c>
      <c r="F69" s="16">
        <v>5.0000000000000004E-6</v>
      </c>
      <c r="G69" s="16"/>
    </row>
    <row r="70" spans="1:7" x14ac:dyDescent="0.25">
      <c r="A70" s="13" t="s">
        <v>202</v>
      </c>
      <c r="B70" s="32"/>
      <c r="C70" s="32"/>
      <c r="D70" s="14"/>
      <c r="E70" s="40">
        <v>-507.763892</v>
      </c>
      <c r="F70" s="26">
        <v>-3.2105000000000002E-2</v>
      </c>
      <c r="G70" s="16">
        <v>6.2649999999999997E-2</v>
      </c>
    </row>
    <row r="71" spans="1:7" x14ac:dyDescent="0.25">
      <c r="A71" s="27" t="s">
        <v>203</v>
      </c>
      <c r="B71" s="35"/>
      <c r="C71" s="35"/>
      <c r="D71" s="28"/>
      <c r="E71" s="29">
        <v>15764.48</v>
      </c>
      <c r="F71" s="30">
        <v>1</v>
      </c>
      <c r="G71" s="30"/>
    </row>
    <row r="76" spans="1:7" x14ac:dyDescent="0.25">
      <c r="A76" s="1" t="s">
        <v>206</v>
      </c>
    </row>
    <row r="77" spans="1:7" x14ac:dyDescent="0.25">
      <c r="A77" s="47" t="s">
        <v>207</v>
      </c>
      <c r="B77" s="3" t="s">
        <v>134</v>
      </c>
    </row>
    <row r="78" spans="1:7" x14ac:dyDescent="0.25">
      <c r="A78" t="s">
        <v>208</v>
      </c>
    </row>
    <row r="79" spans="1:7" x14ac:dyDescent="0.25">
      <c r="A79" t="s">
        <v>249</v>
      </c>
      <c r="B79" t="s">
        <v>210</v>
      </c>
      <c r="C79" t="s">
        <v>210</v>
      </c>
    </row>
    <row r="80" spans="1:7" x14ac:dyDescent="0.25">
      <c r="B80" s="48">
        <v>45688</v>
      </c>
      <c r="C80" s="48">
        <v>45716</v>
      </c>
    </row>
    <row r="81" spans="1:3" x14ac:dyDescent="0.25">
      <c r="A81" t="s">
        <v>250</v>
      </c>
      <c r="B81">
        <v>8.8622999999999994</v>
      </c>
      <c r="C81">
        <v>7.7281000000000004</v>
      </c>
    </row>
    <row r="82" spans="1:3" x14ac:dyDescent="0.25">
      <c r="A82" t="s">
        <v>251</v>
      </c>
      <c r="B82">
        <v>8.8622999999999994</v>
      </c>
      <c r="C82">
        <v>7.7281000000000004</v>
      </c>
    </row>
    <row r="83" spans="1:3" x14ac:dyDescent="0.25">
      <c r="A83" t="s">
        <v>252</v>
      </c>
      <c r="B83">
        <v>8.8465000000000007</v>
      </c>
      <c r="C83">
        <v>7.7102000000000004</v>
      </c>
    </row>
    <row r="84" spans="1:3" x14ac:dyDescent="0.25">
      <c r="A84" t="s">
        <v>253</v>
      </c>
      <c r="B84">
        <v>8.8465000000000007</v>
      </c>
      <c r="C84">
        <v>7.7102000000000004</v>
      </c>
    </row>
    <row r="86" spans="1:3" x14ac:dyDescent="0.25">
      <c r="A86" t="s">
        <v>212</v>
      </c>
      <c r="B86" s="3" t="s">
        <v>134</v>
      </c>
    </row>
    <row r="87" spans="1:3" x14ac:dyDescent="0.25">
      <c r="A87" t="s">
        <v>213</v>
      </c>
      <c r="B87" s="3" t="s">
        <v>134</v>
      </c>
    </row>
    <row r="88" spans="1:3" ht="29.1" customHeight="1" x14ac:dyDescent="0.25">
      <c r="A88" s="47" t="s">
        <v>214</v>
      </c>
      <c r="B88" s="3" t="s">
        <v>134</v>
      </c>
    </row>
    <row r="89" spans="1:3" ht="29.1" customHeight="1" x14ac:dyDescent="0.25">
      <c r="A89" s="47" t="s">
        <v>215</v>
      </c>
      <c r="B89" s="3" t="s">
        <v>134</v>
      </c>
    </row>
    <row r="90" spans="1:3" x14ac:dyDescent="0.25">
      <c r="A90" t="s">
        <v>476</v>
      </c>
      <c r="B90" s="49">
        <v>0.61860000000000004</v>
      </c>
    </row>
    <row r="91" spans="1:3" ht="43.5" customHeight="1" x14ac:dyDescent="0.25">
      <c r="A91" s="47" t="s">
        <v>217</v>
      </c>
      <c r="B91" s="3" t="s">
        <v>134</v>
      </c>
    </row>
    <row r="92" spans="1:3" x14ac:dyDescent="0.25">
      <c r="B92" s="3"/>
    </row>
    <row r="93" spans="1:3" ht="29.1" customHeight="1" x14ac:dyDescent="0.25">
      <c r="A93" s="47" t="s">
        <v>218</v>
      </c>
      <c r="B93" s="3" t="s">
        <v>134</v>
      </c>
    </row>
    <row r="94" spans="1:3" ht="29.1" customHeight="1" x14ac:dyDescent="0.25">
      <c r="A94" s="47" t="s">
        <v>219</v>
      </c>
      <c r="B94" t="s">
        <v>134</v>
      </c>
    </row>
    <row r="95" spans="1:3" ht="29.1" customHeight="1" x14ac:dyDescent="0.25">
      <c r="A95" s="47" t="s">
        <v>220</v>
      </c>
      <c r="B95" s="3" t="s">
        <v>134</v>
      </c>
    </row>
    <row r="96" spans="1:3" ht="29.1" customHeight="1" x14ac:dyDescent="0.25">
      <c r="A96" s="47" t="s">
        <v>221</v>
      </c>
      <c r="B96" s="3" t="s">
        <v>134</v>
      </c>
    </row>
    <row r="98" spans="1:4" ht="69.95" customHeight="1" x14ac:dyDescent="0.25">
      <c r="A98" s="65" t="s">
        <v>231</v>
      </c>
      <c r="B98" s="65" t="s">
        <v>232</v>
      </c>
      <c r="C98" s="65" t="s">
        <v>4</v>
      </c>
      <c r="D98" s="65" t="s">
        <v>5</v>
      </c>
    </row>
    <row r="99" spans="1:4" ht="69.95" customHeight="1" x14ac:dyDescent="0.25">
      <c r="A99" s="65" t="s">
        <v>576</v>
      </c>
      <c r="B99" s="65"/>
      <c r="C99" s="65" t="s">
        <v>15</v>
      </c>
      <c r="D99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133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3155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3156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757</v>
      </c>
      <c r="B8" s="32" t="s">
        <v>758</v>
      </c>
      <c r="C8" s="32" t="s">
        <v>470</v>
      </c>
      <c r="D8" s="14">
        <v>3996756</v>
      </c>
      <c r="E8" s="15">
        <v>28620.77</v>
      </c>
      <c r="F8" s="16">
        <v>3.6999999999999998E-2</v>
      </c>
      <c r="G8" s="16"/>
    </row>
    <row r="9" spans="1:7" x14ac:dyDescent="0.25">
      <c r="A9" s="13" t="s">
        <v>448</v>
      </c>
      <c r="B9" s="32" t="s">
        <v>449</v>
      </c>
      <c r="C9" s="32" t="s">
        <v>355</v>
      </c>
      <c r="D9" s="14">
        <v>195109</v>
      </c>
      <c r="E9" s="15">
        <v>27190.1</v>
      </c>
      <c r="F9" s="16">
        <v>3.5200000000000002E-2</v>
      </c>
      <c r="G9" s="16"/>
    </row>
    <row r="10" spans="1:7" x14ac:dyDescent="0.25">
      <c r="A10" s="13" t="s">
        <v>381</v>
      </c>
      <c r="B10" s="32" t="s">
        <v>382</v>
      </c>
      <c r="C10" s="32" t="s">
        <v>273</v>
      </c>
      <c r="D10" s="14">
        <v>494246</v>
      </c>
      <c r="E10" s="15">
        <v>26214.31</v>
      </c>
      <c r="F10" s="16">
        <v>3.39E-2</v>
      </c>
      <c r="G10" s="16"/>
    </row>
    <row r="11" spans="1:7" x14ac:dyDescent="0.25">
      <c r="A11" s="13" t="s">
        <v>330</v>
      </c>
      <c r="B11" s="32" t="s">
        <v>331</v>
      </c>
      <c r="C11" s="32" t="s">
        <v>332</v>
      </c>
      <c r="D11" s="14">
        <v>2594164</v>
      </c>
      <c r="E11" s="15">
        <v>25373.52</v>
      </c>
      <c r="F11" s="16">
        <v>3.2800000000000003E-2</v>
      </c>
      <c r="G11" s="16"/>
    </row>
    <row r="12" spans="1:7" x14ac:dyDescent="0.25">
      <c r="A12" s="13" t="s">
        <v>480</v>
      </c>
      <c r="B12" s="32" t="s">
        <v>481</v>
      </c>
      <c r="C12" s="32" t="s">
        <v>482</v>
      </c>
      <c r="D12" s="14">
        <v>3906706</v>
      </c>
      <c r="E12" s="15">
        <v>23463.68</v>
      </c>
      <c r="F12" s="16">
        <v>3.04E-2</v>
      </c>
      <c r="G12" s="16"/>
    </row>
    <row r="13" spans="1:7" x14ac:dyDescent="0.25">
      <c r="A13" s="13" t="s">
        <v>341</v>
      </c>
      <c r="B13" s="32" t="s">
        <v>342</v>
      </c>
      <c r="C13" s="32" t="s">
        <v>273</v>
      </c>
      <c r="D13" s="14">
        <v>282252</v>
      </c>
      <c r="E13" s="15">
        <v>20779.82</v>
      </c>
      <c r="F13" s="16">
        <v>2.69E-2</v>
      </c>
      <c r="G13" s="16"/>
    </row>
    <row r="14" spans="1:7" x14ac:dyDescent="0.25">
      <c r="A14" s="13" t="s">
        <v>333</v>
      </c>
      <c r="B14" s="32" t="s">
        <v>334</v>
      </c>
      <c r="C14" s="32" t="s">
        <v>335</v>
      </c>
      <c r="D14" s="14">
        <v>1301403</v>
      </c>
      <c r="E14" s="15">
        <v>19047.330000000002</v>
      </c>
      <c r="F14" s="16">
        <v>2.46E-2</v>
      </c>
      <c r="G14" s="16"/>
    </row>
    <row r="15" spans="1:7" x14ac:dyDescent="0.25">
      <c r="A15" s="13" t="s">
        <v>520</v>
      </c>
      <c r="B15" s="32" t="s">
        <v>521</v>
      </c>
      <c r="C15" s="32" t="s">
        <v>417</v>
      </c>
      <c r="D15" s="14">
        <v>193121</v>
      </c>
      <c r="E15" s="15">
        <v>16822</v>
      </c>
      <c r="F15" s="16">
        <v>2.18E-2</v>
      </c>
      <c r="G15" s="16"/>
    </row>
    <row r="16" spans="1:7" x14ac:dyDescent="0.25">
      <c r="A16" s="13" t="s">
        <v>418</v>
      </c>
      <c r="B16" s="32" t="s">
        <v>419</v>
      </c>
      <c r="C16" s="32" t="s">
        <v>281</v>
      </c>
      <c r="D16" s="14">
        <v>872147</v>
      </c>
      <c r="E16" s="15">
        <v>16611.349999999999</v>
      </c>
      <c r="F16" s="16">
        <v>2.1499999999999998E-2</v>
      </c>
      <c r="G16" s="16"/>
    </row>
    <row r="17" spans="1:7" x14ac:dyDescent="0.25">
      <c r="A17" s="13" t="s">
        <v>739</v>
      </c>
      <c r="B17" s="32" t="s">
        <v>740</v>
      </c>
      <c r="C17" s="32" t="s">
        <v>262</v>
      </c>
      <c r="D17" s="14">
        <v>9288470</v>
      </c>
      <c r="E17" s="15">
        <v>16498.18</v>
      </c>
      <c r="F17" s="16">
        <v>2.1299999999999999E-2</v>
      </c>
      <c r="G17" s="16"/>
    </row>
    <row r="18" spans="1:7" x14ac:dyDescent="0.25">
      <c r="A18" s="13" t="s">
        <v>390</v>
      </c>
      <c r="B18" s="32" t="s">
        <v>391</v>
      </c>
      <c r="C18" s="32" t="s">
        <v>345</v>
      </c>
      <c r="D18" s="14">
        <v>1964704</v>
      </c>
      <c r="E18" s="15">
        <v>16226.49</v>
      </c>
      <c r="F18" s="16">
        <v>2.1000000000000001E-2</v>
      </c>
      <c r="G18" s="16"/>
    </row>
    <row r="19" spans="1:7" x14ac:dyDescent="0.25">
      <c r="A19" s="13" t="s">
        <v>509</v>
      </c>
      <c r="B19" s="32" t="s">
        <v>510</v>
      </c>
      <c r="C19" s="32" t="s">
        <v>511</v>
      </c>
      <c r="D19" s="14">
        <v>40030</v>
      </c>
      <c r="E19" s="15">
        <v>16218.53</v>
      </c>
      <c r="F19" s="16">
        <v>2.1000000000000001E-2</v>
      </c>
      <c r="G19" s="16"/>
    </row>
    <row r="20" spans="1:7" x14ac:dyDescent="0.25">
      <c r="A20" s="13" t="s">
        <v>295</v>
      </c>
      <c r="B20" s="32" t="s">
        <v>296</v>
      </c>
      <c r="C20" s="32" t="s">
        <v>297</v>
      </c>
      <c r="D20" s="14">
        <v>327933</v>
      </c>
      <c r="E20" s="15">
        <v>15195.43</v>
      </c>
      <c r="F20" s="16">
        <v>1.9699999999999999E-2</v>
      </c>
      <c r="G20" s="16"/>
    </row>
    <row r="21" spans="1:7" x14ac:dyDescent="0.25">
      <c r="A21" s="13" t="s">
        <v>428</v>
      </c>
      <c r="B21" s="32" t="s">
        <v>429</v>
      </c>
      <c r="C21" s="32" t="s">
        <v>385</v>
      </c>
      <c r="D21" s="14">
        <v>2635765</v>
      </c>
      <c r="E21" s="15">
        <v>15092.39</v>
      </c>
      <c r="F21" s="16">
        <v>1.95E-2</v>
      </c>
      <c r="G21" s="16"/>
    </row>
    <row r="22" spans="1:7" x14ac:dyDescent="0.25">
      <c r="A22" s="13" t="s">
        <v>450</v>
      </c>
      <c r="B22" s="32" t="s">
        <v>451</v>
      </c>
      <c r="C22" s="32" t="s">
        <v>281</v>
      </c>
      <c r="D22" s="14">
        <v>1031532</v>
      </c>
      <c r="E22" s="15">
        <v>13980.87</v>
      </c>
      <c r="F22" s="16">
        <v>1.8100000000000002E-2</v>
      </c>
      <c r="G22" s="16"/>
    </row>
    <row r="23" spans="1:7" x14ac:dyDescent="0.25">
      <c r="A23" s="13" t="s">
        <v>298</v>
      </c>
      <c r="B23" s="32" t="s">
        <v>299</v>
      </c>
      <c r="C23" s="32" t="s">
        <v>300</v>
      </c>
      <c r="D23" s="14">
        <v>625035</v>
      </c>
      <c r="E23" s="15">
        <v>13330.75</v>
      </c>
      <c r="F23" s="16">
        <v>1.72E-2</v>
      </c>
      <c r="G23" s="16"/>
    </row>
    <row r="24" spans="1:7" x14ac:dyDescent="0.25">
      <c r="A24" s="13" t="s">
        <v>437</v>
      </c>
      <c r="B24" s="32" t="s">
        <v>438</v>
      </c>
      <c r="C24" s="32" t="s">
        <v>439</v>
      </c>
      <c r="D24" s="14">
        <v>641428</v>
      </c>
      <c r="E24" s="15">
        <v>13297.12</v>
      </c>
      <c r="F24" s="16">
        <v>1.72E-2</v>
      </c>
      <c r="G24" s="16"/>
    </row>
    <row r="25" spans="1:7" x14ac:dyDescent="0.25">
      <c r="A25" s="13" t="s">
        <v>505</v>
      </c>
      <c r="B25" s="32" t="s">
        <v>506</v>
      </c>
      <c r="C25" s="32" t="s">
        <v>297</v>
      </c>
      <c r="D25" s="14">
        <v>363175</v>
      </c>
      <c r="E25" s="15">
        <v>13177.08</v>
      </c>
      <c r="F25" s="16">
        <v>1.7000000000000001E-2</v>
      </c>
      <c r="G25" s="16"/>
    </row>
    <row r="26" spans="1:7" x14ac:dyDescent="0.25">
      <c r="A26" s="13" t="s">
        <v>356</v>
      </c>
      <c r="B26" s="32" t="s">
        <v>357</v>
      </c>
      <c r="C26" s="32" t="s">
        <v>262</v>
      </c>
      <c r="D26" s="14">
        <v>2562486</v>
      </c>
      <c r="E26" s="15">
        <v>13089.18</v>
      </c>
      <c r="F26" s="16">
        <v>1.6899999999999998E-2</v>
      </c>
      <c r="G26" s="16"/>
    </row>
    <row r="27" spans="1:7" x14ac:dyDescent="0.25">
      <c r="A27" s="13" t="s">
        <v>755</v>
      </c>
      <c r="B27" s="32" t="s">
        <v>756</v>
      </c>
      <c r="C27" s="32" t="s">
        <v>294</v>
      </c>
      <c r="D27" s="14">
        <v>295732</v>
      </c>
      <c r="E27" s="15">
        <v>12980.71</v>
      </c>
      <c r="F27" s="16">
        <v>1.6799999999999999E-2</v>
      </c>
      <c r="G27" s="16"/>
    </row>
    <row r="28" spans="1:7" x14ac:dyDescent="0.25">
      <c r="A28" s="13" t="s">
        <v>741</v>
      </c>
      <c r="B28" s="32" t="s">
        <v>742</v>
      </c>
      <c r="C28" s="32" t="s">
        <v>332</v>
      </c>
      <c r="D28" s="14">
        <v>2092640</v>
      </c>
      <c r="E28" s="15">
        <v>12821.61</v>
      </c>
      <c r="F28" s="16">
        <v>1.66E-2</v>
      </c>
      <c r="G28" s="16"/>
    </row>
    <row r="29" spans="1:7" x14ac:dyDescent="0.25">
      <c r="A29" s="13" t="s">
        <v>743</v>
      </c>
      <c r="B29" s="32" t="s">
        <v>744</v>
      </c>
      <c r="C29" s="32" t="s">
        <v>300</v>
      </c>
      <c r="D29" s="14">
        <v>278757</v>
      </c>
      <c r="E29" s="15">
        <v>12649.3</v>
      </c>
      <c r="F29" s="16">
        <v>1.6400000000000001E-2</v>
      </c>
      <c r="G29" s="16"/>
    </row>
    <row r="30" spans="1:7" x14ac:dyDescent="0.25">
      <c r="A30" s="13" t="s">
        <v>328</v>
      </c>
      <c r="B30" s="32" t="s">
        <v>329</v>
      </c>
      <c r="C30" s="32" t="s">
        <v>297</v>
      </c>
      <c r="D30" s="14">
        <v>216103</v>
      </c>
      <c r="E30" s="15">
        <v>10787.11</v>
      </c>
      <c r="F30" s="16">
        <v>1.4E-2</v>
      </c>
      <c r="G30" s="16"/>
    </row>
    <row r="31" spans="1:7" x14ac:dyDescent="0.25">
      <c r="A31" s="13" t="s">
        <v>282</v>
      </c>
      <c r="B31" s="32" t="s">
        <v>283</v>
      </c>
      <c r="C31" s="32" t="s">
        <v>284</v>
      </c>
      <c r="D31" s="14">
        <v>218071</v>
      </c>
      <c r="E31" s="15">
        <v>10579.82</v>
      </c>
      <c r="F31" s="16">
        <v>1.37E-2</v>
      </c>
      <c r="G31" s="16"/>
    </row>
    <row r="32" spans="1:7" x14ac:dyDescent="0.25">
      <c r="A32" s="13" t="s">
        <v>420</v>
      </c>
      <c r="B32" s="32" t="s">
        <v>421</v>
      </c>
      <c r="C32" s="32" t="s">
        <v>394</v>
      </c>
      <c r="D32" s="14">
        <v>545727</v>
      </c>
      <c r="E32" s="15">
        <v>10566.91</v>
      </c>
      <c r="F32" s="16">
        <v>1.37E-2</v>
      </c>
      <c r="G32" s="16"/>
    </row>
    <row r="33" spans="1:7" x14ac:dyDescent="0.25">
      <c r="A33" s="13" t="s">
        <v>777</v>
      </c>
      <c r="B33" s="32" t="s">
        <v>778</v>
      </c>
      <c r="C33" s="32" t="s">
        <v>417</v>
      </c>
      <c r="D33" s="14">
        <v>377797</v>
      </c>
      <c r="E33" s="15">
        <v>10560.94</v>
      </c>
      <c r="F33" s="16">
        <v>1.37E-2</v>
      </c>
      <c r="G33" s="16"/>
    </row>
    <row r="34" spans="1:7" x14ac:dyDescent="0.25">
      <c r="A34" s="13" t="s">
        <v>362</v>
      </c>
      <c r="B34" s="32" t="s">
        <v>363</v>
      </c>
      <c r="C34" s="32" t="s">
        <v>273</v>
      </c>
      <c r="D34" s="14">
        <v>464534</v>
      </c>
      <c r="E34" s="15">
        <v>10439.24</v>
      </c>
      <c r="F34" s="16">
        <v>1.35E-2</v>
      </c>
      <c r="G34" s="16"/>
    </row>
    <row r="35" spans="1:7" x14ac:dyDescent="0.25">
      <c r="A35" s="13" t="s">
        <v>751</v>
      </c>
      <c r="B35" s="32" t="s">
        <v>752</v>
      </c>
      <c r="C35" s="32" t="s">
        <v>470</v>
      </c>
      <c r="D35" s="14">
        <v>1602323</v>
      </c>
      <c r="E35" s="15">
        <v>10032.14</v>
      </c>
      <c r="F35" s="16">
        <v>1.2999999999999999E-2</v>
      </c>
      <c r="G35" s="16"/>
    </row>
    <row r="36" spans="1:7" x14ac:dyDescent="0.25">
      <c r="A36" s="13" t="s">
        <v>413</v>
      </c>
      <c r="B36" s="32" t="s">
        <v>414</v>
      </c>
      <c r="C36" s="32" t="s">
        <v>345</v>
      </c>
      <c r="D36" s="14">
        <v>381695</v>
      </c>
      <c r="E36" s="15">
        <v>9983.81</v>
      </c>
      <c r="F36" s="16">
        <v>1.29E-2</v>
      </c>
      <c r="G36" s="16"/>
    </row>
    <row r="37" spans="1:7" x14ac:dyDescent="0.25">
      <c r="A37" s="13" t="s">
        <v>432</v>
      </c>
      <c r="B37" s="32" t="s">
        <v>433</v>
      </c>
      <c r="C37" s="32" t="s">
        <v>394</v>
      </c>
      <c r="D37" s="14">
        <v>631622</v>
      </c>
      <c r="E37" s="15">
        <v>9778.14</v>
      </c>
      <c r="F37" s="16">
        <v>1.2699999999999999E-2</v>
      </c>
      <c r="G37" s="16"/>
    </row>
    <row r="38" spans="1:7" x14ac:dyDescent="0.25">
      <c r="A38" s="13" t="s">
        <v>430</v>
      </c>
      <c r="B38" s="32" t="s">
        <v>431</v>
      </c>
      <c r="C38" s="32" t="s">
        <v>403</v>
      </c>
      <c r="D38" s="14">
        <v>665143</v>
      </c>
      <c r="E38" s="15">
        <v>9571.08</v>
      </c>
      <c r="F38" s="16">
        <v>1.24E-2</v>
      </c>
      <c r="G38" s="16"/>
    </row>
    <row r="39" spans="1:7" x14ac:dyDescent="0.25">
      <c r="A39" s="13" t="s">
        <v>485</v>
      </c>
      <c r="B39" s="32" t="s">
        <v>486</v>
      </c>
      <c r="C39" s="32" t="s">
        <v>345</v>
      </c>
      <c r="D39" s="14">
        <v>537570</v>
      </c>
      <c r="E39" s="15">
        <v>9492.14</v>
      </c>
      <c r="F39" s="16">
        <v>1.23E-2</v>
      </c>
      <c r="G39" s="16"/>
    </row>
    <row r="40" spans="1:7" x14ac:dyDescent="0.25">
      <c r="A40" s="13" t="s">
        <v>1443</v>
      </c>
      <c r="B40" s="32" t="s">
        <v>1444</v>
      </c>
      <c r="C40" s="32" t="s">
        <v>417</v>
      </c>
      <c r="D40" s="14">
        <v>250012</v>
      </c>
      <c r="E40" s="15">
        <v>9406.08</v>
      </c>
      <c r="F40" s="16">
        <v>1.2200000000000001E-2</v>
      </c>
      <c r="G40" s="16"/>
    </row>
    <row r="41" spans="1:7" x14ac:dyDescent="0.25">
      <c r="A41" s="13" t="s">
        <v>375</v>
      </c>
      <c r="B41" s="32" t="s">
        <v>376</v>
      </c>
      <c r="C41" s="32" t="s">
        <v>300</v>
      </c>
      <c r="D41" s="14">
        <v>922083</v>
      </c>
      <c r="E41" s="15">
        <v>9392.7999999999993</v>
      </c>
      <c r="F41" s="16">
        <v>1.2200000000000001E-2</v>
      </c>
      <c r="G41" s="16"/>
    </row>
    <row r="42" spans="1:7" x14ac:dyDescent="0.25">
      <c r="A42" s="13" t="s">
        <v>317</v>
      </c>
      <c r="B42" s="32" t="s">
        <v>318</v>
      </c>
      <c r="C42" s="32" t="s">
        <v>300</v>
      </c>
      <c r="D42" s="14">
        <v>1514987</v>
      </c>
      <c r="E42" s="15">
        <v>9352.01</v>
      </c>
      <c r="F42" s="16">
        <v>1.21E-2</v>
      </c>
      <c r="G42" s="16"/>
    </row>
    <row r="43" spans="1:7" x14ac:dyDescent="0.25">
      <c r="A43" s="13" t="s">
        <v>401</v>
      </c>
      <c r="B43" s="32" t="s">
        <v>402</v>
      </c>
      <c r="C43" s="32" t="s">
        <v>403</v>
      </c>
      <c r="D43" s="14">
        <v>296120</v>
      </c>
      <c r="E43" s="15">
        <v>9091.33</v>
      </c>
      <c r="F43" s="16">
        <v>1.18E-2</v>
      </c>
      <c r="G43" s="16"/>
    </row>
    <row r="44" spans="1:7" x14ac:dyDescent="0.25">
      <c r="A44" s="13" t="s">
        <v>371</v>
      </c>
      <c r="B44" s="32" t="s">
        <v>372</v>
      </c>
      <c r="C44" s="32" t="s">
        <v>355</v>
      </c>
      <c r="D44" s="14">
        <v>647501</v>
      </c>
      <c r="E44" s="15">
        <v>8547.66</v>
      </c>
      <c r="F44" s="16">
        <v>1.11E-2</v>
      </c>
      <c r="G44" s="16"/>
    </row>
    <row r="45" spans="1:7" x14ac:dyDescent="0.25">
      <c r="A45" s="13" t="s">
        <v>306</v>
      </c>
      <c r="B45" s="32" t="s">
        <v>307</v>
      </c>
      <c r="C45" s="32" t="s">
        <v>308</v>
      </c>
      <c r="D45" s="14">
        <v>3468164</v>
      </c>
      <c r="E45" s="15">
        <v>8540.35</v>
      </c>
      <c r="F45" s="16">
        <v>1.0999999999999999E-2</v>
      </c>
      <c r="G45" s="16"/>
    </row>
    <row r="46" spans="1:7" x14ac:dyDescent="0.25">
      <c r="A46" s="13" t="s">
        <v>326</v>
      </c>
      <c r="B46" s="32" t="s">
        <v>327</v>
      </c>
      <c r="C46" s="32" t="s">
        <v>300</v>
      </c>
      <c r="D46" s="14">
        <v>600057</v>
      </c>
      <c r="E46" s="15">
        <v>8405.2999999999993</v>
      </c>
      <c r="F46" s="16">
        <v>1.09E-2</v>
      </c>
      <c r="G46" s="16"/>
    </row>
    <row r="47" spans="1:7" x14ac:dyDescent="0.25">
      <c r="A47" s="13" t="s">
        <v>1518</v>
      </c>
      <c r="B47" s="32" t="s">
        <v>1519</v>
      </c>
      <c r="C47" s="32" t="s">
        <v>573</v>
      </c>
      <c r="D47" s="14">
        <v>3899861</v>
      </c>
      <c r="E47" s="15">
        <v>8304.36</v>
      </c>
      <c r="F47" s="16">
        <v>1.0699999999999999E-2</v>
      </c>
      <c r="G47" s="16"/>
    </row>
    <row r="48" spans="1:7" x14ac:dyDescent="0.25">
      <c r="A48" s="13" t="s">
        <v>454</v>
      </c>
      <c r="B48" s="32" t="s">
        <v>455</v>
      </c>
      <c r="C48" s="32" t="s">
        <v>281</v>
      </c>
      <c r="D48" s="14">
        <v>326133</v>
      </c>
      <c r="E48" s="15">
        <v>8107.5</v>
      </c>
      <c r="F48" s="16">
        <v>1.0500000000000001E-2</v>
      </c>
      <c r="G48" s="16"/>
    </row>
    <row r="49" spans="1:7" x14ac:dyDescent="0.25">
      <c r="A49" s="13" t="s">
        <v>1530</v>
      </c>
      <c r="B49" s="32" t="s">
        <v>1531</v>
      </c>
      <c r="C49" s="32" t="s">
        <v>303</v>
      </c>
      <c r="D49" s="14">
        <v>585322</v>
      </c>
      <c r="E49" s="15">
        <v>7392.32</v>
      </c>
      <c r="F49" s="16">
        <v>9.5999999999999992E-3</v>
      </c>
      <c r="G49" s="16"/>
    </row>
    <row r="50" spans="1:7" x14ac:dyDescent="0.25">
      <c r="A50" s="13" t="s">
        <v>745</v>
      </c>
      <c r="B50" s="32" t="s">
        <v>746</v>
      </c>
      <c r="C50" s="32" t="s">
        <v>338</v>
      </c>
      <c r="D50" s="14">
        <v>736744</v>
      </c>
      <c r="E50" s="15">
        <v>7353.44</v>
      </c>
      <c r="F50" s="16">
        <v>9.4999999999999998E-3</v>
      </c>
      <c r="G50" s="16"/>
    </row>
    <row r="51" spans="1:7" x14ac:dyDescent="0.25">
      <c r="A51" s="13" t="s">
        <v>465</v>
      </c>
      <c r="B51" s="32" t="s">
        <v>466</v>
      </c>
      <c r="C51" s="32" t="s">
        <v>467</v>
      </c>
      <c r="D51" s="14">
        <v>2017441</v>
      </c>
      <c r="E51" s="15">
        <v>6913.77</v>
      </c>
      <c r="F51" s="16">
        <v>8.8999999999999999E-3</v>
      </c>
      <c r="G51" s="16"/>
    </row>
    <row r="52" spans="1:7" x14ac:dyDescent="0.25">
      <c r="A52" s="13" t="s">
        <v>1643</v>
      </c>
      <c r="B52" s="32" t="s">
        <v>1644</v>
      </c>
      <c r="C52" s="32" t="s">
        <v>573</v>
      </c>
      <c r="D52" s="14">
        <v>239355</v>
      </c>
      <c r="E52" s="15">
        <v>6866.98</v>
      </c>
      <c r="F52" s="16">
        <v>8.8999999999999999E-3</v>
      </c>
      <c r="G52" s="16"/>
    </row>
    <row r="53" spans="1:7" x14ac:dyDescent="0.25">
      <c r="A53" s="13" t="s">
        <v>1422</v>
      </c>
      <c r="B53" s="32" t="s">
        <v>1423</v>
      </c>
      <c r="C53" s="32" t="s">
        <v>394</v>
      </c>
      <c r="D53" s="14">
        <v>451309</v>
      </c>
      <c r="E53" s="15">
        <v>6699.68</v>
      </c>
      <c r="F53" s="16">
        <v>8.6999999999999994E-3</v>
      </c>
      <c r="G53" s="16"/>
    </row>
    <row r="54" spans="1:7" x14ac:dyDescent="0.25">
      <c r="A54" s="13" t="s">
        <v>322</v>
      </c>
      <c r="B54" s="32" t="s">
        <v>323</v>
      </c>
      <c r="C54" s="32" t="s">
        <v>262</v>
      </c>
      <c r="D54" s="14">
        <v>3307511</v>
      </c>
      <c r="E54" s="15">
        <v>6651.74</v>
      </c>
      <c r="F54" s="16">
        <v>8.6E-3</v>
      </c>
      <c r="G54" s="16"/>
    </row>
    <row r="55" spans="1:7" x14ac:dyDescent="0.25">
      <c r="A55" s="13" t="s">
        <v>426</v>
      </c>
      <c r="B55" s="32" t="s">
        <v>427</v>
      </c>
      <c r="C55" s="32" t="s">
        <v>403</v>
      </c>
      <c r="D55" s="14">
        <v>488394</v>
      </c>
      <c r="E55" s="15">
        <v>6531.05</v>
      </c>
      <c r="F55" s="16">
        <v>8.3999999999999995E-3</v>
      </c>
      <c r="G55" s="16"/>
    </row>
    <row r="56" spans="1:7" x14ac:dyDescent="0.25">
      <c r="A56" s="13" t="s">
        <v>773</v>
      </c>
      <c r="B56" s="32" t="s">
        <v>774</v>
      </c>
      <c r="C56" s="32" t="s">
        <v>308</v>
      </c>
      <c r="D56" s="14">
        <v>660831</v>
      </c>
      <c r="E56" s="15">
        <v>6445.75</v>
      </c>
      <c r="F56" s="16">
        <v>8.3000000000000001E-3</v>
      </c>
      <c r="G56" s="16"/>
    </row>
    <row r="57" spans="1:7" x14ac:dyDescent="0.25">
      <c r="A57" s="13" t="s">
        <v>471</v>
      </c>
      <c r="B57" s="32" t="s">
        <v>472</v>
      </c>
      <c r="C57" s="32" t="s">
        <v>284</v>
      </c>
      <c r="D57" s="14">
        <v>6034056</v>
      </c>
      <c r="E57" s="15">
        <v>6046.73</v>
      </c>
      <c r="F57" s="16">
        <v>7.7999999999999996E-3</v>
      </c>
      <c r="G57" s="16"/>
    </row>
    <row r="58" spans="1:7" x14ac:dyDescent="0.25">
      <c r="A58" s="13" t="s">
        <v>1457</v>
      </c>
      <c r="B58" s="32" t="s">
        <v>1458</v>
      </c>
      <c r="C58" s="32" t="s">
        <v>294</v>
      </c>
      <c r="D58" s="14">
        <v>22064</v>
      </c>
      <c r="E58" s="15">
        <v>6019.94</v>
      </c>
      <c r="F58" s="16">
        <v>7.7999999999999996E-3</v>
      </c>
      <c r="G58" s="16"/>
    </row>
    <row r="59" spans="1:7" x14ac:dyDescent="0.25">
      <c r="A59" s="13" t="s">
        <v>1576</v>
      </c>
      <c r="B59" s="32" t="s">
        <v>1577</v>
      </c>
      <c r="C59" s="32" t="s">
        <v>284</v>
      </c>
      <c r="D59" s="14">
        <v>85714</v>
      </c>
      <c r="E59" s="15">
        <v>5993.68</v>
      </c>
      <c r="F59" s="16">
        <v>7.7999999999999996E-3</v>
      </c>
      <c r="G59" s="16"/>
    </row>
    <row r="60" spans="1:7" x14ac:dyDescent="0.25">
      <c r="A60" s="13" t="s">
        <v>379</v>
      </c>
      <c r="B60" s="32" t="s">
        <v>380</v>
      </c>
      <c r="C60" s="32" t="s">
        <v>316</v>
      </c>
      <c r="D60" s="14">
        <v>266568</v>
      </c>
      <c r="E60" s="15">
        <v>5932.47</v>
      </c>
      <c r="F60" s="16">
        <v>7.7000000000000002E-3</v>
      </c>
      <c r="G60" s="16"/>
    </row>
    <row r="61" spans="1:7" x14ac:dyDescent="0.25">
      <c r="A61" s="13" t="s">
        <v>311</v>
      </c>
      <c r="B61" s="32" t="s">
        <v>312</v>
      </c>
      <c r="C61" s="32" t="s">
        <v>313</v>
      </c>
      <c r="D61" s="14">
        <v>883144</v>
      </c>
      <c r="E61" s="15">
        <v>5600.46</v>
      </c>
      <c r="F61" s="16">
        <v>7.1999999999999998E-3</v>
      </c>
      <c r="G61" s="16"/>
    </row>
    <row r="62" spans="1:7" x14ac:dyDescent="0.25">
      <c r="A62" s="13" t="s">
        <v>503</v>
      </c>
      <c r="B62" s="32" t="s">
        <v>504</v>
      </c>
      <c r="C62" s="32" t="s">
        <v>403</v>
      </c>
      <c r="D62" s="14">
        <v>199079</v>
      </c>
      <c r="E62" s="15">
        <v>5410.87</v>
      </c>
      <c r="F62" s="16">
        <v>7.0000000000000001E-3</v>
      </c>
      <c r="G62" s="16"/>
    </row>
    <row r="63" spans="1:7" x14ac:dyDescent="0.25">
      <c r="A63" s="13" t="s">
        <v>1665</v>
      </c>
      <c r="B63" s="32" t="s">
        <v>1666</v>
      </c>
      <c r="C63" s="32" t="s">
        <v>345</v>
      </c>
      <c r="D63" s="14">
        <v>11346339</v>
      </c>
      <c r="E63" s="15">
        <v>5332.78</v>
      </c>
      <c r="F63" s="16">
        <v>6.8999999999999999E-3</v>
      </c>
      <c r="G63" s="16"/>
    </row>
    <row r="64" spans="1:7" x14ac:dyDescent="0.25">
      <c r="A64" s="13" t="s">
        <v>1538</v>
      </c>
      <c r="B64" s="32" t="s">
        <v>1539</v>
      </c>
      <c r="C64" s="32" t="s">
        <v>1540</v>
      </c>
      <c r="D64" s="14">
        <v>8333742</v>
      </c>
      <c r="E64" s="15">
        <v>5206.92</v>
      </c>
      <c r="F64" s="16">
        <v>6.7000000000000002E-3</v>
      </c>
      <c r="G64" s="16"/>
    </row>
    <row r="65" spans="1:7" x14ac:dyDescent="0.25">
      <c r="A65" s="13" t="s">
        <v>555</v>
      </c>
      <c r="B65" s="32" t="s">
        <v>556</v>
      </c>
      <c r="C65" s="32" t="s">
        <v>385</v>
      </c>
      <c r="D65" s="14">
        <v>1037209</v>
      </c>
      <c r="E65" s="15">
        <v>5040.84</v>
      </c>
      <c r="F65" s="16">
        <v>6.4999999999999997E-3</v>
      </c>
      <c r="G65" s="16"/>
    </row>
    <row r="66" spans="1:7" x14ac:dyDescent="0.25">
      <c r="A66" s="13" t="s">
        <v>440</v>
      </c>
      <c r="B66" s="32" t="s">
        <v>441</v>
      </c>
      <c r="C66" s="32" t="s">
        <v>281</v>
      </c>
      <c r="D66" s="14">
        <v>668642</v>
      </c>
      <c r="E66" s="15">
        <v>4972.3599999999997</v>
      </c>
      <c r="F66" s="16">
        <v>6.4000000000000003E-3</v>
      </c>
      <c r="G66" s="16"/>
    </row>
    <row r="67" spans="1:7" x14ac:dyDescent="0.25">
      <c r="A67" s="13" t="s">
        <v>1479</v>
      </c>
      <c r="B67" s="32" t="s">
        <v>1480</v>
      </c>
      <c r="C67" s="32" t="s">
        <v>284</v>
      </c>
      <c r="D67" s="14">
        <v>578193</v>
      </c>
      <c r="E67" s="15">
        <v>4875.03</v>
      </c>
      <c r="F67" s="16">
        <v>6.3E-3</v>
      </c>
      <c r="G67" s="16"/>
    </row>
    <row r="68" spans="1:7" x14ac:dyDescent="0.25">
      <c r="A68" s="13" t="s">
        <v>1508</v>
      </c>
      <c r="B68" s="32" t="s">
        <v>1509</v>
      </c>
      <c r="C68" s="32" t="s">
        <v>270</v>
      </c>
      <c r="D68" s="14">
        <v>1469960</v>
      </c>
      <c r="E68" s="15">
        <v>4753.12</v>
      </c>
      <c r="F68" s="16">
        <v>6.1000000000000004E-3</v>
      </c>
      <c r="G68" s="16"/>
    </row>
    <row r="69" spans="1:7" x14ac:dyDescent="0.25">
      <c r="A69" s="13" t="s">
        <v>366</v>
      </c>
      <c r="B69" s="32" t="s">
        <v>367</v>
      </c>
      <c r="C69" s="32" t="s">
        <v>281</v>
      </c>
      <c r="D69" s="14">
        <v>280871</v>
      </c>
      <c r="E69" s="15">
        <v>4202.1099999999997</v>
      </c>
      <c r="F69" s="16">
        <v>5.4000000000000003E-3</v>
      </c>
      <c r="G69" s="16"/>
    </row>
    <row r="70" spans="1:7" x14ac:dyDescent="0.25">
      <c r="A70" s="13" t="s">
        <v>516</v>
      </c>
      <c r="B70" s="32" t="s">
        <v>517</v>
      </c>
      <c r="C70" s="32" t="s">
        <v>297</v>
      </c>
      <c r="D70" s="14">
        <v>391325</v>
      </c>
      <c r="E70" s="15">
        <v>3906.6</v>
      </c>
      <c r="F70" s="16">
        <v>5.1000000000000004E-3</v>
      </c>
      <c r="G70" s="16"/>
    </row>
    <row r="71" spans="1:7" x14ac:dyDescent="0.25">
      <c r="A71" s="13" t="s">
        <v>487</v>
      </c>
      <c r="B71" s="32" t="s">
        <v>488</v>
      </c>
      <c r="C71" s="32" t="s">
        <v>300</v>
      </c>
      <c r="D71" s="14">
        <v>3584917</v>
      </c>
      <c r="E71" s="15">
        <v>3897.88</v>
      </c>
      <c r="F71" s="16">
        <v>5.0000000000000001E-3</v>
      </c>
      <c r="G71" s="16"/>
    </row>
    <row r="72" spans="1:7" x14ac:dyDescent="0.25">
      <c r="A72" s="13" t="s">
        <v>1473</v>
      </c>
      <c r="B72" s="32" t="s">
        <v>1474</v>
      </c>
      <c r="C72" s="32" t="s">
        <v>436</v>
      </c>
      <c r="D72" s="14">
        <v>826892</v>
      </c>
      <c r="E72" s="15">
        <v>3808.66</v>
      </c>
      <c r="F72" s="16">
        <v>4.8999999999999998E-3</v>
      </c>
      <c r="G72" s="16"/>
    </row>
    <row r="73" spans="1:7" x14ac:dyDescent="0.25">
      <c r="A73" s="13" t="s">
        <v>1497</v>
      </c>
      <c r="B73" s="32" t="s">
        <v>1498</v>
      </c>
      <c r="C73" s="32" t="s">
        <v>355</v>
      </c>
      <c r="D73" s="14">
        <v>407879</v>
      </c>
      <c r="E73" s="15">
        <v>3785.32</v>
      </c>
      <c r="F73" s="16">
        <v>4.8999999999999998E-3</v>
      </c>
      <c r="G73" s="16"/>
    </row>
    <row r="74" spans="1:7" x14ac:dyDescent="0.25">
      <c r="A74" s="13" t="s">
        <v>2394</v>
      </c>
      <c r="B74" s="32" t="s">
        <v>2395</v>
      </c>
      <c r="C74" s="32" t="s">
        <v>345</v>
      </c>
      <c r="D74" s="14">
        <v>149350</v>
      </c>
      <c r="E74" s="15">
        <v>3782.29</v>
      </c>
      <c r="F74" s="16">
        <v>4.8999999999999998E-3</v>
      </c>
      <c r="G74" s="16"/>
    </row>
    <row r="75" spans="1:7" x14ac:dyDescent="0.25">
      <c r="A75" s="13" t="s">
        <v>1211</v>
      </c>
      <c r="B75" s="32" t="s">
        <v>1212</v>
      </c>
      <c r="C75" s="32" t="s">
        <v>270</v>
      </c>
      <c r="D75" s="14">
        <v>286223</v>
      </c>
      <c r="E75" s="15">
        <v>3733.49</v>
      </c>
      <c r="F75" s="16">
        <v>4.7999999999999996E-3</v>
      </c>
      <c r="G75" s="16"/>
    </row>
    <row r="76" spans="1:7" x14ac:dyDescent="0.25">
      <c r="A76" s="13" t="s">
        <v>1520</v>
      </c>
      <c r="B76" s="32" t="s">
        <v>1521</v>
      </c>
      <c r="C76" s="32" t="s">
        <v>345</v>
      </c>
      <c r="D76" s="14">
        <v>366792</v>
      </c>
      <c r="E76" s="15">
        <v>3728.44</v>
      </c>
      <c r="F76" s="16">
        <v>4.7999999999999996E-3</v>
      </c>
      <c r="G76" s="16"/>
    </row>
    <row r="77" spans="1:7" x14ac:dyDescent="0.25">
      <c r="A77" s="13" t="s">
        <v>406</v>
      </c>
      <c r="B77" s="32" t="s">
        <v>407</v>
      </c>
      <c r="C77" s="32" t="s">
        <v>370</v>
      </c>
      <c r="D77" s="14">
        <v>507468</v>
      </c>
      <c r="E77" s="15">
        <v>3537.05</v>
      </c>
      <c r="F77" s="16">
        <v>4.5999999999999999E-3</v>
      </c>
      <c r="G77" s="16"/>
    </row>
    <row r="78" spans="1:7" x14ac:dyDescent="0.25">
      <c r="A78" s="13" t="s">
        <v>408</v>
      </c>
      <c r="B78" s="32" t="s">
        <v>409</v>
      </c>
      <c r="C78" s="32" t="s">
        <v>338</v>
      </c>
      <c r="D78" s="14">
        <v>206333</v>
      </c>
      <c r="E78" s="15">
        <v>3488.99</v>
      </c>
      <c r="F78" s="16">
        <v>4.4999999999999997E-3</v>
      </c>
      <c r="G78" s="16"/>
    </row>
    <row r="79" spans="1:7" x14ac:dyDescent="0.25">
      <c r="A79" s="13" t="s">
        <v>324</v>
      </c>
      <c r="B79" s="32" t="s">
        <v>325</v>
      </c>
      <c r="C79" s="32" t="s">
        <v>300</v>
      </c>
      <c r="D79" s="14">
        <v>898813</v>
      </c>
      <c r="E79" s="15">
        <v>3274.38</v>
      </c>
      <c r="F79" s="16">
        <v>4.1999999999999997E-3</v>
      </c>
      <c r="G79" s="16"/>
    </row>
    <row r="80" spans="1:7" x14ac:dyDescent="0.25">
      <c r="A80" s="13" t="s">
        <v>526</v>
      </c>
      <c r="B80" s="32" t="s">
        <v>527</v>
      </c>
      <c r="C80" s="32" t="s">
        <v>370</v>
      </c>
      <c r="D80" s="14">
        <v>143025</v>
      </c>
      <c r="E80" s="15">
        <v>3047.93</v>
      </c>
      <c r="F80" s="16">
        <v>3.8999999999999998E-3</v>
      </c>
      <c r="G80" s="16"/>
    </row>
    <row r="81" spans="1:7" x14ac:dyDescent="0.25">
      <c r="A81" s="13" t="s">
        <v>824</v>
      </c>
      <c r="B81" s="32" t="s">
        <v>825</v>
      </c>
      <c r="C81" s="32" t="s">
        <v>385</v>
      </c>
      <c r="D81" s="14">
        <v>24985</v>
      </c>
      <c r="E81" s="15">
        <v>2819.39</v>
      </c>
      <c r="F81" s="16">
        <v>3.5999999999999999E-3</v>
      </c>
      <c r="G81" s="16"/>
    </row>
    <row r="82" spans="1:7" x14ac:dyDescent="0.25">
      <c r="A82" s="13" t="s">
        <v>368</v>
      </c>
      <c r="B82" s="32" t="s">
        <v>369</v>
      </c>
      <c r="C82" s="32" t="s">
        <v>370</v>
      </c>
      <c r="D82" s="14">
        <v>60830</v>
      </c>
      <c r="E82" s="15">
        <v>2520.89</v>
      </c>
      <c r="F82" s="16">
        <v>3.3E-3</v>
      </c>
      <c r="G82" s="16"/>
    </row>
    <row r="83" spans="1:7" x14ac:dyDescent="0.25">
      <c r="A83" s="13" t="s">
        <v>373</v>
      </c>
      <c r="B83" s="32" t="s">
        <v>374</v>
      </c>
      <c r="C83" s="32" t="s">
        <v>370</v>
      </c>
      <c r="D83" s="14">
        <v>302072</v>
      </c>
      <c r="E83" s="15">
        <v>2412.5</v>
      </c>
      <c r="F83" s="16">
        <v>3.0999999999999999E-3</v>
      </c>
      <c r="G83" s="16"/>
    </row>
    <row r="84" spans="1:7" x14ac:dyDescent="0.25">
      <c r="A84" s="13" t="s">
        <v>1603</v>
      </c>
      <c r="B84" s="32" t="s">
        <v>1604</v>
      </c>
      <c r="C84" s="32" t="s">
        <v>345</v>
      </c>
      <c r="D84" s="14">
        <v>77991</v>
      </c>
      <c r="E84" s="15">
        <v>2387.5</v>
      </c>
      <c r="F84" s="16">
        <v>3.0999999999999999E-3</v>
      </c>
      <c r="G84" s="16"/>
    </row>
    <row r="85" spans="1:7" x14ac:dyDescent="0.25">
      <c r="A85" s="13" t="s">
        <v>761</v>
      </c>
      <c r="B85" s="32" t="s">
        <v>762</v>
      </c>
      <c r="C85" s="32" t="s">
        <v>294</v>
      </c>
      <c r="D85" s="14">
        <v>135186</v>
      </c>
      <c r="E85" s="15">
        <v>2284.17</v>
      </c>
      <c r="F85" s="16">
        <v>3.0000000000000001E-3</v>
      </c>
      <c r="G85" s="16"/>
    </row>
    <row r="86" spans="1:7" x14ac:dyDescent="0.25">
      <c r="A86" s="13" t="s">
        <v>483</v>
      </c>
      <c r="B86" s="32" t="s">
        <v>484</v>
      </c>
      <c r="C86" s="32" t="s">
        <v>470</v>
      </c>
      <c r="D86" s="14">
        <v>65512</v>
      </c>
      <c r="E86" s="15">
        <v>786.7</v>
      </c>
      <c r="F86" s="16">
        <v>1E-3</v>
      </c>
      <c r="G86" s="16"/>
    </row>
    <row r="87" spans="1:7" x14ac:dyDescent="0.25">
      <c r="A87" s="17" t="s">
        <v>181</v>
      </c>
      <c r="B87" s="33"/>
      <c r="C87" s="33"/>
      <c r="D87" s="18"/>
      <c r="E87" s="36">
        <v>747063.46</v>
      </c>
      <c r="F87" s="37">
        <v>0.96640000000000004</v>
      </c>
      <c r="G87" s="21"/>
    </row>
    <row r="88" spans="1:7" x14ac:dyDescent="0.25">
      <c r="A88" s="17" t="s">
        <v>473</v>
      </c>
      <c r="B88" s="32"/>
      <c r="C88" s="32"/>
      <c r="D88" s="14"/>
      <c r="E88" s="15"/>
      <c r="F88" s="16"/>
      <c r="G88" s="16"/>
    </row>
    <row r="89" spans="1:7" x14ac:dyDescent="0.25">
      <c r="A89" s="17" t="s">
        <v>181</v>
      </c>
      <c r="B89" s="32"/>
      <c r="C89" s="32"/>
      <c r="D89" s="14"/>
      <c r="E89" s="38" t="s">
        <v>134</v>
      </c>
      <c r="F89" s="39" t="s">
        <v>134</v>
      </c>
      <c r="G89" s="16"/>
    </row>
    <row r="90" spans="1:7" x14ac:dyDescent="0.25">
      <c r="A90" s="24" t="s">
        <v>184</v>
      </c>
      <c r="B90" s="34"/>
      <c r="C90" s="34"/>
      <c r="D90" s="25"/>
      <c r="E90" s="29">
        <v>747063.46</v>
      </c>
      <c r="F90" s="30">
        <v>0.96640000000000004</v>
      </c>
      <c r="G90" s="21"/>
    </row>
    <row r="91" spans="1:7" x14ac:dyDescent="0.25">
      <c r="A91" s="13"/>
      <c r="B91" s="32"/>
      <c r="C91" s="32"/>
      <c r="D91" s="14"/>
      <c r="E91" s="15"/>
      <c r="F91" s="16"/>
      <c r="G91" s="16"/>
    </row>
    <row r="92" spans="1:7" x14ac:dyDescent="0.25">
      <c r="A92" s="13"/>
      <c r="B92" s="32"/>
      <c r="C92" s="32"/>
      <c r="D92" s="14"/>
      <c r="E92" s="15"/>
      <c r="F92" s="16"/>
      <c r="G92" s="16"/>
    </row>
    <row r="93" spans="1:7" x14ac:dyDescent="0.25">
      <c r="A93" s="17" t="s">
        <v>876</v>
      </c>
      <c r="B93" s="32"/>
      <c r="C93" s="32"/>
      <c r="D93" s="14"/>
      <c r="E93" s="15"/>
      <c r="F93" s="16"/>
      <c r="G93" s="16"/>
    </row>
    <row r="94" spans="1:7" x14ac:dyDescent="0.25">
      <c r="A94" s="13" t="s">
        <v>881</v>
      </c>
      <c r="B94" s="32" t="s">
        <v>882</v>
      </c>
      <c r="C94" s="32"/>
      <c r="D94" s="14">
        <v>4.0000000000000002E-4</v>
      </c>
      <c r="E94" s="15">
        <v>0</v>
      </c>
      <c r="F94" s="16">
        <v>0</v>
      </c>
      <c r="G94" s="16"/>
    </row>
    <row r="95" spans="1:7" x14ac:dyDescent="0.25">
      <c r="A95" s="13"/>
      <c r="B95" s="32"/>
      <c r="C95" s="32"/>
      <c r="D95" s="14"/>
      <c r="E95" s="15"/>
      <c r="F95" s="16"/>
      <c r="G95" s="16"/>
    </row>
    <row r="96" spans="1:7" x14ac:dyDescent="0.25">
      <c r="A96" s="24" t="s">
        <v>184</v>
      </c>
      <c r="B96" s="34"/>
      <c r="C96" s="34"/>
      <c r="D96" s="25"/>
      <c r="E96" s="19">
        <v>0</v>
      </c>
      <c r="F96" s="20">
        <v>0</v>
      </c>
      <c r="G96" s="21"/>
    </row>
    <row r="97" spans="1:7" x14ac:dyDescent="0.25">
      <c r="A97" s="13"/>
      <c r="B97" s="32"/>
      <c r="C97" s="32"/>
      <c r="D97" s="14"/>
      <c r="E97" s="15"/>
      <c r="F97" s="16"/>
      <c r="G97" s="16"/>
    </row>
    <row r="98" spans="1:7" x14ac:dyDescent="0.25">
      <c r="A98" s="17" t="s">
        <v>199</v>
      </c>
      <c r="B98" s="32"/>
      <c r="C98" s="32"/>
      <c r="D98" s="14"/>
      <c r="E98" s="15"/>
      <c r="F98" s="16"/>
      <c r="G98" s="16"/>
    </row>
    <row r="99" spans="1:7" x14ac:dyDescent="0.25">
      <c r="A99" s="13" t="s">
        <v>200</v>
      </c>
      <c r="B99" s="32"/>
      <c r="C99" s="32"/>
      <c r="D99" s="14"/>
      <c r="E99" s="15">
        <v>45622.51</v>
      </c>
      <c r="F99" s="16">
        <v>5.8999999999999997E-2</v>
      </c>
      <c r="G99" s="16">
        <v>6.2650999999999998E-2</v>
      </c>
    </row>
    <row r="100" spans="1:7" x14ac:dyDescent="0.25">
      <c r="A100" s="17" t="s">
        <v>181</v>
      </c>
      <c r="B100" s="33"/>
      <c r="C100" s="33"/>
      <c r="D100" s="18"/>
      <c r="E100" s="36">
        <v>45622.51</v>
      </c>
      <c r="F100" s="37">
        <v>5.8999999999999997E-2</v>
      </c>
      <c r="G100" s="21"/>
    </row>
    <row r="101" spans="1:7" x14ac:dyDescent="0.25">
      <c r="A101" s="13"/>
      <c r="B101" s="32"/>
      <c r="C101" s="32"/>
      <c r="D101" s="14"/>
      <c r="E101" s="15"/>
      <c r="F101" s="16"/>
      <c r="G101" s="16"/>
    </row>
    <row r="102" spans="1:7" x14ac:dyDescent="0.25">
      <c r="A102" s="24" t="s">
        <v>184</v>
      </c>
      <c r="B102" s="34"/>
      <c r="C102" s="34"/>
      <c r="D102" s="25"/>
      <c r="E102" s="19">
        <v>45622.51</v>
      </c>
      <c r="F102" s="20">
        <v>5.8999999999999997E-2</v>
      </c>
      <c r="G102" s="21"/>
    </row>
    <row r="103" spans="1:7" x14ac:dyDescent="0.25">
      <c r="A103" s="13" t="s">
        <v>201</v>
      </c>
      <c r="B103" s="32"/>
      <c r="C103" s="32"/>
      <c r="D103" s="14"/>
      <c r="E103" s="15">
        <v>7.8309471000000004</v>
      </c>
      <c r="F103" s="16">
        <v>1.0000000000000001E-5</v>
      </c>
      <c r="G103" s="16"/>
    </row>
    <row r="104" spans="1:7" x14ac:dyDescent="0.25">
      <c r="A104" s="13" t="s">
        <v>202</v>
      </c>
      <c r="B104" s="32"/>
      <c r="C104" s="32"/>
      <c r="D104" s="14"/>
      <c r="E104" s="40">
        <v>-19764.930947100002</v>
      </c>
      <c r="F104" s="26">
        <v>-2.5409999999999999E-2</v>
      </c>
      <c r="G104" s="16">
        <v>6.2649999999999997E-2</v>
      </c>
    </row>
    <row r="105" spans="1:7" x14ac:dyDescent="0.25">
      <c r="A105" s="27" t="s">
        <v>203</v>
      </c>
      <c r="B105" s="35"/>
      <c r="C105" s="35"/>
      <c r="D105" s="28"/>
      <c r="E105" s="29">
        <v>772928.87</v>
      </c>
      <c r="F105" s="30">
        <v>1</v>
      </c>
      <c r="G105" s="30"/>
    </row>
    <row r="110" spans="1:7" x14ac:dyDescent="0.25">
      <c r="A110" s="1" t="s">
        <v>206</v>
      </c>
    </row>
    <row r="111" spans="1:7" x14ac:dyDescent="0.25">
      <c r="A111" s="47" t="s">
        <v>207</v>
      </c>
      <c r="B111" s="3" t="s">
        <v>134</v>
      </c>
    </row>
    <row r="112" spans="1:7" x14ac:dyDescent="0.25">
      <c r="A112" t="s">
        <v>208</v>
      </c>
    </row>
    <row r="113" spans="1:3" x14ac:dyDescent="0.25">
      <c r="A113" t="s">
        <v>249</v>
      </c>
      <c r="B113" t="s">
        <v>210</v>
      </c>
      <c r="C113" t="s">
        <v>210</v>
      </c>
    </row>
    <row r="114" spans="1:3" x14ac:dyDescent="0.25">
      <c r="B114" s="48">
        <v>45688</v>
      </c>
      <c r="C114" s="48">
        <v>45716</v>
      </c>
    </row>
    <row r="115" spans="1:3" x14ac:dyDescent="0.25">
      <c r="A115" t="s">
        <v>474</v>
      </c>
      <c r="B115">
        <v>107.038</v>
      </c>
      <c r="C115">
        <v>96.293000000000006</v>
      </c>
    </row>
    <row r="116" spans="1:3" x14ac:dyDescent="0.25">
      <c r="A116" t="s">
        <v>251</v>
      </c>
      <c r="B116">
        <v>78.05</v>
      </c>
      <c r="C116">
        <v>70.215000000000003</v>
      </c>
    </row>
    <row r="117" spans="1:3" x14ac:dyDescent="0.25">
      <c r="A117" t="s">
        <v>475</v>
      </c>
      <c r="B117">
        <v>92.24</v>
      </c>
      <c r="C117">
        <v>82.896000000000001</v>
      </c>
    </row>
    <row r="118" spans="1:3" x14ac:dyDescent="0.25">
      <c r="A118" t="s">
        <v>253</v>
      </c>
      <c r="B118">
        <v>53.179000000000002</v>
      </c>
      <c r="C118">
        <v>47.790999999999997</v>
      </c>
    </row>
    <row r="120" spans="1:3" x14ac:dyDescent="0.25">
      <c r="A120" t="s">
        <v>212</v>
      </c>
      <c r="B120" s="3" t="s">
        <v>134</v>
      </c>
    </row>
    <row r="121" spans="1:3" x14ac:dyDescent="0.25">
      <c r="A121" t="s">
        <v>213</v>
      </c>
      <c r="B121" s="3" t="s">
        <v>134</v>
      </c>
    </row>
    <row r="122" spans="1:3" ht="29.1" customHeight="1" x14ac:dyDescent="0.25">
      <c r="A122" s="47" t="s">
        <v>214</v>
      </c>
      <c r="B122" s="3" t="s">
        <v>134</v>
      </c>
    </row>
    <row r="123" spans="1:3" ht="29.1" customHeight="1" x14ac:dyDescent="0.25">
      <c r="A123" s="47" t="s">
        <v>215</v>
      </c>
      <c r="B123" s="3" t="s">
        <v>134</v>
      </c>
    </row>
    <row r="124" spans="1:3" x14ac:dyDescent="0.25">
      <c r="A124" t="s">
        <v>476</v>
      </c>
      <c r="B124" s="49">
        <v>0.52139999999999997</v>
      </c>
    </row>
    <row r="125" spans="1:3" ht="43.5" customHeight="1" x14ac:dyDescent="0.25">
      <c r="A125" s="47" t="s">
        <v>217</v>
      </c>
      <c r="B125" s="3" t="s">
        <v>134</v>
      </c>
    </row>
    <row r="126" spans="1:3" x14ac:dyDescent="0.25">
      <c r="B126" s="3"/>
    </row>
    <row r="127" spans="1:3" ht="29.1" customHeight="1" x14ac:dyDescent="0.25">
      <c r="A127" s="47" t="s">
        <v>218</v>
      </c>
      <c r="B127" s="3" t="s">
        <v>134</v>
      </c>
    </row>
    <row r="128" spans="1:3" ht="29.1" customHeight="1" x14ac:dyDescent="0.25">
      <c r="A128" s="47" t="s">
        <v>219</v>
      </c>
      <c r="B128" t="s">
        <v>134</v>
      </c>
    </row>
    <row r="129" spans="1:4" ht="29.1" customHeight="1" x14ac:dyDescent="0.25">
      <c r="A129" s="47" t="s">
        <v>220</v>
      </c>
      <c r="B129" s="3" t="s">
        <v>134</v>
      </c>
    </row>
    <row r="130" spans="1:4" ht="29.1" customHeight="1" x14ac:dyDescent="0.25">
      <c r="A130" s="47" t="s">
        <v>221</v>
      </c>
      <c r="B130" s="3" t="s">
        <v>134</v>
      </c>
    </row>
    <row r="132" spans="1:4" ht="69.95" customHeight="1" x14ac:dyDescent="0.25">
      <c r="A132" s="65" t="s">
        <v>231</v>
      </c>
      <c r="B132" s="65" t="s">
        <v>232</v>
      </c>
      <c r="C132" s="65" t="s">
        <v>4</v>
      </c>
      <c r="D132" s="65" t="s">
        <v>5</v>
      </c>
    </row>
    <row r="133" spans="1:4" ht="69.95" customHeight="1" x14ac:dyDescent="0.25">
      <c r="A133" s="65" t="s">
        <v>3157</v>
      </c>
      <c r="B133" s="65"/>
      <c r="C133" s="65" t="s">
        <v>117</v>
      </c>
      <c r="D133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3158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3159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579</v>
      </c>
      <c r="B7" s="32"/>
      <c r="C7" s="32"/>
      <c r="D7" s="14"/>
      <c r="E7" s="15"/>
      <c r="F7" s="16"/>
      <c r="G7" s="16"/>
    </row>
    <row r="8" spans="1:7" x14ac:dyDescent="0.25">
      <c r="A8" s="17" t="s">
        <v>580</v>
      </c>
      <c r="B8" s="33"/>
      <c r="C8" s="33"/>
      <c r="D8" s="18"/>
      <c r="E8" s="41"/>
      <c r="F8" s="21"/>
      <c r="G8" s="21"/>
    </row>
    <row r="9" spans="1:7" x14ac:dyDescent="0.25">
      <c r="A9" s="13" t="s">
        <v>3160</v>
      </c>
      <c r="B9" s="32" t="s">
        <v>3161</v>
      </c>
      <c r="C9" s="32"/>
      <c r="D9" s="14">
        <v>63262.044999999998</v>
      </c>
      <c r="E9" s="15">
        <v>10164.77</v>
      </c>
      <c r="F9" s="16">
        <v>0.99509999999999998</v>
      </c>
      <c r="G9" s="16"/>
    </row>
    <row r="10" spans="1:7" x14ac:dyDescent="0.25">
      <c r="A10" s="17" t="s">
        <v>181</v>
      </c>
      <c r="B10" s="33"/>
      <c r="C10" s="33"/>
      <c r="D10" s="18"/>
      <c r="E10" s="19">
        <v>10164.77</v>
      </c>
      <c r="F10" s="20">
        <v>0.99509999999999998</v>
      </c>
      <c r="G10" s="21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24" t="s">
        <v>184</v>
      </c>
      <c r="B12" s="34"/>
      <c r="C12" s="34"/>
      <c r="D12" s="25"/>
      <c r="E12" s="19">
        <v>10164.77</v>
      </c>
      <c r="F12" s="20">
        <v>0.99509999999999998</v>
      </c>
      <c r="G12" s="21"/>
    </row>
    <row r="13" spans="1:7" x14ac:dyDescent="0.25">
      <c r="A13" s="13"/>
      <c r="B13" s="32"/>
      <c r="C13" s="32"/>
      <c r="D13" s="14"/>
      <c r="E13" s="15"/>
      <c r="F13" s="16"/>
      <c r="G13" s="16"/>
    </row>
    <row r="14" spans="1:7" x14ac:dyDescent="0.25">
      <c r="A14" s="17" t="s">
        <v>199</v>
      </c>
      <c r="B14" s="32"/>
      <c r="C14" s="32"/>
      <c r="D14" s="14"/>
      <c r="E14" s="15"/>
      <c r="F14" s="16"/>
      <c r="G14" s="16"/>
    </row>
    <row r="15" spans="1:7" x14ac:dyDescent="0.25">
      <c r="A15" s="13" t="s">
        <v>200</v>
      </c>
      <c r="B15" s="32"/>
      <c r="C15" s="32"/>
      <c r="D15" s="14"/>
      <c r="E15" s="15">
        <v>59.97</v>
      </c>
      <c r="F15" s="16">
        <v>5.8999999999999999E-3</v>
      </c>
      <c r="G15" s="16">
        <v>6.2650999999999998E-2</v>
      </c>
    </row>
    <row r="16" spans="1:7" x14ac:dyDescent="0.25">
      <c r="A16" s="17" t="s">
        <v>181</v>
      </c>
      <c r="B16" s="33"/>
      <c r="C16" s="33"/>
      <c r="D16" s="18"/>
      <c r="E16" s="19">
        <v>59.97</v>
      </c>
      <c r="F16" s="20">
        <v>5.8999999999999999E-3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4" t="s">
        <v>184</v>
      </c>
      <c r="B18" s="34"/>
      <c r="C18" s="34"/>
      <c r="D18" s="25"/>
      <c r="E18" s="19">
        <v>59.97</v>
      </c>
      <c r="F18" s="20">
        <v>5.8999999999999999E-3</v>
      </c>
      <c r="G18" s="21"/>
    </row>
    <row r="19" spans="1:7" x14ac:dyDescent="0.25">
      <c r="A19" s="13" t="s">
        <v>201</v>
      </c>
      <c r="B19" s="32"/>
      <c r="C19" s="32"/>
      <c r="D19" s="14"/>
      <c r="E19" s="15">
        <v>1.0293500000000001E-2</v>
      </c>
      <c r="F19" s="16">
        <v>9.9999999999999995E-7</v>
      </c>
      <c r="G19" s="16"/>
    </row>
    <row r="20" spans="1:7" x14ac:dyDescent="0.25">
      <c r="A20" s="13" t="s">
        <v>202</v>
      </c>
      <c r="B20" s="32"/>
      <c r="C20" s="32"/>
      <c r="D20" s="14"/>
      <c r="E20" s="40">
        <v>-9.8202935</v>
      </c>
      <c r="F20" s="26">
        <v>-1.0009999999999999E-3</v>
      </c>
      <c r="G20" s="16">
        <v>6.2649999999999997E-2</v>
      </c>
    </row>
    <row r="21" spans="1:7" x14ac:dyDescent="0.25">
      <c r="A21" s="27" t="s">
        <v>203</v>
      </c>
      <c r="B21" s="35"/>
      <c r="C21" s="35"/>
      <c r="D21" s="28"/>
      <c r="E21" s="29">
        <v>10214.93</v>
      </c>
      <c r="F21" s="30">
        <v>1</v>
      </c>
      <c r="G21" s="30"/>
    </row>
    <row r="26" spans="1:7" x14ac:dyDescent="0.25">
      <c r="A26" s="1" t="s">
        <v>206</v>
      </c>
    </row>
    <row r="27" spans="1:7" x14ac:dyDescent="0.25">
      <c r="A27" s="47" t="s">
        <v>207</v>
      </c>
      <c r="B27" s="3" t="s">
        <v>134</v>
      </c>
    </row>
    <row r="28" spans="1:7" x14ac:dyDescent="0.25">
      <c r="A28" t="s">
        <v>208</v>
      </c>
    </row>
    <row r="29" spans="1:7" x14ac:dyDescent="0.25">
      <c r="A29" t="s">
        <v>249</v>
      </c>
      <c r="B29" t="s">
        <v>210</v>
      </c>
      <c r="C29" t="s">
        <v>210</v>
      </c>
    </row>
    <row r="30" spans="1:7" x14ac:dyDescent="0.25">
      <c r="B30" s="48">
        <v>45688</v>
      </c>
      <c r="C30" s="48">
        <v>45716</v>
      </c>
    </row>
    <row r="31" spans="1:7" x14ac:dyDescent="0.25">
      <c r="A31" t="s">
        <v>474</v>
      </c>
      <c r="B31">
        <v>31.417999999999999</v>
      </c>
      <c r="C31">
        <v>30.509</v>
      </c>
    </row>
    <row r="32" spans="1:7" x14ac:dyDescent="0.25">
      <c r="A32" t="s">
        <v>475</v>
      </c>
      <c r="B32">
        <v>28.239000000000001</v>
      </c>
      <c r="C32">
        <v>27.407</v>
      </c>
    </row>
    <row r="34" spans="1:4" x14ac:dyDescent="0.25">
      <c r="A34" t="s">
        <v>212</v>
      </c>
      <c r="B34" s="3" t="s">
        <v>134</v>
      </c>
    </row>
    <row r="35" spans="1:4" x14ac:dyDescent="0.25">
      <c r="A35" t="s">
        <v>213</v>
      </c>
      <c r="B35" s="3" t="s">
        <v>134</v>
      </c>
    </row>
    <row r="36" spans="1:4" ht="29.1" customHeight="1" x14ac:dyDescent="0.25">
      <c r="A36" s="47" t="s">
        <v>214</v>
      </c>
      <c r="B36" s="3" t="s">
        <v>134</v>
      </c>
    </row>
    <row r="37" spans="1:4" ht="29.1" customHeight="1" x14ac:dyDescent="0.25">
      <c r="A37" s="47" t="s">
        <v>215</v>
      </c>
      <c r="B37" s="49">
        <v>10164.772242499999</v>
      </c>
    </row>
    <row r="38" spans="1:4" ht="43.5" customHeight="1" x14ac:dyDescent="0.25">
      <c r="A38" s="47" t="s">
        <v>583</v>
      </c>
      <c r="B38" s="3" t="s">
        <v>134</v>
      </c>
    </row>
    <row r="39" spans="1:4" x14ac:dyDescent="0.25">
      <c r="B39" s="3"/>
    </row>
    <row r="40" spans="1:4" ht="29.1" customHeight="1" x14ac:dyDescent="0.25">
      <c r="A40" s="47" t="s">
        <v>584</v>
      </c>
      <c r="B40" s="3" t="s">
        <v>134</v>
      </c>
    </row>
    <row r="41" spans="1:4" ht="29.1" customHeight="1" x14ac:dyDescent="0.25">
      <c r="A41" s="47" t="s">
        <v>585</v>
      </c>
      <c r="B41" t="s">
        <v>134</v>
      </c>
    </row>
    <row r="42" spans="1:4" ht="29.1" customHeight="1" x14ac:dyDescent="0.25">
      <c r="A42" s="47" t="s">
        <v>586</v>
      </c>
      <c r="B42" s="3" t="s">
        <v>134</v>
      </c>
    </row>
    <row r="43" spans="1:4" ht="29.1" customHeight="1" x14ac:dyDescent="0.25">
      <c r="A43" s="47" t="s">
        <v>587</v>
      </c>
      <c r="B43" s="3" t="s">
        <v>134</v>
      </c>
    </row>
    <row r="45" spans="1:4" ht="69.95" customHeight="1" x14ac:dyDescent="0.25">
      <c r="A45" s="65" t="s">
        <v>231</v>
      </c>
      <c r="B45" s="65" t="s">
        <v>232</v>
      </c>
      <c r="C45" s="65" t="s">
        <v>4</v>
      </c>
      <c r="D45" s="65" t="s">
        <v>5</v>
      </c>
    </row>
    <row r="46" spans="1:4" ht="69.95" customHeight="1" x14ac:dyDescent="0.25">
      <c r="A46" s="65" t="s">
        <v>3162</v>
      </c>
      <c r="B46" s="65"/>
      <c r="C46" s="65" t="s">
        <v>119</v>
      </c>
      <c r="D46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G4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3163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3164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579</v>
      </c>
      <c r="B7" s="32"/>
      <c r="C7" s="32"/>
      <c r="D7" s="14"/>
      <c r="E7" s="15"/>
      <c r="F7" s="16"/>
      <c r="G7" s="16"/>
    </row>
    <row r="8" spans="1:7" x14ac:dyDescent="0.25">
      <c r="A8" s="17" t="s">
        <v>580</v>
      </c>
      <c r="B8" s="33"/>
      <c r="C8" s="33"/>
      <c r="D8" s="18"/>
      <c r="E8" s="41"/>
      <c r="F8" s="21"/>
      <c r="G8" s="21"/>
    </row>
    <row r="9" spans="1:7" x14ac:dyDescent="0.25">
      <c r="A9" s="13" t="s">
        <v>3165</v>
      </c>
      <c r="B9" s="32" t="s">
        <v>3166</v>
      </c>
      <c r="C9" s="32"/>
      <c r="D9" s="14">
        <v>52819.247000000003</v>
      </c>
      <c r="E9" s="15">
        <v>17993.009999999998</v>
      </c>
      <c r="F9" s="16">
        <v>0.99590000000000001</v>
      </c>
      <c r="G9" s="16"/>
    </row>
    <row r="10" spans="1:7" x14ac:dyDescent="0.25">
      <c r="A10" s="17" t="s">
        <v>181</v>
      </c>
      <c r="B10" s="33"/>
      <c r="C10" s="33"/>
      <c r="D10" s="18"/>
      <c r="E10" s="19">
        <v>17993.009999999998</v>
      </c>
      <c r="F10" s="20">
        <v>0.99590000000000001</v>
      </c>
      <c r="G10" s="21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24" t="s">
        <v>184</v>
      </c>
      <c r="B12" s="34"/>
      <c r="C12" s="34"/>
      <c r="D12" s="25"/>
      <c r="E12" s="19">
        <v>17993.009999999998</v>
      </c>
      <c r="F12" s="20">
        <v>0.99590000000000001</v>
      </c>
      <c r="G12" s="21"/>
    </row>
    <row r="13" spans="1:7" x14ac:dyDescent="0.25">
      <c r="A13" s="13"/>
      <c r="B13" s="32"/>
      <c r="C13" s="32"/>
      <c r="D13" s="14"/>
      <c r="E13" s="15"/>
      <c r="F13" s="16"/>
      <c r="G13" s="16"/>
    </row>
    <row r="14" spans="1:7" x14ac:dyDescent="0.25">
      <c r="A14" s="17" t="s">
        <v>199</v>
      </c>
      <c r="B14" s="32"/>
      <c r="C14" s="32"/>
      <c r="D14" s="14"/>
      <c r="E14" s="15"/>
      <c r="F14" s="16"/>
      <c r="G14" s="16"/>
    </row>
    <row r="15" spans="1:7" x14ac:dyDescent="0.25">
      <c r="A15" s="13" t="s">
        <v>200</v>
      </c>
      <c r="B15" s="32"/>
      <c r="C15" s="32"/>
      <c r="D15" s="14"/>
      <c r="E15" s="15">
        <v>151.91999999999999</v>
      </c>
      <c r="F15" s="16">
        <v>8.3999999999999995E-3</v>
      </c>
      <c r="G15" s="16">
        <v>6.2650999999999998E-2</v>
      </c>
    </row>
    <row r="16" spans="1:7" x14ac:dyDescent="0.25">
      <c r="A16" s="17" t="s">
        <v>181</v>
      </c>
      <c r="B16" s="33"/>
      <c r="C16" s="33"/>
      <c r="D16" s="18"/>
      <c r="E16" s="19">
        <v>151.91999999999999</v>
      </c>
      <c r="F16" s="20">
        <v>8.3999999999999995E-3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4" t="s">
        <v>184</v>
      </c>
      <c r="B18" s="34"/>
      <c r="C18" s="34"/>
      <c r="D18" s="25"/>
      <c r="E18" s="19">
        <v>151.91999999999999</v>
      </c>
      <c r="F18" s="20">
        <v>8.3999999999999995E-3</v>
      </c>
      <c r="G18" s="21"/>
    </row>
    <row r="19" spans="1:7" x14ac:dyDescent="0.25">
      <c r="A19" s="13" t="s">
        <v>201</v>
      </c>
      <c r="B19" s="32"/>
      <c r="C19" s="32"/>
      <c r="D19" s="14"/>
      <c r="E19" s="15">
        <v>2.60769E-2</v>
      </c>
      <c r="F19" s="16">
        <v>9.9999999999999995E-7</v>
      </c>
      <c r="G19" s="16"/>
    </row>
    <row r="20" spans="1:7" x14ac:dyDescent="0.25">
      <c r="A20" s="13" t="s">
        <v>202</v>
      </c>
      <c r="B20" s="32"/>
      <c r="C20" s="32"/>
      <c r="D20" s="14"/>
      <c r="E20" s="40">
        <v>-78.756076899999996</v>
      </c>
      <c r="F20" s="26">
        <v>-4.3010000000000001E-3</v>
      </c>
      <c r="G20" s="16">
        <v>6.2650999999999998E-2</v>
      </c>
    </row>
    <row r="21" spans="1:7" x14ac:dyDescent="0.25">
      <c r="A21" s="27" t="s">
        <v>203</v>
      </c>
      <c r="B21" s="35"/>
      <c r="C21" s="35"/>
      <c r="D21" s="28"/>
      <c r="E21" s="29">
        <v>18066.2</v>
      </c>
      <c r="F21" s="30">
        <v>1</v>
      </c>
      <c r="G21" s="30"/>
    </row>
    <row r="26" spans="1:7" x14ac:dyDescent="0.25">
      <c r="A26" s="1" t="s">
        <v>206</v>
      </c>
    </row>
    <row r="27" spans="1:7" x14ac:dyDescent="0.25">
      <c r="A27" s="47" t="s">
        <v>207</v>
      </c>
      <c r="B27" s="3" t="s">
        <v>134</v>
      </c>
    </row>
    <row r="28" spans="1:7" x14ac:dyDescent="0.25">
      <c r="A28" t="s">
        <v>208</v>
      </c>
    </row>
    <row r="29" spans="1:7" x14ac:dyDescent="0.25">
      <c r="A29" t="s">
        <v>249</v>
      </c>
      <c r="B29" t="s">
        <v>210</v>
      </c>
      <c r="C29" t="s">
        <v>210</v>
      </c>
    </row>
    <row r="30" spans="1:7" x14ac:dyDescent="0.25">
      <c r="B30" s="48">
        <v>45688</v>
      </c>
      <c r="C30" s="48">
        <v>45716</v>
      </c>
    </row>
    <row r="31" spans="1:7" x14ac:dyDescent="0.25">
      <c r="A31" t="s">
        <v>474</v>
      </c>
      <c r="B31">
        <v>36.653700000000001</v>
      </c>
      <c r="C31">
        <v>36.465499999999999</v>
      </c>
    </row>
    <row r="32" spans="1:7" x14ac:dyDescent="0.25">
      <c r="A32" t="s">
        <v>475</v>
      </c>
      <c r="B32">
        <v>33.296100000000003</v>
      </c>
      <c r="C32">
        <v>33.101799999999997</v>
      </c>
    </row>
    <row r="34" spans="1:4" x14ac:dyDescent="0.25">
      <c r="A34" t="s">
        <v>212</v>
      </c>
      <c r="B34" s="3" t="s">
        <v>134</v>
      </c>
    </row>
    <row r="35" spans="1:4" x14ac:dyDescent="0.25">
      <c r="A35" t="s">
        <v>213</v>
      </c>
      <c r="B35" s="3" t="s">
        <v>134</v>
      </c>
    </row>
    <row r="36" spans="1:4" ht="29.1" customHeight="1" x14ac:dyDescent="0.25">
      <c r="A36" s="47" t="s">
        <v>214</v>
      </c>
      <c r="B36" s="3" t="s">
        <v>134</v>
      </c>
    </row>
    <row r="37" spans="1:4" ht="29.1" customHeight="1" x14ac:dyDescent="0.25">
      <c r="A37" s="47" t="s">
        <v>215</v>
      </c>
      <c r="B37" s="49">
        <v>17993.012687499999</v>
      </c>
    </row>
    <row r="38" spans="1:4" ht="43.5" customHeight="1" x14ac:dyDescent="0.25">
      <c r="A38" s="47" t="s">
        <v>583</v>
      </c>
      <c r="B38" s="3" t="s">
        <v>134</v>
      </c>
    </row>
    <row r="39" spans="1:4" x14ac:dyDescent="0.25">
      <c r="B39" s="3"/>
    </row>
    <row r="40" spans="1:4" ht="29.1" customHeight="1" x14ac:dyDescent="0.25">
      <c r="A40" s="47" t="s">
        <v>584</v>
      </c>
      <c r="B40" s="3" t="s">
        <v>134</v>
      </c>
    </row>
    <row r="41" spans="1:4" ht="29.1" customHeight="1" x14ac:dyDescent="0.25">
      <c r="A41" s="47" t="s">
        <v>585</v>
      </c>
      <c r="B41" t="s">
        <v>134</v>
      </c>
    </row>
    <row r="42" spans="1:4" ht="29.1" customHeight="1" x14ac:dyDescent="0.25">
      <c r="A42" s="47" t="s">
        <v>586</v>
      </c>
      <c r="B42" s="3" t="s">
        <v>134</v>
      </c>
    </row>
    <row r="43" spans="1:4" ht="29.1" customHeight="1" x14ac:dyDescent="0.25">
      <c r="A43" s="47" t="s">
        <v>587</v>
      </c>
      <c r="B43" s="3" t="s">
        <v>134</v>
      </c>
    </row>
    <row r="45" spans="1:4" ht="69.95" customHeight="1" x14ac:dyDescent="0.25">
      <c r="A45" s="65" t="s">
        <v>231</v>
      </c>
      <c r="B45" s="65" t="s">
        <v>232</v>
      </c>
      <c r="C45" s="65" t="s">
        <v>4</v>
      </c>
      <c r="D45" s="65" t="s">
        <v>5</v>
      </c>
    </row>
    <row r="46" spans="1:4" ht="69.95" customHeight="1" x14ac:dyDescent="0.25">
      <c r="A46" s="65" t="s">
        <v>3167</v>
      </c>
      <c r="B46" s="65"/>
      <c r="C46" s="65" t="s">
        <v>121</v>
      </c>
      <c r="D46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46"/>
  <sheetViews>
    <sheetView showGridLines="0" zoomScaleNormal="10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3168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3169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58" t="s">
        <v>184</v>
      </c>
      <c r="B8" s="59"/>
      <c r="C8" s="59"/>
      <c r="D8" s="60"/>
      <c r="E8" s="36">
        <f>+E5</f>
        <v>0</v>
      </c>
      <c r="F8" s="37">
        <f>+F5</f>
        <v>0</v>
      </c>
      <c r="G8" s="16"/>
    </row>
    <row r="9" spans="1:7" x14ac:dyDescent="0.25">
      <c r="A9" s="17"/>
      <c r="B9" s="33"/>
      <c r="C9" s="33"/>
      <c r="D9" s="18"/>
      <c r="E9" s="41"/>
      <c r="F9" s="21"/>
      <c r="G9" s="16"/>
    </row>
    <row r="10" spans="1:7" x14ac:dyDescent="0.25">
      <c r="A10" s="17" t="s">
        <v>2244</v>
      </c>
      <c r="B10" s="33"/>
      <c r="C10" s="33"/>
      <c r="D10" s="18"/>
      <c r="E10" s="41"/>
      <c r="F10" s="21"/>
      <c r="G10" s="16"/>
    </row>
    <row r="11" spans="1:7" x14ac:dyDescent="0.25">
      <c r="A11" s="17" t="s">
        <v>3170</v>
      </c>
      <c r="B11" s="33"/>
      <c r="C11" s="33"/>
      <c r="D11" s="18"/>
      <c r="E11" s="41"/>
      <c r="F11" s="21"/>
      <c r="G11" s="16"/>
    </row>
    <row r="12" spans="1:7" x14ac:dyDescent="0.25">
      <c r="A12" s="61" t="s">
        <v>2249</v>
      </c>
      <c r="B12" s="62" t="s">
        <v>2250</v>
      </c>
      <c r="C12" s="33"/>
      <c r="D12" s="63">
        <v>13852.5946</v>
      </c>
      <c r="E12" s="41">
        <v>12922.6699245</v>
      </c>
      <c r="F12" s="21">
        <f>+E12/E22</f>
        <v>0.97231359246055871</v>
      </c>
      <c r="G12" s="16"/>
    </row>
    <row r="13" spans="1:7" x14ac:dyDescent="0.25">
      <c r="A13" s="58" t="s">
        <v>184</v>
      </c>
      <c r="B13" s="59"/>
      <c r="C13" s="59"/>
      <c r="D13" s="60"/>
      <c r="E13" s="36">
        <f>SUM(E12)</f>
        <v>12922.6699245</v>
      </c>
      <c r="F13" s="37">
        <f>SUM(F12)</f>
        <v>0.97231359246055871</v>
      </c>
      <c r="G13" s="16"/>
    </row>
    <row r="14" spans="1:7" x14ac:dyDescent="0.25">
      <c r="A14" s="17"/>
      <c r="B14" s="33"/>
      <c r="C14" s="33"/>
      <c r="D14" s="18"/>
      <c r="E14" s="41"/>
      <c r="F14" s="21"/>
      <c r="G14" s="16"/>
    </row>
    <row r="15" spans="1:7" x14ac:dyDescent="0.25">
      <c r="A15" s="17" t="s">
        <v>199</v>
      </c>
      <c r="B15" s="32"/>
      <c r="C15" s="32"/>
      <c r="D15" s="14"/>
      <c r="E15" s="15"/>
      <c r="F15" s="16"/>
      <c r="G15" s="16"/>
    </row>
    <row r="16" spans="1:7" x14ac:dyDescent="0.25">
      <c r="A16" s="13" t="s">
        <v>200</v>
      </c>
      <c r="B16" s="32"/>
      <c r="C16" s="32"/>
      <c r="D16" s="14"/>
      <c r="E16" s="15">
        <v>21.99</v>
      </c>
      <c r="F16" s="16">
        <v>1.6540000000000001E-3</v>
      </c>
      <c r="G16" s="16">
        <v>6.2650999999999998E-2</v>
      </c>
    </row>
    <row r="17" spans="1:7" x14ac:dyDescent="0.25">
      <c r="A17" s="17" t="s">
        <v>181</v>
      </c>
      <c r="B17" s="33"/>
      <c r="C17" s="33"/>
      <c r="D17" s="18"/>
      <c r="E17" s="19">
        <v>21.99</v>
      </c>
      <c r="F17" s="20">
        <v>1.6540000000000001E-3</v>
      </c>
      <c r="G17" s="21"/>
    </row>
    <row r="18" spans="1:7" x14ac:dyDescent="0.25">
      <c r="A18" s="13"/>
      <c r="B18" s="32"/>
      <c r="C18" s="32"/>
      <c r="D18" s="14"/>
      <c r="E18" s="15"/>
      <c r="F18" s="16"/>
      <c r="G18" s="16"/>
    </row>
    <row r="19" spans="1:7" x14ac:dyDescent="0.25">
      <c r="A19" s="24" t="s">
        <v>184</v>
      </c>
      <c r="B19" s="34"/>
      <c r="C19" s="34"/>
      <c r="D19" s="25"/>
      <c r="E19" s="19">
        <v>21.99</v>
      </c>
      <c r="F19" s="20">
        <v>1.6540000000000001E-3</v>
      </c>
      <c r="G19" s="21"/>
    </row>
    <row r="20" spans="1:7" x14ac:dyDescent="0.25">
      <c r="A20" s="13" t="s">
        <v>201</v>
      </c>
      <c r="B20" s="32"/>
      <c r="C20" s="32"/>
      <c r="D20" s="14"/>
      <c r="E20" s="15">
        <v>3.7743E-3</v>
      </c>
      <c r="F20" s="16">
        <v>0</v>
      </c>
      <c r="G20" s="16"/>
    </row>
    <row r="21" spans="1:7" x14ac:dyDescent="0.25">
      <c r="A21" s="13" t="s">
        <v>202</v>
      </c>
      <c r="B21" s="32"/>
      <c r="C21" s="32"/>
      <c r="D21" s="14"/>
      <c r="E21" s="15">
        <v>345.97622569999999</v>
      </c>
      <c r="F21" s="16">
        <v>2.5999999999999999E-2</v>
      </c>
      <c r="G21" s="16">
        <v>6.2649999999999997E-2</v>
      </c>
    </row>
    <row r="22" spans="1:7" x14ac:dyDescent="0.25">
      <c r="A22" s="27" t="s">
        <v>203</v>
      </c>
      <c r="B22" s="35"/>
      <c r="C22" s="35"/>
      <c r="D22" s="28"/>
      <c r="E22" s="29">
        <v>13290.64</v>
      </c>
      <c r="F22" s="30">
        <v>1</v>
      </c>
      <c r="G22" s="30"/>
    </row>
    <row r="25" spans="1:7" x14ac:dyDescent="0.25">
      <c r="E25" s="64"/>
      <c r="F25" s="64"/>
    </row>
    <row r="26" spans="1:7" x14ac:dyDescent="0.25">
      <c r="E26" s="64"/>
      <c r="F26" s="64"/>
    </row>
    <row r="27" spans="1:7" x14ac:dyDescent="0.25">
      <c r="A27" s="1" t="s">
        <v>206</v>
      </c>
    </row>
    <row r="28" spans="1:7" x14ac:dyDescent="0.25">
      <c r="A28" s="47" t="s">
        <v>207</v>
      </c>
      <c r="B28" s="3" t="s">
        <v>134</v>
      </c>
    </row>
    <row r="29" spans="1:7" x14ac:dyDescent="0.25">
      <c r="A29" t="s">
        <v>208</v>
      </c>
    </row>
    <row r="30" spans="1:7" x14ac:dyDescent="0.25">
      <c r="A30" t="s">
        <v>249</v>
      </c>
      <c r="B30" t="s">
        <v>210</v>
      </c>
      <c r="C30" t="s">
        <v>210</v>
      </c>
    </row>
    <row r="31" spans="1:7" x14ac:dyDescent="0.25">
      <c r="B31" s="48">
        <v>45688</v>
      </c>
      <c r="C31" s="48">
        <v>45716</v>
      </c>
    </row>
    <row r="32" spans="1:7" x14ac:dyDescent="0.25">
      <c r="A32" t="s">
        <v>252</v>
      </c>
      <c r="B32">
        <v>94.773200000000003</v>
      </c>
      <c r="C32">
        <v>94.817700000000002</v>
      </c>
    </row>
    <row r="34" spans="1:4" x14ac:dyDescent="0.25">
      <c r="A34" t="s">
        <v>212</v>
      </c>
      <c r="B34" s="3" t="s">
        <v>134</v>
      </c>
    </row>
    <row r="35" spans="1:4" x14ac:dyDescent="0.25">
      <c r="A35" t="s">
        <v>213</v>
      </c>
      <c r="B35" s="3" t="s">
        <v>134</v>
      </c>
    </row>
    <row r="36" spans="1:4" ht="29.1" customHeight="1" x14ac:dyDescent="0.25">
      <c r="A36" s="47" t="s">
        <v>214</v>
      </c>
      <c r="B36" s="3" t="s">
        <v>134</v>
      </c>
    </row>
    <row r="37" spans="1:4" ht="29.1" customHeight="1" x14ac:dyDescent="0.25">
      <c r="A37" s="47" t="s">
        <v>215</v>
      </c>
      <c r="B37" s="3" t="s">
        <v>134</v>
      </c>
    </row>
    <row r="38" spans="1:4" ht="43.5" customHeight="1" x14ac:dyDescent="0.25">
      <c r="A38" s="47" t="s">
        <v>217</v>
      </c>
      <c r="B38" s="3" t="s">
        <v>134</v>
      </c>
    </row>
    <row r="39" spans="1:4" x14ac:dyDescent="0.25">
      <c r="B39" s="3"/>
    </row>
    <row r="40" spans="1:4" ht="29.1" customHeight="1" x14ac:dyDescent="0.25">
      <c r="A40" s="47" t="s">
        <v>218</v>
      </c>
      <c r="B40" s="3" t="s">
        <v>134</v>
      </c>
    </row>
    <row r="41" spans="1:4" ht="29.1" customHeight="1" x14ac:dyDescent="0.25">
      <c r="A41" s="47" t="s">
        <v>219</v>
      </c>
      <c r="B41">
        <v>12845.01</v>
      </c>
    </row>
    <row r="42" spans="1:4" ht="29.1" customHeight="1" x14ac:dyDescent="0.25">
      <c r="A42" s="47" t="s">
        <v>220</v>
      </c>
      <c r="B42" s="3" t="s">
        <v>134</v>
      </c>
    </row>
    <row r="43" spans="1:4" ht="29.1" customHeight="1" x14ac:dyDescent="0.25">
      <c r="A43" s="47" t="s">
        <v>221</v>
      </c>
      <c r="B43" s="3" t="s">
        <v>134</v>
      </c>
    </row>
    <row r="45" spans="1:4" ht="69.95" customHeight="1" x14ac:dyDescent="0.25">
      <c r="A45" s="65" t="s">
        <v>231</v>
      </c>
      <c r="B45" s="65" t="s">
        <v>232</v>
      </c>
      <c r="C45" s="65" t="s">
        <v>4</v>
      </c>
      <c r="D45" s="65" t="s">
        <v>5</v>
      </c>
    </row>
    <row r="46" spans="1:4" ht="69.95" customHeight="1" x14ac:dyDescent="0.25">
      <c r="A46" s="65" t="s">
        <v>3171</v>
      </c>
      <c r="B46" s="65"/>
      <c r="C46" s="65" t="s">
        <v>123</v>
      </c>
      <c r="D46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577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578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579</v>
      </c>
      <c r="B7" s="32"/>
      <c r="C7" s="32"/>
      <c r="D7" s="14"/>
      <c r="E7" s="15"/>
      <c r="F7" s="16"/>
      <c r="G7" s="16"/>
    </row>
    <row r="8" spans="1:7" x14ac:dyDescent="0.25">
      <c r="A8" s="17" t="s">
        <v>580</v>
      </c>
      <c r="B8" s="33"/>
      <c r="C8" s="33"/>
      <c r="D8" s="18"/>
      <c r="E8" s="41"/>
      <c r="F8" s="21"/>
      <c r="G8" s="21"/>
    </row>
    <row r="9" spans="1:7" x14ac:dyDescent="0.25">
      <c r="A9" s="13" t="s">
        <v>581</v>
      </c>
      <c r="B9" s="32" t="s">
        <v>582</v>
      </c>
      <c r="C9" s="32"/>
      <c r="D9" s="14">
        <v>97180.443310000002</v>
      </c>
      <c r="E9" s="15">
        <v>11881.74</v>
      </c>
      <c r="F9" s="16">
        <v>0.99670000000000003</v>
      </c>
      <c r="G9" s="16"/>
    </row>
    <row r="10" spans="1:7" x14ac:dyDescent="0.25">
      <c r="A10" s="17" t="s">
        <v>181</v>
      </c>
      <c r="B10" s="33"/>
      <c r="C10" s="33"/>
      <c r="D10" s="18"/>
      <c r="E10" s="19">
        <v>11881.74</v>
      </c>
      <c r="F10" s="20">
        <v>0.99670000000000003</v>
      </c>
      <c r="G10" s="21"/>
    </row>
    <row r="11" spans="1:7" x14ac:dyDescent="0.25">
      <c r="A11" s="13"/>
      <c r="B11" s="32"/>
      <c r="C11" s="32"/>
      <c r="D11" s="14"/>
      <c r="E11" s="15"/>
      <c r="F11" s="16"/>
      <c r="G11" s="16"/>
    </row>
    <row r="12" spans="1:7" x14ac:dyDescent="0.25">
      <c r="A12" s="24" t="s">
        <v>184</v>
      </c>
      <c r="B12" s="34"/>
      <c r="C12" s="34"/>
      <c r="D12" s="25"/>
      <c r="E12" s="19">
        <v>11881.74</v>
      </c>
      <c r="F12" s="20">
        <v>0.99670000000000003</v>
      </c>
      <c r="G12" s="21"/>
    </row>
    <row r="13" spans="1:7" x14ac:dyDescent="0.25">
      <c r="A13" s="13"/>
      <c r="B13" s="32"/>
      <c r="C13" s="32"/>
      <c r="D13" s="14"/>
      <c r="E13" s="15"/>
      <c r="F13" s="16"/>
      <c r="G13" s="16"/>
    </row>
    <row r="14" spans="1:7" x14ac:dyDescent="0.25">
      <c r="A14" s="17" t="s">
        <v>199</v>
      </c>
      <c r="B14" s="32"/>
      <c r="C14" s="32"/>
      <c r="D14" s="14"/>
      <c r="E14" s="15"/>
      <c r="F14" s="16"/>
      <c r="G14" s="16"/>
    </row>
    <row r="15" spans="1:7" x14ac:dyDescent="0.25">
      <c r="A15" s="13" t="s">
        <v>200</v>
      </c>
      <c r="B15" s="32"/>
      <c r="C15" s="32"/>
      <c r="D15" s="14"/>
      <c r="E15" s="15">
        <v>128.93</v>
      </c>
      <c r="F15" s="16">
        <v>1.0800000000000001E-2</v>
      </c>
      <c r="G15" s="16">
        <v>6.2650999999999998E-2</v>
      </c>
    </row>
    <row r="16" spans="1:7" x14ac:dyDescent="0.25">
      <c r="A16" s="17" t="s">
        <v>181</v>
      </c>
      <c r="B16" s="33"/>
      <c r="C16" s="33"/>
      <c r="D16" s="18"/>
      <c r="E16" s="19">
        <v>128.93</v>
      </c>
      <c r="F16" s="20">
        <v>1.0800000000000001E-2</v>
      </c>
      <c r="G16" s="21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4" t="s">
        <v>184</v>
      </c>
      <c r="B18" s="34"/>
      <c r="C18" s="34"/>
      <c r="D18" s="25"/>
      <c r="E18" s="19">
        <v>128.93</v>
      </c>
      <c r="F18" s="20">
        <v>1.0800000000000001E-2</v>
      </c>
      <c r="G18" s="21"/>
    </row>
    <row r="19" spans="1:7" x14ac:dyDescent="0.25">
      <c r="A19" s="13" t="s">
        <v>201</v>
      </c>
      <c r="B19" s="32"/>
      <c r="C19" s="32"/>
      <c r="D19" s="14"/>
      <c r="E19" s="15">
        <v>2.2131000000000001E-2</v>
      </c>
      <c r="F19" s="16">
        <v>9.9999999999999995E-7</v>
      </c>
      <c r="G19" s="16"/>
    </row>
    <row r="20" spans="1:7" x14ac:dyDescent="0.25">
      <c r="A20" s="13" t="s">
        <v>202</v>
      </c>
      <c r="B20" s="32"/>
      <c r="C20" s="32"/>
      <c r="D20" s="14"/>
      <c r="E20" s="40">
        <v>-89.332131000000004</v>
      </c>
      <c r="F20" s="26">
        <v>-7.5009999999999999E-3</v>
      </c>
      <c r="G20" s="16">
        <v>6.2649999999999997E-2</v>
      </c>
    </row>
    <row r="21" spans="1:7" x14ac:dyDescent="0.25">
      <c r="A21" s="27" t="s">
        <v>203</v>
      </c>
      <c r="B21" s="35"/>
      <c r="C21" s="35"/>
      <c r="D21" s="28"/>
      <c r="E21" s="29">
        <v>11921.36</v>
      </c>
      <c r="F21" s="30">
        <v>1</v>
      </c>
      <c r="G21" s="30"/>
    </row>
    <row r="26" spans="1:7" x14ac:dyDescent="0.25">
      <c r="A26" s="1" t="s">
        <v>206</v>
      </c>
    </row>
    <row r="27" spans="1:7" x14ac:dyDescent="0.25">
      <c r="A27" s="47" t="s">
        <v>207</v>
      </c>
      <c r="B27" s="3" t="s">
        <v>134</v>
      </c>
    </row>
    <row r="28" spans="1:7" x14ac:dyDescent="0.25">
      <c r="A28" t="s">
        <v>208</v>
      </c>
    </row>
    <row r="29" spans="1:7" x14ac:dyDescent="0.25">
      <c r="A29" t="s">
        <v>249</v>
      </c>
      <c r="B29" t="s">
        <v>210</v>
      </c>
      <c r="C29" t="s">
        <v>210</v>
      </c>
    </row>
    <row r="30" spans="1:7" x14ac:dyDescent="0.25">
      <c r="B30" s="48">
        <v>45685</v>
      </c>
      <c r="C30" s="48">
        <v>45716</v>
      </c>
    </row>
    <row r="31" spans="1:7" x14ac:dyDescent="0.25">
      <c r="A31" t="s">
        <v>474</v>
      </c>
      <c r="B31">
        <v>16.719899999999999</v>
      </c>
      <c r="C31">
        <v>16.830300000000001</v>
      </c>
    </row>
    <row r="32" spans="1:7" x14ac:dyDescent="0.25">
      <c r="A32" t="s">
        <v>475</v>
      </c>
      <c r="B32">
        <v>15.4512</v>
      </c>
      <c r="C32">
        <v>15.5418</v>
      </c>
    </row>
    <row r="34" spans="1:4" x14ac:dyDescent="0.25">
      <c r="A34" t="s">
        <v>212</v>
      </c>
      <c r="B34" s="3" t="s">
        <v>134</v>
      </c>
    </row>
    <row r="35" spans="1:4" x14ac:dyDescent="0.25">
      <c r="A35" t="s">
        <v>213</v>
      </c>
      <c r="B35" s="3" t="s">
        <v>134</v>
      </c>
    </row>
    <row r="36" spans="1:4" ht="29.1" customHeight="1" x14ac:dyDescent="0.25">
      <c r="A36" s="47" t="s">
        <v>214</v>
      </c>
      <c r="B36" s="3" t="s">
        <v>134</v>
      </c>
    </row>
    <row r="37" spans="1:4" ht="29.1" customHeight="1" x14ac:dyDescent="0.25">
      <c r="A37" s="47" t="s">
        <v>215</v>
      </c>
      <c r="B37" s="49">
        <v>11881.737679</v>
      </c>
    </row>
    <row r="38" spans="1:4" ht="43.5" customHeight="1" x14ac:dyDescent="0.25">
      <c r="A38" s="47" t="s">
        <v>583</v>
      </c>
      <c r="B38" s="3" t="s">
        <v>134</v>
      </c>
    </row>
    <row r="39" spans="1:4" x14ac:dyDescent="0.25">
      <c r="B39" s="3"/>
    </row>
    <row r="40" spans="1:4" ht="29.1" customHeight="1" x14ac:dyDescent="0.25">
      <c r="A40" s="47" t="s">
        <v>584</v>
      </c>
      <c r="B40" s="3" t="s">
        <v>134</v>
      </c>
    </row>
    <row r="41" spans="1:4" ht="29.1" customHeight="1" x14ac:dyDescent="0.25">
      <c r="A41" s="47" t="s">
        <v>585</v>
      </c>
      <c r="B41" t="s">
        <v>134</v>
      </c>
    </row>
    <row r="42" spans="1:4" ht="29.1" customHeight="1" x14ac:dyDescent="0.25">
      <c r="A42" s="47" t="s">
        <v>586</v>
      </c>
      <c r="B42" s="3" t="s">
        <v>134</v>
      </c>
    </row>
    <row r="43" spans="1:4" ht="29.1" customHeight="1" x14ac:dyDescent="0.25">
      <c r="A43" s="47" t="s">
        <v>587</v>
      </c>
      <c r="B43" s="3" t="s">
        <v>134</v>
      </c>
    </row>
    <row r="45" spans="1:4" ht="69.95" customHeight="1" x14ac:dyDescent="0.25">
      <c r="A45" s="65" t="s">
        <v>231</v>
      </c>
      <c r="B45" s="65" t="s">
        <v>232</v>
      </c>
      <c r="C45" s="65" t="s">
        <v>4</v>
      </c>
      <c r="D45" s="65" t="s">
        <v>5</v>
      </c>
    </row>
    <row r="46" spans="1:4" ht="69.95" customHeight="1" x14ac:dyDescent="0.25">
      <c r="A46" s="65" t="s">
        <v>588</v>
      </c>
      <c r="B46" s="65"/>
      <c r="C46" s="65" t="s">
        <v>17</v>
      </c>
      <c r="D46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589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590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3"/>
      <c r="B6" s="32"/>
      <c r="C6" s="32"/>
      <c r="D6" s="14"/>
      <c r="E6" s="15"/>
      <c r="F6" s="16"/>
      <c r="G6" s="16"/>
    </row>
    <row r="7" spans="1:7" x14ac:dyDescent="0.25">
      <c r="A7" s="17" t="s">
        <v>133</v>
      </c>
      <c r="B7" s="32"/>
      <c r="C7" s="32"/>
      <c r="D7" s="14"/>
      <c r="E7" s="15" t="s">
        <v>134</v>
      </c>
      <c r="F7" s="16" t="s">
        <v>134</v>
      </c>
      <c r="G7" s="16"/>
    </row>
    <row r="8" spans="1:7" x14ac:dyDescent="0.25">
      <c r="A8" s="13"/>
      <c r="B8" s="32"/>
      <c r="C8" s="32"/>
      <c r="D8" s="14"/>
      <c r="E8" s="15"/>
      <c r="F8" s="16"/>
      <c r="G8" s="16"/>
    </row>
    <row r="9" spans="1:7" x14ac:dyDescent="0.25">
      <c r="A9" s="17" t="s">
        <v>135</v>
      </c>
      <c r="B9" s="32"/>
      <c r="C9" s="32"/>
      <c r="D9" s="14"/>
      <c r="E9" s="15"/>
      <c r="F9" s="16"/>
      <c r="G9" s="16"/>
    </row>
    <row r="10" spans="1:7" x14ac:dyDescent="0.25">
      <c r="A10" s="17" t="s">
        <v>136</v>
      </c>
      <c r="B10" s="32"/>
      <c r="C10" s="32"/>
      <c r="D10" s="14"/>
      <c r="E10" s="15"/>
      <c r="F10" s="16"/>
      <c r="G10" s="16"/>
    </row>
    <row r="11" spans="1:7" x14ac:dyDescent="0.25">
      <c r="A11" s="13" t="s">
        <v>591</v>
      </c>
      <c r="B11" s="32" t="s">
        <v>592</v>
      </c>
      <c r="C11" s="32" t="s">
        <v>139</v>
      </c>
      <c r="D11" s="14">
        <v>127500000</v>
      </c>
      <c r="E11" s="15">
        <v>130041.33</v>
      </c>
      <c r="F11" s="16">
        <v>7.0300000000000001E-2</v>
      </c>
      <c r="G11" s="16">
        <v>7.3999999999999996E-2</v>
      </c>
    </row>
    <row r="12" spans="1:7" x14ac:dyDescent="0.25">
      <c r="A12" s="13" t="s">
        <v>593</v>
      </c>
      <c r="B12" s="32" t="s">
        <v>594</v>
      </c>
      <c r="C12" s="32" t="s">
        <v>139</v>
      </c>
      <c r="D12" s="14">
        <v>117500000</v>
      </c>
      <c r="E12" s="15">
        <v>119543.44</v>
      </c>
      <c r="F12" s="16">
        <v>6.4600000000000005E-2</v>
      </c>
      <c r="G12" s="16">
        <v>7.4399999999999994E-2</v>
      </c>
    </row>
    <row r="13" spans="1:7" x14ac:dyDescent="0.25">
      <c r="A13" s="13" t="s">
        <v>595</v>
      </c>
      <c r="B13" s="32" t="s">
        <v>596</v>
      </c>
      <c r="C13" s="32" t="s">
        <v>139</v>
      </c>
      <c r="D13" s="14">
        <v>97500000</v>
      </c>
      <c r="E13" s="15">
        <v>96641.81</v>
      </c>
      <c r="F13" s="16">
        <v>5.2200000000000003E-2</v>
      </c>
      <c r="G13" s="16">
        <v>7.2450000000000001E-2</v>
      </c>
    </row>
    <row r="14" spans="1:7" x14ac:dyDescent="0.25">
      <c r="A14" s="13" t="s">
        <v>597</v>
      </c>
      <c r="B14" s="32" t="s">
        <v>598</v>
      </c>
      <c r="C14" s="32" t="s">
        <v>139</v>
      </c>
      <c r="D14" s="14">
        <v>90000000</v>
      </c>
      <c r="E14" s="15">
        <v>89888.22</v>
      </c>
      <c r="F14" s="16">
        <v>4.8599999999999997E-2</v>
      </c>
      <c r="G14" s="16">
        <v>7.4399999999999994E-2</v>
      </c>
    </row>
    <row r="15" spans="1:7" x14ac:dyDescent="0.25">
      <c r="A15" s="13" t="s">
        <v>599</v>
      </c>
      <c r="B15" s="32" t="s">
        <v>600</v>
      </c>
      <c r="C15" s="32" t="s">
        <v>148</v>
      </c>
      <c r="D15" s="14">
        <v>85500000</v>
      </c>
      <c r="E15" s="15">
        <v>85754.28</v>
      </c>
      <c r="F15" s="16">
        <v>4.6300000000000001E-2</v>
      </c>
      <c r="G15" s="16">
        <v>7.2598999999999997E-2</v>
      </c>
    </row>
    <row r="16" spans="1:7" x14ac:dyDescent="0.25">
      <c r="A16" s="13" t="s">
        <v>601</v>
      </c>
      <c r="B16" s="32" t="s">
        <v>602</v>
      </c>
      <c r="C16" s="32" t="s">
        <v>139</v>
      </c>
      <c r="D16" s="14">
        <v>81000000</v>
      </c>
      <c r="E16" s="15">
        <v>81651.08</v>
      </c>
      <c r="F16" s="16">
        <v>4.41E-2</v>
      </c>
      <c r="G16" s="16">
        <v>7.3520000000000002E-2</v>
      </c>
    </row>
    <row r="17" spans="1:7" x14ac:dyDescent="0.25">
      <c r="A17" s="13" t="s">
        <v>603</v>
      </c>
      <c r="B17" s="32" t="s">
        <v>604</v>
      </c>
      <c r="C17" s="32" t="s">
        <v>139</v>
      </c>
      <c r="D17" s="14">
        <v>81737000</v>
      </c>
      <c r="E17" s="15">
        <v>81442.009999999995</v>
      </c>
      <c r="F17" s="16">
        <v>4.3999999999999997E-2</v>
      </c>
      <c r="G17" s="16">
        <v>7.2999999999999995E-2</v>
      </c>
    </row>
    <row r="18" spans="1:7" x14ac:dyDescent="0.25">
      <c r="A18" s="13" t="s">
        <v>605</v>
      </c>
      <c r="B18" s="32" t="s">
        <v>606</v>
      </c>
      <c r="C18" s="32" t="s">
        <v>139</v>
      </c>
      <c r="D18" s="14">
        <v>73000000</v>
      </c>
      <c r="E18" s="15">
        <v>73907.240000000005</v>
      </c>
      <c r="F18" s="16">
        <v>3.9899999999999998E-2</v>
      </c>
      <c r="G18" s="16">
        <v>7.2249999999999995E-2</v>
      </c>
    </row>
    <row r="19" spans="1:7" x14ac:dyDescent="0.25">
      <c r="A19" s="13" t="s">
        <v>607</v>
      </c>
      <c r="B19" s="32" t="s">
        <v>608</v>
      </c>
      <c r="C19" s="32" t="s">
        <v>139</v>
      </c>
      <c r="D19" s="14">
        <v>72500000</v>
      </c>
      <c r="E19" s="15">
        <v>72561.55</v>
      </c>
      <c r="F19" s="16">
        <v>3.9199999999999999E-2</v>
      </c>
      <c r="G19" s="16">
        <v>7.2800000000000004E-2</v>
      </c>
    </row>
    <row r="20" spans="1:7" x14ac:dyDescent="0.25">
      <c r="A20" s="13" t="s">
        <v>609</v>
      </c>
      <c r="B20" s="32" t="s">
        <v>610</v>
      </c>
      <c r="C20" s="32" t="s">
        <v>139</v>
      </c>
      <c r="D20" s="14">
        <v>65700000</v>
      </c>
      <c r="E20" s="15">
        <v>66603.38</v>
      </c>
      <c r="F20" s="16">
        <v>3.5999999999999997E-2</v>
      </c>
      <c r="G20" s="16">
        <v>7.3150000000000007E-2</v>
      </c>
    </row>
    <row r="21" spans="1:7" x14ac:dyDescent="0.25">
      <c r="A21" s="13" t="s">
        <v>611</v>
      </c>
      <c r="B21" s="32" t="s">
        <v>612</v>
      </c>
      <c r="C21" s="32" t="s">
        <v>139</v>
      </c>
      <c r="D21" s="14">
        <v>61500000</v>
      </c>
      <c r="E21" s="15">
        <v>61346.13</v>
      </c>
      <c r="F21" s="16">
        <v>3.32E-2</v>
      </c>
      <c r="G21" s="16">
        <v>7.4616000000000002E-2</v>
      </c>
    </row>
    <row r="22" spans="1:7" x14ac:dyDescent="0.25">
      <c r="A22" s="13" t="s">
        <v>613</v>
      </c>
      <c r="B22" s="32" t="s">
        <v>614</v>
      </c>
      <c r="C22" s="32" t="s">
        <v>615</v>
      </c>
      <c r="D22" s="14">
        <v>56000000</v>
      </c>
      <c r="E22" s="15">
        <v>56180.6</v>
      </c>
      <c r="F22" s="16">
        <v>3.04E-2</v>
      </c>
      <c r="G22" s="16">
        <v>7.3099999999999998E-2</v>
      </c>
    </row>
    <row r="23" spans="1:7" x14ac:dyDescent="0.25">
      <c r="A23" s="13" t="s">
        <v>616</v>
      </c>
      <c r="B23" s="32" t="s">
        <v>617</v>
      </c>
      <c r="C23" s="32" t="s">
        <v>139</v>
      </c>
      <c r="D23" s="14">
        <v>53700000</v>
      </c>
      <c r="E23" s="15">
        <v>53917.49</v>
      </c>
      <c r="F23" s="16">
        <v>2.9100000000000001E-2</v>
      </c>
      <c r="G23" s="16">
        <v>7.3999999999999996E-2</v>
      </c>
    </row>
    <row r="24" spans="1:7" x14ac:dyDescent="0.25">
      <c r="A24" s="13" t="s">
        <v>618</v>
      </c>
      <c r="B24" s="32" t="s">
        <v>619</v>
      </c>
      <c r="C24" s="32" t="s">
        <v>139</v>
      </c>
      <c r="D24" s="14">
        <v>45000000</v>
      </c>
      <c r="E24" s="15">
        <v>44495.19</v>
      </c>
      <c r="F24" s="16">
        <v>2.4E-2</v>
      </c>
      <c r="G24" s="16">
        <v>7.3520000000000002E-2</v>
      </c>
    </row>
    <row r="25" spans="1:7" x14ac:dyDescent="0.25">
      <c r="A25" s="13" t="s">
        <v>620</v>
      </c>
      <c r="B25" s="32" t="s">
        <v>621</v>
      </c>
      <c r="C25" s="32" t="s">
        <v>139</v>
      </c>
      <c r="D25" s="14">
        <v>43200000</v>
      </c>
      <c r="E25" s="15">
        <v>43449.13</v>
      </c>
      <c r="F25" s="16">
        <v>2.35E-2</v>
      </c>
      <c r="G25" s="16">
        <v>7.3150000000000007E-2</v>
      </c>
    </row>
    <row r="26" spans="1:7" x14ac:dyDescent="0.25">
      <c r="A26" s="13" t="s">
        <v>622</v>
      </c>
      <c r="B26" s="32" t="s">
        <v>623</v>
      </c>
      <c r="C26" s="32" t="s">
        <v>139</v>
      </c>
      <c r="D26" s="14">
        <v>38500000</v>
      </c>
      <c r="E26" s="15">
        <v>38935.01</v>
      </c>
      <c r="F26" s="16">
        <v>2.1000000000000001E-2</v>
      </c>
      <c r="G26" s="16">
        <v>7.4616000000000002E-2</v>
      </c>
    </row>
    <row r="27" spans="1:7" x14ac:dyDescent="0.25">
      <c r="A27" s="13" t="s">
        <v>624</v>
      </c>
      <c r="B27" s="32" t="s">
        <v>625</v>
      </c>
      <c r="C27" s="32" t="s">
        <v>139</v>
      </c>
      <c r="D27" s="14">
        <v>37500000</v>
      </c>
      <c r="E27" s="15">
        <v>37695.75</v>
      </c>
      <c r="F27" s="16">
        <v>2.0400000000000001E-2</v>
      </c>
      <c r="G27" s="16">
        <v>7.2550000000000003E-2</v>
      </c>
    </row>
    <row r="28" spans="1:7" x14ac:dyDescent="0.25">
      <c r="A28" s="13" t="s">
        <v>626</v>
      </c>
      <c r="B28" s="32" t="s">
        <v>627</v>
      </c>
      <c r="C28" s="32" t="s">
        <v>139</v>
      </c>
      <c r="D28" s="14">
        <v>37000000</v>
      </c>
      <c r="E28" s="15">
        <v>37241.17</v>
      </c>
      <c r="F28" s="16">
        <v>2.01E-2</v>
      </c>
      <c r="G28" s="16">
        <v>7.3669999999999999E-2</v>
      </c>
    </row>
    <row r="29" spans="1:7" x14ac:dyDescent="0.25">
      <c r="A29" s="13" t="s">
        <v>628</v>
      </c>
      <c r="B29" s="32" t="s">
        <v>629</v>
      </c>
      <c r="C29" s="32" t="s">
        <v>139</v>
      </c>
      <c r="D29" s="14">
        <v>34000000</v>
      </c>
      <c r="E29" s="15">
        <v>34146.129999999997</v>
      </c>
      <c r="F29" s="16">
        <v>1.8499999999999999E-2</v>
      </c>
      <c r="G29" s="16">
        <v>7.3669999999999999E-2</v>
      </c>
    </row>
    <row r="30" spans="1:7" x14ac:dyDescent="0.25">
      <c r="A30" s="13" t="s">
        <v>630</v>
      </c>
      <c r="B30" s="32" t="s">
        <v>631</v>
      </c>
      <c r="C30" s="32" t="s">
        <v>632</v>
      </c>
      <c r="D30" s="14">
        <v>29500000</v>
      </c>
      <c r="E30" s="15">
        <v>30458.01</v>
      </c>
      <c r="F30" s="16">
        <v>1.6500000000000001E-2</v>
      </c>
      <c r="G30" s="16">
        <v>7.3185E-2</v>
      </c>
    </row>
    <row r="31" spans="1:7" x14ac:dyDescent="0.25">
      <c r="A31" s="13" t="s">
        <v>633</v>
      </c>
      <c r="B31" s="32" t="s">
        <v>634</v>
      </c>
      <c r="C31" s="32" t="s">
        <v>139</v>
      </c>
      <c r="D31" s="14">
        <v>27500000</v>
      </c>
      <c r="E31" s="15">
        <v>27651.47</v>
      </c>
      <c r="F31" s="16">
        <v>1.49E-2</v>
      </c>
      <c r="G31" s="16">
        <v>7.51E-2</v>
      </c>
    </row>
    <row r="32" spans="1:7" x14ac:dyDescent="0.25">
      <c r="A32" s="13" t="s">
        <v>635</v>
      </c>
      <c r="B32" s="32" t="s">
        <v>636</v>
      </c>
      <c r="C32" s="32" t="s">
        <v>139</v>
      </c>
      <c r="D32" s="14">
        <v>25000000</v>
      </c>
      <c r="E32" s="15">
        <v>25384.83</v>
      </c>
      <c r="F32" s="16">
        <v>1.37E-2</v>
      </c>
      <c r="G32" s="16">
        <v>7.4399999999999994E-2</v>
      </c>
    </row>
    <row r="33" spans="1:7" x14ac:dyDescent="0.25">
      <c r="A33" s="13" t="s">
        <v>637</v>
      </c>
      <c r="B33" s="32" t="s">
        <v>638</v>
      </c>
      <c r="C33" s="32" t="s">
        <v>139</v>
      </c>
      <c r="D33" s="14">
        <v>24500000</v>
      </c>
      <c r="E33" s="15">
        <v>24625.78</v>
      </c>
      <c r="F33" s="16">
        <v>1.3299999999999999E-2</v>
      </c>
      <c r="G33" s="16">
        <v>7.3669999999999999E-2</v>
      </c>
    </row>
    <row r="34" spans="1:7" x14ac:dyDescent="0.25">
      <c r="A34" s="13" t="s">
        <v>639</v>
      </c>
      <c r="B34" s="32" t="s">
        <v>640</v>
      </c>
      <c r="C34" s="32" t="s">
        <v>139</v>
      </c>
      <c r="D34" s="14">
        <v>20500000</v>
      </c>
      <c r="E34" s="15">
        <v>20473.27</v>
      </c>
      <c r="F34" s="16">
        <v>1.11E-2</v>
      </c>
      <c r="G34" s="16">
        <v>7.2749999999999995E-2</v>
      </c>
    </row>
    <row r="35" spans="1:7" x14ac:dyDescent="0.25">
      <c r="A35" s="13" t="s">
        <v>641</v>
      </c>
      <c r="B35" s="32" t="s">
        <v>642</v>
      </c>
      <c r="C35" s="32" t="s">
        <v>148</v>
      </c>
      <c r="D35" s="14">
        <v>20000000</v>
      </c>
      <c r="E35" s="15">
        <v>20097.8</v>
      </c>
      <c r="F35" s="16">
        <v>1.09E-2</v>
      </c>
      <c r="G35" s="16">
        <v>7.4423000000000003E-2</v>
      </c>
    </row>
    <row r="36" spans="1:7" x14ac:dyDescent="0.25">
      <c r="A36" s="13" t="s">
        <v>643</v>
      </c>
      <c r="B36" s="32" t="s">
        <v>644</v>
      </c>
      <c r="C36" s="32" t="s">
        <v>139</v>
      </c>
      <c r="D36" s="14">
        <v>18000000</v>
      </c>
      <c r="E36" s="15">
        <v>18853.669999999998</v>
      </c>
      <c r="F36" s="16">
        <v>1.0200000000000001E-2</v>
      </c>
      <c r="G36" s="16">
        <v>7.4621999999999994E-2</v>
      </c>
    </row>
    <row r="37" spans="1:7" x14ac:dyDescent="0.25">
      <c r="A37" s="13" t="s">
        <v>645</v>
      </c>
      <c r="B37" s="32" t="s">
        <v>646</v>
      </c>
      <c r="C37" s="32" t="s">
        <v>139</v>
      </c>
      <c r="D37" s="14">
        <v>17500000</v>
      </c>
      <c r="E37" s="15">
        <v>18119.310000000001</v>
      </c>
      <c r="F37" s="16">
        <v>9.7999999999999997E-3</v>
      </c>
      <c r="G37" s="16">
        <v>7.3400000000000007E-2</v>
      </c>
    </row>
    <row r="38" spans="1:7" x14ac:dyDescent="0.25">
      <c r="A38" s="13" t="s">
        <v>647</v>
      </c>
      <c r="B38" s="32" t="s">
        <v>648</v>
      </c>
      <c r="C38" s="32" t="s">
        <v>139</v>
      </c>
      <c r="D38" s="14">
        <v>17500000</v>
      </c>
      <c r="E38" s="15">
        <v>17689.490000000002</v>
      </c>
      <c r="F38" s="16">
        <v>9.5999999999999992E-3</v>
      </c>
      <c r="G38" s="16">
        <v>7.3249999999999996E-2</v>
      </c>
    </row>
    <row r="39" spans="1:7" x14ac:dyDescent="0.25">
      <c r="A39" s="13" t="s">
        <v>649</v>
      </c>
      <c r="B39" s="32" t="s">
        <v>650</v>
      </c>
      <c r="C39" s="32" t="s">
        <v>651</v>
      </c>
      <c r="D39" s="14">
        <v>17500000</v>
      </c>
      <c r="E39" s="15">
        <v>17657.89</v>
      </c>
      <c r="F39" s="16">
        <v>9.4999999999999998E-3</v>
      </c>
      <c r="G39" s="16">
        <v>7.3974999999999999E-2</v>
      </c>
    </row>
    <row r="40" spans="1:7" x14ac:dyDescent="0.25">
      <c r="A40" s="13" t="s">
        <v>652</v>
      </c>
      <c r="B40" s="32" t="s">
        <v>653</v>
      </c>
      <c r="C40" s="32" t="s">
        <v>139</v>
      </c>
      <c r="D40" s="14">
        <v>16500000</v>
      </c>
      <c r="E40" s="15">
        <v>16984.080000000002</v>
      </c>
      <c r="F40" s="16">
        <v>9.1999999999999998E-3</v>
      </c>
      <c r="G40" s="16">
        <v>7.4621999999999994E-2</v>
      </c>
    </row>
    <row r="41" spans="1:7" x14ac:dyDescent="0.25">
      <c r="A41" s="13" t="s">
        <v>654</v>
      </c>
      <c r="B41" s="32" t="s">
        <v>655</v>
      </c>
      <c r="C41" s="32" t="s">
        <v>139</v>
      </c>
      <c r="D41" s="14">
        <v>15000000</v>
      </c>
      <c r="E41" s="15">
        <v>15018.11</v>
      </c>
      <c r="F41" s="16">
        <v>8.0999999999999996E-3</v>
      </c>
      <c r="G41" s="16">
        <v>7.3099999999999998E-2</v>
      </c>
    </row>
    <row r="42" spans="1:7" x14ac:dyDescent="0.25">
      <c r="A42" s="13" t="s">
        <v>656</v>
      </c>
      <c r="B42" s="32" t="s">
        <v>657</v>
      </c>
      <c r="C42" s="32" t="s">
        <v>139</v>
      </c>
      <c r="D42" s="14">
        <v>14000000</v>
      </c>
      <c r="E42" s="15">
        <v>14573.15</v>
      </c>
      <c r="F42" s="16">
        <v>7.9000000000000008E-3</v>
      </c>
      <c r="G42" s="16">
        <v>7.4067999999999995E-2</v>
      </c>
    </row>
    <row r="43" spans="1:7" x14ac:dyDescent="0.25">
      <c r="A43" s="13" t="s">
        <v>658</v>
      </c>
      <c r="B43" s="32" t="s">
        <v>659</v>
      </c>
      <c r="C43" s="32" t="s">
        <v>139</v>
      </c>
      <c r="D43" s="14">
        <v>12500000</v>
      </c>
      <c r="E43" s="15">
        <v>12727.81</v>
      </c>
      <c r="F43" s="16">
        <v>6.8999999999999999E-3</v>
      </c>
      <c r="G43" s="16">
        <v>7.4575000000000002E-2</v>
      </c>
    </row>
    <row r="44" spans="1:7" x14ac:dyDescent="0.25">
      <c r="A44" s="13" t="s">
        <v>660</v>
      </c>
      <c r="B44" s="32" t="s">
        <v>661</v>
      </c>
      <c r="C44" s="32" t="s">
        <v>139</v>
      </c>
      <c r="D44" s="14">
        <v>11950000</v>
      </c>
      <c r="E44" s="15">
        <v>12374.77</v>
      </c>
      <c r="F44" s="16">
        <v>6.7000000000000002E-3</v>
      </c>
      <c r="G44" s="16">
        <v>7.3210999999999998E-2</v>
      </c>
    </row>
    <row r="45" spans="1:7" x14ac:dyDescent="0.25">
      <c r="A45" s="13" t="s">
        <v>662</v>
      </c>
      <c r="B45" s="32" t="s">
        <v>663</v>
      </c>
      <c r="C45" s="32" t="s">
        <v>148</v>
      </c>
      <c r="D45" s="14">
        <v>11500000</v>
      </c>
      <c r="E45" s="15">
        <v>11790.69</v>
      </c>
      <c r="F45" s="16">
        <v>6.4000000000000003E-3</v>
      </c>
      <c r="G45" s="16">
        <v>7.3599999999999999E-2</v>
      </c>
    </row>
    <row r="46" spans="1:7" x14ac:dyDescent="0.25">
      <c r="A46" s="13" t="s">
        <v>664</v>
      </c>
      <c r="B46" s="32" t="s">
        <v>665</v>
      </c>
      <c r="C46" s="32" t="s">
        <v>139</v>
      </c>
      <c r="D46" s="14">
        <v>10500000</v>
      </c>
      <c r="E46" s="15">
        <v>10570.12</v>
      </c>
      <c r="F46" s="16">
        <v>5.7000000000000002E-3</v>
      </c>
      <c r="G46" s="16">
        <v>7.2999999999999995E-2</v>
      </c>
    </row>
    <row r="47" spans="1:7" x14ac:dyDescent="0.25">
      <c r="A47" s="13" t="s">
        <v>666</v>
      </c>
      <c r="B47" s="32" t="s">
        <v>667</v>
      </c>
      <c r="C47" s="32" t="s">
        <v>139</v>
      </c>
      <c r="D47" s="14">
        <v>10300000</v>
      </c>
      <c r="E47" s="15">
        <v>10518</v>
      </c>
      <c r="F47" s="16">
        <v>5.7000000000000002E-3</v>
      </c>
      <c r="G47" s="16">
        <v>7.3999999999999996E-2</v>
      </c>
    </row>
    <row r="48" spans="1:7" x14ac:dyDescent="0.25">
      <c r="A48" s="13" t="s">
        <v>668</v>
      </c>
      <c r="B48" s="32" t="s">
        <v>669</v>
      </c>
      <c r="C48" s="32" t="s">
        <v>139</v>
      </c>
      <c r="D48" s="14">
        <v>10000000</v>
      </c>
      <c r="E48" s="15">
        <v>10281.790000000001</v>
      </c>
      <c r="F48" s="16">
        <v>5.5999999999999999E-3</v>
      </c>
      <c r="G48" s="16">
        <v>7.3999999999999996E-2</v>
      </c>
    </row>
    <row r="49" spans="1:7" x14ac:dyDescent="0.25">
      <c r="A49" s="13" t="s">
        <v>670</v>
      </c>
      <c r="B49" s="32" t="s">
        <v>671</v>
      </c>
      <c r="C49" s="32" t="s">
        <v>148</v>
      </c>
      <c r="D49" s="14">
        <v>10000000</v>
      </c>
      <c r="E49" s="15">
        <v>10055.4</v>
      </c>
      <c r="F49" s="16">
        <v>5.4000000000000003E-3</v>
      </c>
      <c r="G49" s="16">
        <v>7.485E-2</v>
      </c>
    </row>
    <row r="50" spans="1:7" x14ac:dyDescent="0.25">
      <c r="A50" s="13" t="s">
        <v>672</v>
      </c>
      <c r="B50" s="32" t="s">
        <v>673</v>
      </c>
      <c r="C50" s="32" t="s">
        <v>139</v>
      </c>
      <c r="D50" s="14">
        <v>7500000</v>
      </c>
      <c r="E50" s="15">
        <v>7736.69</v>
      </c>
      <c r="F50" s="16">
        <v>4.1999999999999997E-3</v>
      </c>
      <c r="G50" s="16">
        <v>7.3400000000000007E-2</v>
      </c>
    </row>
    <row r="51" spans="1:7" x14ac:dyDescent="0.25">
      <c r="A51" s="13" t="s">
        <v>674</v>
      </c>
      <c r="B51" s="32" t="s">
        <v>675</v>
      </c>
      <c r="C51" s="32" t="s">
        <v>139</v>
      </c>
      <c r="D51" s="14">
        <v>7000000</v>
      </c>
      <c r="E51" s="15">
        <v>7226.09</v>
      </c>
      <c r="F51" s="16">
        <v>3.8999999999999998E-3</v>
      </c>
      <c r="G51" s="16">
        <v>7.3039000000000007E-2</v>
      </c>
    </row>
    <row r="52" spans="1:7" x14ac:dyDescent="0.25">
      <c r="A52" s="13" t="s">
        <v>676</v>
      </c>
      <c r="B52" s="32" t="s">
        <v>677</v>
      </c>
      <c r="C52" s="32" t="s">
        <v>139</v>
      </c>
      <c r="D52" s="14">
        <v>7000000</v>
      </c>
      <c r="E52" s="15">
        <v>6945.44</v>
      </c>
      <c r="F52" s="16">
        <v>3.8E-3</v>
      </c>
      <c r="G52" s="16">
        <v>7.4612999999999999E-2</v>
      </c>
    </row>
    <row r="53" spans="1:7" x14ac:dyDescent="0.25">
      <c r="A53" s="13" t="s">
        <v>678</v>
      </c>
      <c r="B53" s="32" t="s">
        <v>679</v>
      </c>
      <c r="C53" s="32" t="s">
        <v>139</v>
      </c>
      <c r="D53" s="14">
        <v>6500000</v>
      </c>
      <c r="E53" s="15">
        <v>6808.96</v>
      </c>
      <c r="F53" s="16">
        <v>3.7000000000000002E-3</v>
      </c>
      <c r="G53" s="16">
        <v>7.4825000000000003E-2</v>
      </c>
    </row>
    <row r="54" spans="1:7" x14ac:dyDescent="0.25">
      <c r="A54" s="13" t="s">
        <v>680</v>
      </c>
      <c r="B54" s="32" t="s">
        <v>681</v>
      </c>
      <c r="C54" s="32" t="s">
        <v>615</v>
      </c>
      <c r="D54" s="14">
        <v>6500000</v>
      </c>
      <c r="E54" s="15">
        <v>6542.76</v>
      </c>
      <c r="F54" s="16">
        <v>3.5000000000000001E-3</v>
      </c>
      <c r="G54" s="16">
        <v>7.3099999999999998E-2</v>
      </c>
    </row>
    <row r="55" spans="1:7" x14ac:dyDescent="0.25">
      <c r="A55" s="13" t="s">
        <v>682</v>
      </c>
      <c r="B55" s="32" t="s">
        <v>683</v>
      </c>
      <c r="C55" s="32" t="s">
        <v>139</v>
      </c>
      <c r="D55" s="14">
        <v>5500000</v>
      </c>
      <c r="E55" s="15">
        <v>5754.52</v>
      </c>
      <c r="F55" s="16">
        <v>3.0999999999999999E-3</v>
      </c>
      <c r="G55" s="16">
        <v>7.4621999999999994E-2</v>
      </c>
    </row>
    <row r="56" spans="1:7" x14ac:dyDescent="0.25">
      <c r="A56" s="13" t="s">
        <v>684</v>
      </c>
      <c r="B56" s="32" t="s">
        <v>685</v>
      </c>
      <c r="C56" s="32" t="s">
        <v>139</v>
      </c>
      <c r="D56" s="14">
        <v>5500000</v>
      </c>
      <c r="E56" s="15">
        <v>5684.39</v>
      </c>
      <c r="F56" s="16">
        <v>3.0999999999999999E-3</v>
      </c>
      <c r="G56" s="16">
        <v>7.3400000000000007E-2</v>
      </c>
    </row>
    <row r="57" spans="1:7" x14ac:dyDescent="0.25">
      <c r="A57" s="13" t="s">
        <v>686</v>
      </c>
      <c r="B57" s="32" t="s">
        <v>687</v>
      </c>
      <c r="C57" s="32" t="s">
        <v>139</v>
      </c>
      <c r="D57" s="14">
        <v>5500000</v>
      </c>
      <c r="E57" s="15">
        <v>5514.32</v>
      </c>
      <c r="F57" s="16">
        <v>3.0000000000000001E-3</v>
      </c>
      <c r="G57" s="16">
        <v>7.3099999999999998E-2</v>
      </c>
    </row>
    <row r="58" spans="1:7" x14ac:dyDescent="0.25">
      <c r="A58" s="13" t="s">
        <v>688</v>
      </c>
      <c r="B58" s="32" t="s">
        <v>689</v>
      </c>
      <c r="C58" s="32" t="s">
        <v>632</v>
      </c>
      <c r="D58" s="14">
        <v>5100000</v>
      </c>
      <c r="E58" s="15">
        <v>5067</v>
      </c>
      <c r="F58" s="16">
        <v>2.7000000000000001E-3</v>
      </c>
      <c r="G58" s="16">
        <v>7.2874999999999995E-2</v>
      </c>
    </row>
    <row r="59" spans="1:7" x14ac:dyDescent="0.25">
      <c r="A59" s="13" t="s">
        <v>690</v>
      </c>
      <c r="B59" s="32" t="s">
        <v>691</v>
      </c>
      <c r="C59" s="32" t="s">
        <v>148</v>
      </c>
      <c r="D59" s="14">
        <v>5000000</v>
      </c>
      <c r="E59" s="15">
        <v>4957.29</v>
      </c>
      <c r="F59" s="16">
        <v>2.7000000000000001E-3</v>
      </c>
      <c r="G59" s="16">
        <v>7.4412000000000006E-2</v>
      </c>
    </row>
    <row r="60" spans="1:7" x14ac:dyDescent="0.25">
      <c r="A60" s="13" t="s">
        <v>692</v>
      </c>
      <c r="B60" s="32" t="s">
        <v>693</v>
      </c>
      <c r="C60" s="32" t="s">
        <v>139</v>
      </c>
      <c r="D60" s="14">
        <v>4000000</v>
      </c>
      <c r="E60" s="15">
        <v>4149.75</v>
      </c>
      <c r="F60" s="16">
        <v>2.2000000000000001E-3</v>
      </c>
      <c r="G60" s="16">
        <v>7.3249999999999996E-2</v>
      </c>
    </row>
    <row r="61" spans="1:7" x14ac:dyDescent="0.25">
      <c r="A61" s="13" t="s">
        <v>694</v>
      </c>
      <c r="B61" s="32" t="s">
        <v>695</v>
      </c>
      <c r="C61" s="32" t="s">
        <v>148</v>
      </c>
      <c r="D61" s="14">
        <v>3800000</v>
      </c>
      <c r="E61" s="15">
        <v>3812.64</v>
      </c>
      <c r="F61" s="16">
        <v>2.0999999999999999E-3</v>
      </c>
      <c r="G61" s="16">
        <v>7.2874999999999995E-2</v>
      </c>
    </row>
    <row r="62" spans="1:7" x14ac:dyDescent="0.25">
      <c r="A62" s="13" t="s">
        <v>696</v>
      </c>
      <c r="B62" s="32" t="s">
        <v>697</v>
      </c>
      <c r="C62" s="32" t="s">
        <v>139</v>
      </c>
      <c r="D62" s="14">
        <v>3500000</v>
      </c>
      <c r="E62" s="15">
        <v>3627.82</v>
      </c>
      <c r="F62" s="16">
        <v>2E-3</v>
      </c>
      <c r="G62" s="16">
        <v>7.2550000000000003E-2</v>
      </c>
    </row>
    <row r="63" spans="1:7" x14ac:dyDescent="0.25">
      <c r="A63" s="13" t="s">
        <v>698</v>
      </c>
      <c r="B63" s="32" t="s">
        <v>699</v>
      </c>
      <c r="C63" s="32" t="s">
        <v>139</v>
      </c>
      <c r="D63" s="14">
        <v>3500000</v>
      </c>
      <c r="E63" s="15">
        <v>3503</v>
      </c>
      <c r="F63" s="16">
        <v>1.9E-3</v>
      </c>
      <c r="G63" s="16">
        <v>7.2999999999999995E-2</v>
      </c>
    </row>
    <row r="64" spans="1:7" x14ac:dyDescent="0.25">
      <c r="A64" s="13" t="s">
        <v>700</v>
      </c>
      <c r="B64" s="32" t="s">
        <v>701</v>
      </c>
      <c r="C64" s="32" t="s">
        <v>139</v>
      </c>
      <c r="D64" s="14">
        <v>3000000</v>
      </c>
      <c r="E64" s="15">
        <v>3126.38</v>
      </c>
      <c r="F64" s="16">
        <v>1.6999999999999999E-3</v>
      </c>
      <c r="G64" s="16">
        <v>7.2598999999999997E-2</v>
      </c>
    </row>
    <row r="65" spans="1:7" x14ac:dyDescent="0.25">
      <c r="A65" s="13" t="s">
        <v>702</v>
      </c>
      <c r="B65" s="32" t="s">
        <v>703</v>
      </c>
      <c r="C65" s="32" t="s">
        <v>139</v>
      </c>
      <c r="D65" s="14">
        <v>3000000</v>
      </c>
      <c r="E65" s="15">
        <v>3100.44</v>
      </c>
      <c r="F65" s="16">
        <v>1.6999999999999999E-3</v>
      </c>
      <c r="G65" s="16">
        <v>7.3050000000000004E-2</v>
      </c>
    </row>
    <row r="66" spans="1:7" x14ac:dyDescent="0.25">
      <c r="A66" s="13" t="s">
        <v>704</v>
      </c>
      <c r="B66" s="32" t="s">
        <v>705</v>
      </c>
      <c r="C66" s="32" t="s">
        <v>139</v>
      </c>
      <c r="D66" s="14">
        <v>2500000</v>
      </c>
      <c r="E66" s="15">
        <v>2684.5</v>
      </c>
      <c r="F66" s="16">
        <v>1.5E-3</v>
      </c>
      <c r="G66" s="16">
        <v>7.2999999999999995E-2</v>
      </c>
    </row>
    <row r="67" spans="1:7" x14ac:dyDescent="0.25">
      <c r="A67" s="13" t="s">
        <v>706</v>
      </c>
      <c r="B67" s="32" t="s">
        <v>707</v>
      </c>
      <c r="C67" s="32" t="s">
        <v>139</v>
      </c>
      <c r="D67" s="14">
        <v>2500000</v>
      </c>
      <c r="E67" s="15">
        <v>2604.37</v>
      </c>
      <c r="F67" s="16">
        <v>1.4E-3</v>
      </c>
      <c r="G67" s="16">
        <v>7.2600999999999999E-2</v>
      </c>
    </row>
    <row r="68" spans="1:7" x14ac:dyDescent="0.25">
      <c r="A68" s="13" t="s">
        <v>708</v>
      </c>
      <c r="B68" s="32" t="s">
        <v>709</v>
      </c>
      <c r="C68" s="32" t="s">
        <v>139</v>
      </c>
      <c r="D68" s="14">
        <v>2000000</v>
      </c>
      <c r="E68" s="15">
        <v>2039.67</v>
      </c>
      <c r="F68" s="16">
        <v>1.1000000000000001E-3</v>
      </c>
      <c r="G68" s="16">
        <v>7.392E-2</v>
      </c>
    </row>
    <row r="69" spans="1:7" x14ac:dyDescent="0.25">
      <c r="A69" s="13" t="s">
        <v>710</v>
      </c>
      <c r="B69" s="32" t="s">
        <v>711</v>
      </c>
      <c r="C69" s="32" t="s">
        <v>139</v>
      </c>
      <c r="D69" s="14">
        <v>1500000</v>
      </c>
      <c r="E69" s="15">
        <v>1556.36</v>
      </c>
      <c r="F69" s="16">
        <v>8.0000000000000004E-4</v>
      </c>
      <c r="G69" s="16">
        <v>7.2550000000000003E-2</v>
      </c>
    </row>
    <row r="70" spans="1:7" x14ac:dyDescent="0.25">
      <c r="A70" s="13" t="s">
        <v>712</v>
      </c>
      <c r="B70" s="32" t="s">
        <v>713</v>
      </c>
      <c r="C70" s="32" t="s">
        <v>615</v>
      </c>
      <c r="D70" s="14">
        <v>1500000</v>
      </c>
      <c r="E70" s="15">
        <v>1494.98</v>
      </c>
      <c r="F70" s="16">
        <v>8.0000000000000004E-4</v>
      </c>
      <c r="G70" s="16">
        <v>7.485E-2</v>
      </c>
    </row>
    <row r="71" spans="1:7" x14ac:dyDescent="0.25">
      <c r="A71" s="13" t="s">
        <v>714</v>
      </c>
      <c r="B71" s="32" t="s">
        <v>715</v>
      </c>
      <c r="C71" s="32" t="s">
        <v>139</v>
      </c>
      <c r="D71" s="14">
        <v>1000000</v>
      </c>
      <c r="E71" s="15">
        <v>1065.97</v>
      </c>
      <c r="F71" s="16">
        <v>5.9999999999999995E-4</v>
      </c>
      <c r="G71" s="16">
        <v>7.3347999999999997E-2</v>
      </c>
    </row>
    <row r="72" spans="1:7" x14ac:dyDescent="0.25">
      <c r="A72" s="13" t="s">
        <v>716</v>
      </c>
      <c r="B72" s="32" t="s">
        <v>717</v>
      </c>
      <c r="C72" s="32" t="s">
        <v>139</v>
      </c>
      <c r="D72" s="14">
        <v>1000000</v>
      </c>
      <c r="E72" s="15">
        <v>1058.77</v>
      </c>
      <c r="F72" s="16">
        <v>5.9999999999999995E-4</v>
      </c>
      <c r="G72" s="16">
        <v>7.3200000000000001E-2</v>
      </c>
    </row>
    <row r="73" spans="1:7" x14ac:dyDescent="0.25">
      <c r="A73" s="13" t="s">
        <v>718</v>
      </c>
      <c r="B73" s="32" t="s">
        <v>719</v>
      </c>
      <c r="C73" s="32" t="s">
        <v>139</v>
      </c>
      <c r="D73" s="14">
        <v>1000000</v>
      </c>
      <c r="E73" s="15">
        <v>1048.1199999999999</v>
      </c>
      <c r="F73" s="16">
        <v>5.9999999999999995E-4</v>
      </c>
      <c r="G73" s="16">
        <v>7.3099999999999998E-2</v>
      </c>
    </row>
    <row r="74" spans="1:7" x14ac:dyDescent="0.25">
      <c r="A74" s="13" t="s">
        <v>720</v>
      </c>
      <c r="B74" s="32" t="s">
        <v>721</v>
      </c>
      <c r="C74" s="32" t="s">
        <v>148</v>
      </c>
      <c r="D74" s="14">
        <v>1000000</v>
      </c>
      <c r="E74" s="15">
        <v>1002.41</v>
      </c>
      <c r="F74" s="16">
        <v>5.0000000000000001E-4</v>
      </c>
      <c r="G74" s="16">
        <v>7.2947999999999999E-2</v>
      </c>
    </row>
    <row r="75" spans="1:7" x14ac:dyDescent="0.25">
      <c r="A75" s="13" t="s">
        <v>722</v>
      </c>
      <c r="B75" s="32" t="s">
        <v>723</v>
      </c>
      <c r="C75" s="32" t="s">
        <v>139</v>
      </c>
      <c r="D75" s="14">
        <v>500000</v>
      </c>
      <c r="E75" s="15">
        <v>525.92999999999995</v>
      </c>
      <c r="F75" s="16">
        <v>2.9999999999999997E-4</v>
      </c>
      <c r="G75" s="16">
        <v>7.2900999999999994E-2</v>
      </c>
    </row>
    <row r="76" spans="1:7" x14ac:dyDescent="0.25">
      <c r="A76" s="13" t="s">
        <v>724</v>
      </c>
      <c r="B76" s="32" t="s">
        <v>725</v>
      </c>
      <c r="C76" s="32" t="s">
        <v>139</v>
      </c>
      <c r="D76" s="14">
        <v>500000</v>
      </c>
      <c r="E76" s="15">
        <v>519.77</v>
      </c>
      <c r="F76" s="16">
        <v>2.9999999999999997E-4</v>
      </c>
      <c r="G76" s="16">
        <v>7.3099999999999998E-2</v>
      </c>
    </row>
    <row r="77" spans="1:7" x14ac:dyDescent="0.25">
      <c r="A77" s="13" t="s">
        <v>726</v>
      </c>
      <c r="B77" s="32" t="s">
        <v>727</v>
      </c>
      <c r="C77" s="32" t="s">
        <v>139</v>
      </c>
      <c r="D77" s="14">
        <v>500000</v>
      </c>
      <c r="E77" s="15">
        <v>513.79</v>
      </c>
      <c r="F77" s="16">
        <v>2.9999999999999997E-4</v>
      </c>
      <c r="G77" s="16">
        <v>7.3249999999999996E-2</v>
      </c>
    </row>
    <row r="78" spans="1:7" x14ac:dyDescent="0.25">
      <c r="A78" s="13" t="s">
        <v>728</v>
      </c>
      <c r="B78" s="32" t="s">
        <v>729</v>
      </c>
      <c r="C78" s="32" t="s">
        <v>615</v>
      </c>
      <c r="D78" s="14">
        <v>500000</v>
      </c>
      <c r="E78" s="15">
        <v>507.96</v>
      </c>
      <c r="F78" s="16">
        <v>2.9999999999999997E-4</v>
      </c>
      <c r="G78" s="16">
        <v>7.3400000000000007E-2</v>
      </c>
    </row>
    <row r="79" spans="1:7" x14ac:dyDescent="0.25">
      <c r="A79" s="13" t="s">
        <v>730</v>
      </c>
      <c r="B79" s="32" t="s">
        <v>731</v>
      </c>
      <c r="C79" s="32" t="s">
        <v>139</v>
      </c>
      <c r="D79" s="14">
        <v>400000</v>
      </c>
      <c r="E79" s="15">
        <v>422.94</v>
      </c>
      <c r="F79" s="16">
        <v>2.0000000000000001E-4</v>
      </c>
      <c r="G79" s="16">
        <v>7.3200000000000001E-2</v>
      </c>
    </row>
    <row r="80" spans="1:7" x14ac:dyDescent="0.25">
      <c r="A80" s="17" t="s">
        <v>181</v>
      </c>
      <c r="B80" s="33"/>
      <c r="C80" s="33"/>
      <c r="D80" s="18"/>
      <c r="E80" s="19">
        <v>1751949.41</v>
      </c>
      <c r="F80" s="20">
        <v>0.94710000000000005</v>
      </c>
      <c r="G80" s="21"/>
    </row>
    <row r="81" spans="1:7" x14ac:dyDescent="0.25">
      <c r="A81" s="13"/>
      <c r="B81" s="32"/>
      <c r="C81" s="32"/>
      <c r="D81" s="14"/>
      <c r="E81" s="15"/>
      <c r="F81" s="16"/>
      <c r="G81" s="16"/>
    </row>
    <row r="82" spans="1:7" x14ac:dyDescent="0.25">
      <c r="A82" s="17" t="s">
        <v>236</v>
      </c>
      <c r="B82" s="32"/>
      <c r="C82" s="32"/>
      <c r="D82" s="14"/>
      <c r="E82" s="15"/>
      <c r="F82" s="16"/>
      <c r="G82" s="16"/>
    </row>
    <row r="83" spans="1:7" x14ac:dyDescent="0.25">
      <c r="A83" s="13" t="s">
        <v>732</v>
      </c>
      <c r="B83" s="32" t="s">
        <v>733</v>
      </c>
      <c r="C83" s="32" t="s">
        <v>239</v>
      </c>
      <c r="D83" s="14">
        <v>35500000</v>
      </c>
      <c r="E83" s="15">
        <v>36092.28</v>
      </c>
      <c r="F83" s="16">
        <v>1.95E-2</v>
      </c>
      <c r="G83" s="16">
        <v>6.7382999999999998E-2</v>
      </c>
    </row>
    <row r="84" spans="1:7" x14ac:dyDescent="0.25">
      <c r="A84" s="17" t="s">
        <v>181</v>
      </c>
      <c r="B84" s="33"/>
      <c r="C84" s="33"/>
      <c r="D84" s="18"/>
      <c r="E84" s="19">
        <v>36092.28</v>
      </c>
      <c r="F84" s="20">
        <v>1.95E-2</v>
      </c>
      <c r="G84" s="21"/>
    </row>
    <row r="85" spans="1:7" x14ac:dyDescent="0.25">
      <c r="A85" s="13"/>
      <c r="B85" s="32"/>
      <c r="C85" s="32"/>
      <c r="D85" s="14"/>
      <c r="E85" s="15"/>
      <c r="F85" s="16"/>
      <c r="G85" s="16"/>
    </row>
    <row r="86" spans="1:7" x14ac:dyDescent="0.25">
      <c r="A86" s="17" t="s">
        <v>182</v>
      </c>
      <c r="B86" s="32"/>
      <c r="C86" s="32"/>
      <c r="D86" s="14"/>
      <c r="E86" s="15"/>
      <c r="F86" s="16"/>
      <c r="G86" s="16"/>
    </row>
    <row r="87" spans="1:7" x14ac:dyDescent="0.25">
      <c r="A87" s="17" t="s">
        <v>181</v>
      </c>
      <c r="B87" s="32"/>
      <c r="C87" s="32"/>
      <c r="D87" s="14"/>
      <c r="E87" s="22" t="s">
        <v>134</v>
      </c>
      <c r="F87" s="23" t="s">
        <v>134</v>
      </c>
      <c r="G87" s="16"/>
    </row>
    <row r="88" spans="1:7" x14ac:dyDescent="0.25">
      <c r="A88" s="13"/>
      <c r="B88" s="32"/>
      <c r="C88" s="32"/>
      <c r="D88" s="14"/>
      <c r="E88" s="15"/>
      <c r="F88" s="16"/>
      <c r="G88" s="16"/>
    </row>
    <row r="89" spans="1:7" x14ac:dyDescent="0.25">
      <c r="A89" s="17" t="s">
        <v>183</v>
      </c>
      <c r="B89" s="32"/>
      <c r="C89" s="32"/>
      <c r="D89" s="14"/>
      <c r="E89" s="15"/>
      <c r="F89" s="16"/>
      <c r="G89" s="16"/>
    </row>
    <row r="90" spans="1:7" x14ac:dyDescent="0.25">
      <c r="A90" s="17" t="s">
        <v>181</v>
      </c>
      <c r="B90" s="32"/>
      <c r="C90" s="32"/>
      <c r="D90" s="14"/>
      <c r="E90" s="22" t="s">
        <v>134</v>
      </c>
      <c r="F90" s="23" t="s">
        <v>134</v>
      </c>
      <c r="G90" s="16"/>
    </row>
    <row r="91" spans="1:7" x14ac:dyDescent="0.25">
      <c r="A91" s="13"/>
      <c r="B91" s="32"/>
      <c r="C91" s="32"/>
      <c r="D91" s="14"/>
      <c r="E91" s="15"/>
      <c r="F91" s="16"/>
      <c r="G91" s="16"/>
    </row>
    <row r="92" spans="1:7" x14ac:dyDescent="0.25">
      <c r="A92" s="24" t="s">
        <v>184</v>
      </c>
      <c r="B92" s="34"/>
      <c r="C92" s="34"/>
      <c r="D92" s="25"/>
      <c r="E92" s="19">
        <v>1788041.69</v>
      </c>
      <c r="F92" s="20">
        <v>0.96660000000000001</v>
      </c>
      <c r="G92" s="21"/>
    </row>
    <row r="93" spans="1:7" x14ac:dyDescent="0.25">
      <c r="A93" s="13"/>
      <c r="B93" s="32"/>
      <c r="C93" s="32"/>
      <c r="D93" s="14"/>
      <c r="E93" s="15"/>
      <c r="F93" s="16"/>
      <c r="G93" s="16"/>
    </row>
    <row r="94" spans="1:7" x14ac:dyDescent="0.25">
      <c r="A94" s="13"/>
      <c r="B94" s="32"/>
      <c r="C94" s="32"/>
      <c r="D94" s="14"/>
      <c r="E94" s="15"/>
      <c r="F94" s="16"/>
      <c r="G94" s="16"/>
    </row>
    <row r="95" spans="1:7" x14ac:dyDescent="0.25">
      <c r="A95" s="17" t="s">
        <v>199</v>
      </c>
      <c r="B95" s="32"/>
      <c r="C95" s="32"/>
      <c r="D95" s="14"/>
      <c r="E95" s="15"/>
      <c r="F95" s="16"/>
      <c r="G95" s="16"/>
    </row>
    <row r="96" spans="1:7" x14ac:dyDescent="0.25">
      <c r="A96" s="13" t="s">
        <v>200</v>
      </c>
      <c r="B96" s="32"/>
      <c r="C96" s="32"/>
      <c r="D96" s="14"/>
      <c r="E96" s="15">
        <v>4189.84</v>
      </c>
      <c r="F96" s="16">
        <v>2.3E-3</v>
      </c>
      <c r="G96" s="16">
        <v>6.2650999999999998E-2</v>
      </c>
    </row>
    <row r="97" spans="1:7" x14ac:dyDescent="0.25">
      <c r="A97" s="17" t="s">
        <v>181</v>
      </c>
      <c r="B97" s="33"/>
      <c r="C97" s="33"/>
      <c r="D97" s="18"/>
      <c r="E97" s="19">
        <v>4189.84</v>
      </c>
      <c r="F97" s="20">
        <v>2.3E-3</v>
      </c>
      <c r="G97" s="21"/>
    </row>
    <row r="98" spans="1:7" x14ac:dyDescent="0.25">
      <c r="A98" s="13"/>
      <c r="B98" s="32"/>
      <c r="C98" s="32"/>
      <c r="D98" s="14"/>
      <c r="E98" s="15"/>
      <c r="F98" s="16"/>
      <c r="G98" s="16"/>
    </row>
    <row r="99" spans="1:7" x14ac:dyDescent="0.25">
      <c r="A99" s="24" t="s">
        <v>184</v>
      </c>
      <c r="B99" s="34"/>
      <c r="C99" s="34"/>
      <c r="D99" s="25"/>
      <c r="E99" s="19">
        <v>4189.84</v>
      </c>
      <c r="F99" s="20">
        <v>2.3E-3</v>
      </c>
      <c r="G99" s="21"/>
    </row>
    <row r="100" spans="1:7" x14ac:dyDescent="0.25">
      <c r="A100" s="13" t="s">
        <v>201</v>
      </c>
      <c r="B100" s="32"/>
      <c r="C100" s="32"/>
      <c r="D100" s="14"/>
      <c r="E100" s="15">
        <v>57977.477672300003</v>
      </c>
      <c r="F100" s="16">
        <v>3.1334000000000001E-2</v>
      </c>
      <c r="G100" s="16"/>
    </row>
    <row r="101" spans="1:7" x14ac:dyDescent="0.25">
      <c r="A101" s="13" t="s">
        <v>202</v>
      </c>
      <c r="B101" s="32"/>
      <c r="C101" s="32"/>
      <c r="D101" s="14"/>
      <c r="E101" s="15">
        <v>80.282327699999996</v>
      </c>
      <c r="F101" s="26">
        <v>-2.34E-4</v>
      </c>
      <c r="G101" s="16">
        <v>6.2650999999999998E-2</v>
      </c>
    </row>
    <row r="102" spans="1:7" x14ac:dyDescent="0.25">
      <c r="A102" s="27" t="s">
        <v>203</v>
      </c>
      <c r="B102" s="35"/>
      <c r="C102" s="35"/>
      <c r="D102" s="28"/>
      <c r="E102" s="29">
        <v>1850289.29</v>
      </c>
      <c r="F102" s="30">
        <v>1</v>
      </c>
      <c r="G102" s="30"/>
    </row>
    <row r="104" spans="1:7" x14ac:dyDescent="0.25">
      <c r="A104" s="1" t="s">
        <v>205</v>
      </c>
    </row>
    <row r="107" spans="1:7" x14ac:dyDescent="0.25">
      <c r="A107" s="1" t="s">
        <v>206</v>
      </c>
    </row>
    <row r="108" spans="1:7" x14ac:dyDescent="0.25">
      <c r="A108" s="47" t="s">
        <v>207</v>
      </c>
      <c r="B108" s="3" t="s">
        <v>134</v>
      </c>
    </row>
    <row r="109" spans="1:7" x14ac:dyDescent="0.25">
      <c r="A109" t="s">
        <v>208</v>
      </c>
    </row>
    <row r="110" spans="1:7" x14ac:dyDescent="0.25">
      <c r="A110" t="s">
        <v>209</v>
      </c>
      <c r="B110" t="s">
        <v>210</v>
      </c>
      <c r="C110" t="s">
        <v>210</v>
      </c>
    </row>
    <row r="111" spans="1:7" x14ac:dyDescent="0.25">
      <c r="B111" s="48">
        <v>45688</v>
      </c>
      <c r="C111" s="48">
        <v>45716</v>
      </c>
    </row>
    <row r="112" spans="1:7" x14ac:dyDescent="0.25">
      <c r="A112" t="s">
        <v>211</v>
      </c>
      <c r="B112">
        <v>1451.5494000000001</v>
      </c>
      <c r="C112">
        <v>1453.5649000000001</v>
      </c>
    </row>
    <row r="114" spans="1:2" x14ac:dyDescent="0.25">
      <c r="A114" t="s">
        <v>212</v>
      </c>
      <c r="B114" s="3" t="s">
        <v>134</v>
      </c>
    </row>
    <row r="115" spans="1:2" x14ac:dyDescent="0.25">
      <c r="A115" t="s">
        <v>213</v>
      </c>
      <c r="B115" s="3" t="s">
        <v>134</v>
      </c>
    </row>
    <row r="116" spans="1:2" ht="29.1" customHeight="1" x14ac:dyDescent="0.25">
      <c r="A116" s="47" t="s">
        <v>214</v>
      </c>
      <c r="B116" s="3" t="s">
        <v>134</v>
      </c>
    </row>
    <row r="117" spans="1:2" ht="29.1" customHeight="1" x14ac:dyDescent="0.25">
      <c r="A117" s="47" t="s">
        <v>215</v>
      </c>
      <c r="B117" s="3" t="s">
        <v>134</v>
      </c>
    </row>
    <row r="118" spans="1:2" x14ac:dyDescent="0.25">
      <c r="A118" t="s">
        <v>216</v>
      </c>
      <c r="B118" s="49">
        <f>+B133</f>
        <v>4.7459988240766213</v>
      </c>
    </row>
    <row r="119" spans="1:2" ht="43.5" customHeight="1" x14ac:dyDescent="0.25">
      <c r="A119" s="47" t="s">
        <v>217</v>
      </c>
      <c r="B119" s="3" t="s">
        <v>134</v>
      </c>
    </row>
    <row r="120" spans="1:2" x14ac:dyDescent="0.25">
      <c r="B120" s="3"/>
    </row>
    <row r="121" spans="1:2" ht="29.1" customHeight="1" x14ac:dyDescent="0.25">
      <c r="A121" s="47" t="s">
        <v>218</v>
      </c>
      <c r="B121" s="3" t="s">
        <v>134</v>
      </c>
    </row>
    <row r="122" spans="1:2" ht="29.1" customHeight="1" x14ac:dyDescent="0.25">
      <c r="A122" s="47" t="s">
        <v>219</v>
      </c>
      <c r="B122">
        <v>696882.9</v>
      </c>
    </row>
    <row r="123" spans="1:2" ht="29.1" customHeight="1" x14ac:dyDescent="0.25">
      <c r="A123" s="47" t="s">
        <v>220</v>
      </c>
      <c r="B123" s="3" t="s">
        <v>134</v>
      </c>
    </row>
    <row r="124" spans="1:2" ht="29.1" customHeight="1" x14ac:dyDescent="0.25">
      <c r="A124" s="47" t="s">
        <v>221</v>
      </c>
      <c r="B124" s="3" t="s">
        <v>134</v>
      </c>
    </row>
    <row r="126" spans="1:2" x14ac:dyDescent="0.25">
      <c r="A126" t="s">
        <v>222</v>
      </c>
    </row>
    <row r="127" spans="1:2" ht="29.1" customHeight="1" x14ac:dyDescent="0.25">
      <c r="A127" s="51" t="s">
        <v>223</v>
      </c>
      <c r="B127" s="55" t="s">
        <v>734</v>
      </c>
    </row>
    <row r="128" spans="1:2" x14ac:dyDescent="0.25">
      <c r="A128" s="51" t="s">
        <v>225</v>
      </c>
      <c r="B128" s="51" t="s">
        <v>226</v>
      </c>
    </row>
    <row r="129" spans="1:4" x14ac:dyDescent="0.25">
      <c r="A129" s="51"/>
      <c r="B129" s="51"/>
    </row>
    <row r="130" spans="1:4" x14ac:dyDescent="0.25">
      <c r="A130" s="51" t="s">
        <v>227</v>
      </c>
      <c r="B130" s="52">
        <v>7.3399134663198407</v>
      </c>
    </row>
    <row r="131" spans="1:4" x14ac:dyDescent="0.25">
      <c r="A131" s="51"/>
      <c r="B131" s="51"/>
    </row>
    <row r="132" spans="1:4" x14ac:dyDescent="0.25">
      <c r="A132" s="51" t="s">
        <v>228</v>
      </c>
      <c r="B132" s="53">
        <v>4.0251999999999999</v>
      </c>
    </row>
    <row r="133" spans="1:4" x14ac:dyDescent="0.25">
      <c r="A133" s="51" t="s">
        <v>229</v>
      </c>
      <c r="B133" s="53">
        <v>4.7459988240766213</v>
      </c>
    </row>
    <row r="134" spans="1:4" x14ac:dyDescent="0.25">
      <c r="A134" s="51"/>
      <c r="B134" s="51"/>
    </row>
    <row r="135" spans="1:4" x14ac:dyDescent="0.25">
      <c r="A135" s="51" t="s">
        <v>230</v>
      </c>
      <c r="B135" s="54">
        <v>45716</v>
      </c>
    </row>
    <row r="137" spans="1:4" ht="69.95" customHeight="1" x14ac:dyDescent="0.25">
      <c r="A137" s="65" t="s">
        <v>231</v>
      </c>
      <c r="B137" s="65" t="s">
        <v>232</v>
      </c>
      <c r="C137" s="65" t="s">
        <v>4</v>
      </c>
      <c r="D137" s="65" t="s">
        <v>5</v>
      </c>
    </row>
    <row r="138" spans="1:4" ht="69.95" customHeight="1" x14ac:dyDescent="0.25">
      <c r="A138" s="65" t="s">
        <v>734</v>
      </c>
      <c r="B138" s="65"/>
      <c r="C138" s="65" t="s">
        <v>19</v>
      </c>
      <c r="D138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4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1" max="11" width="70.28515625" bestFit="1" customWidth="1"/>
    <col min="12" max="12" width="10.85546875" bestFit="1" customWidth="1"/>
    <col min="13" max="13" width="10.5703125" bestFit="1" customWidth="1"/>
    <col min="14" max="14" width="12" bestFit="1" customWidth="1"/>
    <col min="15" max="15" width="12.5703125" customWidth="1"/>
  </cols>
  <sheetData>
    <row r="1" spans="1:7" ht="36.75" customHeight="1" x14ac:dyDescent="0.25">
      <c r="A1" s="67" t="s">
        <v>735</v>
      </c>
      <c r="B1" s="68"/>
      <c r="C1" s="68"/>
      <c r="D1" s="68"/>
      <c r="E1" s="68"/>
      <c r="F1" s="68"/>
      <c r="G1" s="69"/>
    </row>
    <row r="2" spans="1:7" ht="40.5" customHeight="1" x14ac:dyDescent="0.25">
      <c r="A2" s="67" t="s">
        <v>736</v>
      </c>
      <c r="B2" s="68"/>
      <c r="C2" s="68"/>
      <c r="D2" s="68"/>
      <c r="E2" s="68"/>
      <c r="F2" s="68"/>
      <c r="G2" s="69"/>
    </row>
    <row r="4" spans="1:7" ht="48" customHeight="1" x14ac:dyDescent="0.2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25">
      <c r="A5" s="8"/>
      <c r="B5" s="31"/>
      <c r="C5" s="31"/>
      <c r="D5" s="9"/>
      <c r="E5" s="10"/>
      <c r="F5" s="11"/>
      <c r="G5" s="12"/>
    </row>
    <row r="6" spans="1:7" x14ac:dyDescent="0.25">
      <c r="A6" s="17" t="s">
        <v>133</v>
      </c>
      <c r="B6" s="32"/>
      <c r="C6" s="32"/>
      <c r="D6" s="14"/>
      <c r="E6" s="15"/>
      <c r="F6" s="16"/>
      <c r="G6" s="16"/>
    </row>
    <row r="7" spans="1:7" x14ac:dyDescent="0.25">
      <c r="A7" s="17" t="s">
        <v>259</v>
      </c>
      <c r="B7" s="32"/>
      <c r="C7" s="32"/>
      <c r="D7" s="14"/>
      <c r="E7" s="15"/>
      <c r="F7" s="16"/>
      <c r="G7" s="16"/>
    </row>
    <row r="8" spans="1:7" x14ac:dyDescent="0.25">
      <c r="A8" s="13" t="s">
        <v>260</v>
      </c>
      <c r="B8" s="32" t="s">
        <v>261</v>
      </c>
      <c r="C8" s="32" t="s">
        <v>262</v>
      </c>
      <c r="D8" s="14">
        <v>1193999</v>
      </c>
      <c r="E8" s="15">
        <v>20684.84</v>
      </c>
      <c r="F8" s="16">
        <v>6.2E-2</v>
      </c>
      <c r="G8" s="16"/>
    </row>
    <row r="9" spans="1:7" x14ac:dyDescent="0.25">
      <c r="A9" s="13" t="s">
        <v>263</v>
      </c>
      <c r="B9" s="32" t="s">
        <v>264</v>
      </c>
      <c r="C9" s="32" t="s">
        <v>262</v>
      </c>
      <c r="D9" s="14">
        <v>920644</v>
      </c>
      <c r="E9" s="15">
        <v>11085.47</v>
      </c>
      <c r="F9" s="16">
        <v>3.3300000000000003E-2</v>
      </c>
      <c r="G9" s="16"/>
    </row>
    <row r="10" spans="1:7" x14ac:dyDescent="0.25">
      <c r="A10" s="13" t="s">
        <v>448</v>
      </c>
      <c r="B10" s="32" t="s">
        <v>449</v>
      </c>
      <c r="C10" s="32" t="s">
        <v>355</v>
      </c>
      <c r="D10" s="14">
        <v>58700</v>
      </c>
      <c r="E10" s="15">
        <v>8180.34</v>
      </c>
      <c r="F10" s="16">
        <v>2.4500000000000001E-2</v>
      </c>
      <c r="G10" s="16"/>
    </row>
    <row r="11" spans="1:7" x14ac:dyDescent="0.25">
      <c r="A11" s="13" t="s">
        <v>381</v>
      </c>
      <c r="B11" s="32" t="s">
        <v>382</v>
      </c>
      <c r="C11" s="32" t="s">
        <v>273</v>
      </c>
      <c r="D11" s="14">
        <v>129516</v>
      </c>
      <c r="E11" s="15">
        <v>6869.4</v>
      </c>
      <c r="F11" s="16">
        <v>2.06E-2</v>
      </c>
      <c r="G11" s="16"/>
    </row>
    <row r="12" spans="1:7" x14ac:dyDescent="0.25">
      <c r="A12" s="13" t="s">
        <v>274</v>
      </c>
      <c r="B12" s="32" t="s">
        <v>275</v>
      </c>
      <c r="C12" s="32" t="s">
        <v>276</v>
      </c>
      <c r="D12" s="14">
        <v>205969</v>
      </c>
      <c r="E12" s="15">
        <v>6516.55</v>
      </c>
      <c r="F12" s="16">
        <v>1.95E-2</v>
      </c>
      <c r="G12" s="16"/>
    </row>
    <row r="13" spans="1:7" x14ac:dyDescent="0.25">
      <c r="A13" s="13" t="s">
        <v>268</v>
      </c>
      <c r="B13" s="32" t="s">
        <v>269</v>
      </c>
      <c r="C13" s="32" t="s">
        <v>270</v>
      </c>
      <c r="D13" s="14">
        <v>405093</v>
      </c>
      <c r="E13" s="15">
        <v>6360.77</v>
      </c>
      <c r="F13" s="16">
        <v>1.9099999999999999E-2</v>
      </c>
      <c r="G13" s="16"/>
    </row>
    <row r="14" spans="1:7" x14ac:dyDescent="0.25">
      <c r="A14" s="13" t="s">
        <v>330</v>
      </c>
      <c r="B14" s="32" t="s">
        <v>331</v>
      </c>
      <c r="C14" s="32" t="s">
        <v>332</v>
      </c>
      <c r="D14" s="14">
        <v>628276</v>
      </c>
      <c r="E14" s="15">
        <v>6145.17</v>
      </c>
      <c r="F14" s="16">
        <v>1.84E-2</v>
      </c>
      <c r="G14" s="16"/>
    </row>
    <row r="15" spans="1:7" x14ac:dyDescent="0.25">
      <c r="A15" s="13" t="s">
        <v>265</v>
      </c>
      <c r="B15" s="32" t="s">
        <v>266</v>
      </c>
      <c r="C15" s="32" t="s">
        <v>267</v>
      </c>
      <c r="D15" s="14">
        <v>504284</v>
      </c>
      <c r="E15" s="15">
        <v>6051.91</v>
      </c>
      <c r="F15" s="16">
        <v>1.8200000000000001E-2</v>
      </c>
      <c r="G15" s="16"/>
    </row>
    <row r="16" spans="1:7" x14ac:dyDescent="0.25">
      <c r="A16" s="13" t="s">
        <v>737</v>
      </c>
      <c r="B16" s="32" t="s">
        <v>738</v>
      </c>
      <c r="C16" s="32" t="s">
        <v>284</v>
      </c>
      <c r="D16" s="14">
        <v>2655874</v>
      </c>
      <c r="E16" s="15">
        <v>5898.7</v>
      </c>
      <c r="F16" s="16">
        <v>1.77E-2</v>
      </c>
      <c r="G16" s="16"/>
    </row>
    <row r="17" spans="1:7" x14ac:dyDescent="0.25">
      <c r="A17" s="13" t="s">
        <v>271</v>
      </c>
      <c r="B17" s="32" t="s">
        <v>272</v>
      </c>
      <c r="C17" s="32" t="s">
        <v>273</v>
      </c>
      <c r="D17" s="14">
        <v>339498</v>
      </c>
      <c r="E17" s="15">
        <v>5729.71</v>
      </c>
      <c r="F17" s="16">
        <v>1.72E-2</v>
      </c>
      <c r="G17" s="16"/>
    </row>
    <row r="18" spans="1:7" x14ac:dyDescent="0.25">
      <c r="A18" s="13" t="s">
        <v>306</v>
      </c>
      <c r="B18" s="32" t="s">
        <v>307</v>
      </c>
      <c r="C18" s="32" t="s">
        <v>308</v>
      </c>
      <c r="D18" s="14">
        <v>2274040</v>
      </c>
      <c r="E18" s="15">
        <v>5599.82</v>
      </c>
      <c r="F18" s="16">
        <v>1.6799999999999999E-2</v>
      </c>
      <c r="G18" s="16"/>
    </row>
    <row r="19" spans="1:7" x14ac:dyDescent="0.25">
      <c r="A19" s="13" t="s">
        <v>418</v>
      </c>
      <c r="B19" s="32" t="s">
        <v>419</v>
      </c>
      <c r="C19" s="32" t="s">
        <v>281</v>
      </c>
      <c r="D19" s="14">
        <v>283580</v>
      </c>
      <c r="E19" s="15">
        <v>5401.21</v>
      </c>
      <c r="F19" s="16">
        <v>1.6199999999999999E-2</v>
      </c>
      <c r="G19" s="16"/>
    </row>
    <row r="20" spans="1:7" x14ac:dyDescent="0.25">
      <c r="A20" s="13" t="s">
        <v>282</v>
      </c>
      <c r="B20" s="32" t="s">
        <v>283</v>
      </c>
      <c r="C20" s="32" t="s">
        <v>284</v>
      </c>
      <c r="D20" s="14">
        <v>109472</v>
      </c>
      <c r="E20" s="15">
        <v>5311.09</v>
      </c>
      <c r="F20" s="16">
        <v>1.5900000000000001E-2</v>
      </c>
      <c r="G20" s="16"/>
    </row>
    <row r="21" spans="1:7" x14ac:dyDescent="0.25">
      <c r="A21" s="13" t="s">
        <v>739</v>
      </c>
      <c r="B21" s="32" t="s">
        <v>740</v>
      </c>
      <c r="C21" s="32" t="s">
        <v>262</v>
      </c>
      <c r="D21" s="14">
        <v>2973665</v>
      </c>
      <c r="E21" s="15">
        <v>5281.82</v>
      </c>
      <c r="F21" s="16">
        <v>1.5800000000000002E-2</v>
      </c>
      <c r="G21" s="16"/>
    </row>
    <row r="22" spans="1:7" x14ac:dyDescent="0.25">
      <c r="A22" s="13" t="s">
        <v>285</v>
      </c>
      <c r="B22" s="32" t="s">
        <v>286</v>
      </c>
      <c r="C22" s="32" t="s">
        <v>262</v>
      </c>
      <c r="D22" s="14">
        <v>489141</v>
      </c>
      <c r="E22" s="15">
        <v>4967.47</v>
      </c>
      <c r="F22" s="16">
        <v>1.49E-2</v>
      </c>
      <c r="G22" s="16"/>
    </row>
    <row r="23" spans="1:7" x14ac:dyDescent="0.25">
      <c r="A23" s="13" t="s">
        <v>277</v>
      </c>
      <c r="B23" s="32" t="s">
        <v>278</v>
      </c>
      <c r="C23" s="32" t="s">
        <v>262</v>
      </c>
      <c r="D23" s="14">
        <v>703046</v>
      </c>
      <c r="E23" s="15">
        <v>4842.58</v>
      </c>
      <c r="F23" s="16">
        <v>1.4500000000000001E-2</v>
      </c>
      <c r="G23" s="16"/>
    </row>
    <row r="24" spans="1:7" x14ac:dyDescent="0.25">
      <c r="A24" s="13" t="s">
        <v>289</v>
      </c>
      <c r="B24" s="32" t="s">
        <v>290</v>
      </c>
      <c r="C24" s="32" t="s">
        <v>291</v>
      </c>
      <c r="D24" s="14">
        <v>1216675</v>
      </c>
      <c r="E24" s="15">
        <v>4805.87</v>
      </c>
      <c r="F24" s="16">
        <v>1.44E-2</v>
      </c>
      <c r="G24" s="16"/>
    </row>
    <row r="25" spans="1:7" x14ac:dyDescent="0.25">
      <c r="A25" s="13" t="s">
        <v>341</v>
      </c>
      <c r="B25" s="32" t="s">
        <v>342</v>
      </c>
      <c r="C25" s="32" t="s">
        <v>273</v>
      </c>
      <c r="D25" s="14">
        <v>65234</v>
      </c>
      <c r="E25" s="15">
        <v>4802.62</v>
      </c>
      <c r="F25" s="16">
        <v>1.44E-2</v>
      </c>
      <c r="G25" s="16"/>
    </row>
    <row r="26" spans="1:7" x14ac:dyDescent="0.25">
      <c r="A26" s="13" t="s">
        <v>333</v>
      </c>
      <c r="B26" s="32" t="s">
        <v>334</v>
      </c>
      <c r="C26" s="32" t="s">
        <v>335</v>
      </c>
      <c r="D26" s="14">
        <v>318891</v>
      </c>
      <c r="E26" s="15">
        <v>4667.29</v>
      </c>
      <c r="F26" s="16">
        <v>1.4E-2</v>
      </c>
      <c r="G26" s="16"/>
    </row>
    <row r="27" spans="1:7" x14ac:dyDescent="0.25">
      <c r="A27" s="13" t="s">
        <v>326</v>
      </c>
      <c r="B27" s="32" t="s">
        <v>327</v>
      </c>
      <c r="C27" s="32" t="s">
        <v>300</v>
      </c>
      <c r="D27" s="14">
        <v>331865</v>
      </c>
      <c r="E27" s="15">
        <v>4648.6000000000004</v>
      </c>
      <c r="F27" s="16">
        <v>1.3899999999999999E-2</v>
      </c>
      <c r="G27" s="16"/>
    </row>
    <row r="28" spans="1:7" x14ac:dyDescent="0.25">
      <c r="A28" s="13" t="s">
        <v>362</v>
      </c>
      <c r="B28" s="32" t="s">
        <v>363</v>
      </c>
      <c r="C28" s="32" t="s">
        <v>273</v>
      </c>
      <c r="D28" s="14">
        <v>199669</v>
      </c>
      <c r="E28" s="15">
        <v>4487.0600000000004</v>
      </c>
      <c r="F28" s="16">
        <v>1.35E-2</v>
      </c>
      <c r="G28" s="16"/>
    </row>
    <row r="29" spans="1:7" x14ac:dyDescent="0.25">
      <c r="A29" s="13" t="s">
        <v>356</v>
      </c>
      <c r="B29" s="32" t="s">
        <v>357</v>
      </c>
      <c r="C29" s="32" t="s">
        <v>262</v>
      </c>
      <c r="D29" s="14">
        <v>868132</v>
      </c>
      <c r="E29" s="15">
        <v>4434.42</v>
      </c>
      <c r="F29" s="16">
        <v>1.3299999999999999E-2</v>
      </c>
      <c r="G29" s="16"/>
    </row>
    <row r="30" spans="1:7" x14ac:dyDescent="0.25">
      <c r="A30" s="13" t="s">
        <v>350</v>
      </c>
      <c r="B30" s="32" t="s">
        <v>351</v>
      </c>
      <c r="C30" s="32" t="s">
        <v>352</v>
      </c>
      <c r="D30" s="14">
        <v>1194293</v>
      </c>
      <c r="E30" s="15">
        <v>4411.12</v>
      </c>
      <c r="F30" s="16">
        <v>1.32E-2</v>
      </c>
      <c r="G30" s="16"/>
    </row>
    <row r="31" spans="1:7" x14ac:dyDescent="0.25">
      <c r="A31" s="13" t="s">
        <v>741</v>
      </c>
      <c r="B31" s="32" t="s">
        <v>742</v>
      </c>
      <c r="C31" s="32" t="s">
        <v>332</v>
      </c>
      <c r="D31" s="14">
        <v>719844</v>
      </c>
      <c r="E31" s="15">
        <v>4410.4799999999996</v>
      </c>
      <c r="F31" s="16">
        <v>1.32E-2</v>
      </c>
      <c r="G31" s="16"/>
    </row>
    <row r="32" spans="1:7" x14ac:dyDescent="0.25">
      <c r="A32" s="13" t="s">
        <v>432</v>
      </c>
      <c r="B32" s="32" t="s">
        <v>433</v>
      </c>
      <c r="C32" s="32" t="s">
        <v>394</v>
      </c>
      <c r="D32" s="14">
        <v>284816</v>
      </c>
      <c r="E32" s="15">
        <v>4409.24</v>
      </c>
      <c r="F32" s="16">
        <v>1.32E-2</v>
      </c>
      <c r="G32" s="16"/>
    </row>
    <row r="33" spans="1:7" x14ac:dyDescent="0.25">
      <c r="A33" s="13" t="s">
        <v>390</v>
      </c>
      <c r="B33" s="32" t="s">
        <v>391</v>
      </c>
      <c r="C33" s="32" t="s">
        <v>345</v>
      </c>
      <c r="D33" s="14">
        <v>531885</v>
      </c>
      <c r="E33" s="15">
        <v>4392.84</v>
      </c>
      <c r="F33" s="16">
        <v>1.32E-2</v>
      </c>
      <c r="G33" s="16"/>
    </row>
    <row r="34" spans="1:7" x14ac:dyDescent="0.25">
      <c r="A34" s="13" t="s">
        <v>279</v>
      </c>
      <c r="B34" s="32" t="s">
        <v>280</v>
      </c>
      <c r="C34" s="32" t="s">
        <v>281</v>
      </c>
      <c r="D34" s="14">
        <v>269488</v>
      </c>
      <c r="E34" s="15">
        <v>4293.62</v>
      </c>
      <c r="F34" s="16">
        <v>1.29E-2</v>
      </c>
      <c r="G34" s="16"/>
    </row>
    <row r="35" spans="1:7" x14ac:dyDescent="0.25">
      <c r="A35" s="13" t="s">
        <v>371</v>
      </c>
      <c r="B35" s="32" t="s">
        <v>372</v>
      </c>
      <c r="C35" s="32" t="s">
        <v>355</v>
      </c>
      <c r="D35" s="14">
        <v>323199</v>
      </c>
      <c r="E35" s="15">
        <v>4266.55</v>
      </c>
      <c r="F35" s="16">
        <v>1.2800000000000001E-2</v>
      </c>
      <c r="G35" s="16"/>
    </row>
    <row r="36" spans="1:7" x14ac:dyDescent="0.25">
      <c r="A36" s="13" t="s">
        <v>314</v>
      </c>
      <c r="B36" s="32" t="s">
        <v>315</v>
      </c>
      <c r="C36" s="32" t="s">
        <v>316</v>
      </c>
      <c r="D36" s="14">
        <v>161053</v>
      </c>
      <c r="E36" s="15">
        <v>4163.38</v>
      </c>
      <c r="F36" s="16">
        <v>1.2500000000000001E-2</v>
      </c>
      <c r="G36" s="16"/>
    </row>
    <row r="37" spans="1:7" x14ac:dyDescent="0.25">
      <c r="A37" s="13" t="s">
        <v>317</v>
      </c>
      <c r="B37" s="32" t="s">
        <v>318</v>
      </c>
      <c r="C37" s="32" t="s">
        <v>300</v>
      </c>
      <c r="D37" s="14">
        <v>664865</v>
      </c>
      <c r="E37" s="15">
        <v>4104.21</v>
      </c>
      <c r="F37" s="16">
        <v>1.23E-2</v>
      </c>
      <c r="G37" s="16"/>
    </row>
    <row r="38" spans="1:7" x14ac:dyDescent="0.25">
      <c r="A38" s="13" t="s">
        <v>743</v>
      </c>
      <c r="B38" s="32" t="s">
        <v>744</v>
      </c>
      <c r="C38" s="32" t="s">
        <v>300</v>
      </c>
      <c r="D38" s="14">
        <v>89251</v>
      </c>
      <c r="E38" s="15">
        <v>4049.99</v>
      </c>
      <c r="F38" s="16">
        <v>1.21E-2</v>
      </c>
      <c r="G38" s="16"/>
    </row>
    <row r="39" spans="1:7" x14ac:dyDescent="0.25">
      <c r="A39" s="13" t="s">
        <v>309</v>
      </c>
      <c r="B39" s="32" t="s">
        <v>310</v>
      </c>
      <c r="C39" s="32" t="s">
        <v>273</v>
      </c>
      <c r="D39" s="14">
        <v>270080</v>
      </c>
      <c r="E39" s="15">
        <v>4018.39</v>
      </c>
      <c r="F39" s="16">
        <v>1.21E-2</v>
      </c>
      <c r="G39" s="16"/>
    </row>
    <row r="40" spans="1:7" x14ac:dyDescent="0.25">
      <c r="A40" s="13" t="s">
        <v>745</v>
      </c>
      <c r="B40" s="32" t="s">
        <v>746</v>
      </c>
      <c r="C40" s="32" t="s">
        <v>338</v>
      </c>
      <c r="D40" s="14">
        <v>393340</v>
      </c>
      <c r="E40" s="15">
        <v>3925.93</v>
      </c>
      <c r="F40" s="16">
        <v>1.18E-2</v>
      </c>
      <c r="G40" s="16"/>
    </row>
    <row r="41" spans="1:7" x14ac:dyDescent="0.25">
      <c r="A41" s="13" t="s">
        <v>503</v>
      </c>
      <c r="B41" s="32" t="s">
        <v>504</v>
      </c>
      <c r="C41" s="32" t="s">
        <v>403</v>
      </c>
      <c r="D41" s="14">
        <v>143278</v>
      </c>
      <c r="E41" s="15">
        <v>3894.22</v>
      </c>
      <c r="F41" s="16">
        <v>1.17E-2</v>
      </c>
      <c r="G41" s="16"/>
    </row>
    <row r="42" spans="1:7" x14ac:dyDescent="0.25">
      <c r="A42" s="13" t="s">
        <v>319</v>
      </c>
      <c r="B42" s="32" t="s">
        <v>320</v>
      </c>
      <c r="C42" s="32" t="s">
        <v>321</v>
      </c>
      <c r="D42" s="14">
        <v>568237</v>
      </c>
      <c r="E42" s="15">
        <v>3604.61</v>
      </c>
      <c r="F42" s="16">
        <v>1.0800000000000001E-2</v>
      </c>
      <c r="G42" s="16"/>
    </row>
    <row r="43" spans="1:7" x14ac:dyDescent="0.25">
      <c r="A43" s="13" t="s">
        <v>747</v>
      </c>
      <c r="B43" s="32" t="s">
        <v>748</v>
      </c>
      <c r="C43" s="32" t="s">
        <v>355</v>
      </c>
      <c r="D43" s="14">
        <v>62549</v>
      </c>
      <c r="E43" s="15">
        <v>3520.66</v>
      </c>
      <c r="F43" s="16">
        <v>1.06E-2</v>
      </c>
      <c r="G43" s="16"/>
    </row>
    <row r="44" spans="1:7" x14ac:dyDescent="0.25">
      <c r="A44" s="13" t="s">
        <v>430</v>
      </c>
      <c r="B44" s="32" t="s">
        <v>431</v>
      </c>
      <c r="C44" s="32" t="s">
        <v>403</v>
      </c>
      <c r="D44" s="14">
        <v>241666</v>
      </c>
      <c r="E44" s="15">
        <v>3477.45</v>
      </c>
      <c r="F44" s="16">
        <v>1.04E-2</v>
      </c>
      <c r="G44" s="16"/>
    </row>
    <row r="45" spans="1:7" x14ac:dyDescent="0.25">
      <c r="A45" s="13" t="s">
        <v>292</v>
      </c>
      <c r="B45" s="32" t="s">
        <v>293</v>
      </c>
      <c r="C45" s="32" t="s">
        <v>294</v>
      </c>
      <c r="D45" s="14">
        <v>34098</v>
      </c>
      <c r="E45" s="15">
        <v>3453.6</v>
      </c>
      <c r="F45" s="16">
        <v>1.04E-2</v>
      </c>
      <c r="G45" s="16"/>
    </row>
    <row r="46" spans="1:7" x14ac:dyDescent="0.25">
      <c r="A46" s="13" t="s">
        <v>749</v>
      </c>
      <c r="B46" s="32" t="s">
        <v>750</v>
      </c>
      <c r="C46" s="32" t="s">
        <v>273</v>
      </c>
      <c r="D46" s="14">
        <v>800000</v>
      </c>
      <c r="E46" s="15">
        <v>3392.4</v>
      </c>
      <c r="F46" s="16">
        <v>1.0200000000000001E-2</v>
      </c>
      <c r="G46" s="16"/>
    </row>
    <row r="47" spans="1:7" x14ac:dyDescent="0.25">
      <c r="A47" s="13" t="s">
        <v>428</v>
      </c>
      <c r="B47" s="32" t="s">
        <v>429</v>
      </c>
      <c r="C47" s="32" t="s">
        <v>385</v>
      </c>
      <c r="D47" s="14">
        <v>574244</v>
      </c>
      <c r="E47" s="15">
        <v>3288.12</v>
      </c>
      <c r="F47" s="16">
        <v>9.9000000000000008E-3</v>
      </c>
      <c r="G47" s="16"/>
    </row>
    <row r="48" spans="1:7" x14ac:dyDescent="0.25">
      <c r="A48" s="13" t="s">
        <v>301</v>
      </c>
      <c r="B48" s="32" t="s">
        <v>302</v>
      </c>
      <c r="C48" s="32" t="s">
        <v>303</v>
      </c>
      <c r="D48" s="14">
        <v>1044590</v>
      </c>
      <c r="E48" s="15">
        <v>3253.38</v>
      </c>
      <c r="F48" s="16">
        <v>9.7999999999999997E-3</v>
      </c>
      <c r="G48" s="16"/>
    </row>
    <row r="49" spans="1:7" x14ac:dyDescent="0.25">
      <c r="A49" s="13" t="s">
        <v>434</v>
      </c>
      <c r="B49" s="32" t="s">
        <v>435</v>
      </c>
      <c r="C49" s="32" t="s">
        <v>436</v>
      </c>
      <c r="D49" s="14">
        <v>104973</v>
      </c>
      <c r="E49" s="15">
        <v>3163.83</v>
      </c>
      <c r="F49" s="16">
        <v>9.4999999999999998E-3</v>
      </c>
      <c r="G49" s="16"/>
    </row>
    <row r="50" spans="1:7" x14ac:dyDescent="0.25">
      <c r="A50" s="13" t="s">
        <v>392</v>
      </c>
      <c r="B50" s="32" t="s">
        <v>393</v>
      </c>
      <c r="C50" s="32" t="s">
        <v>394</v>
      </c>
      <c r="D50" s="14">
        <v>334022</v>
      </c>
      <c r="E50" s="15">
        <v>3163.36</v>
      </c>
      <c r="F50" s="16">
        <v>9.4999999999999998E-3</v>
      </c>
      <c r="G50" s="16"/>
    </row>
    <row r="51" spans="1:7" x14ac:dyDescent="0.25">
      <c r="A51" s="13" t="s">
        <v>751</v>
      </c>
      <c r="B51" s="32" t="s">
        <v>752</v>
      </c>
      <c r="C51" s="32" t="s">
        <v>470</v>
      </c>
      <c r="D51" s="14">
        <v>502805</v>
      </c>
      <c r="E51" s="15">
        <v>3148.06</v>
      </c>
      <c r="F51" s="16">
        <v>9.4000000000000004E-3</v>
      </c>
      <c r="G51" s="16"/>
    </row>
    <row r="52" spans="1:7" x14ac:dyDescent="0.25">
      <c r="A52" s="13" t="s">
        <v>379</v>
      </c>
      <c r="B52" s="32" t="s">
        <v>380</v>
      </c>
      <c r="C52" s="32" t="s">
        <v>316</v>
      </c>
      <c r="D52" s="14">
        <v>140236</v>
      </c>
      <c r="E52" s="15">
        <v>3120.95</v>
      </c>
      <c r="F52" s="16">
        <v>9.4000000000000004E-3</v>
      </c>
      <c r="G52" s="16"/>
    </row>
    <row r="53" spans="1:7" x14ac:dyDescent="0.25">
      <c r="A53" s="13" t="s">
        <v>753</v>
      </c>
      <c r="B53" s="32" t="s">
        <v>754</v>
      </c>
      <c r="C53" s="32" t="s">
        <v>300</v>
      </c>
      <c r="D53" s="14">
        <v>530924</v>
      </c>
      <c r="E53" s="15">
        <v>3066.88</v>
      </c>
      <c r="F53" s="16">
        <v>9.1999999999999998E-3</v>
      </c>
      <c r="G53" s="16"/>
    </row>
    <row r="54" spans="1:7" x14ac:dyDescent="0.25">
      <c r="A54" s="13" t="s">
        <v>298</v>
      </c>
      <c r="B54" s="32" t="s">
        <v>299</v>
      </c>
      <c r="C54" s="32" t="s">
        <v>300</v>
      </c>
      <c r="D54" s="14">
        <v>142573</v>
      </c>
      <c r="E54" s="15">
        <v>3040.8</v>
      </c>
      <c r="F54" s="16">
        <v>9.1000000000000004E-3</v>
      </c>
      <c r="G54" s="16"/>
    </row>
    <row r="55" spans="1:7" x14ac:dyDescent="0.25">
      <c r="A55" s="13" t="s">
        <v>755</v>
      </c>
      <c r="B55" s="32" t="s">
        <v>756</v>
      </c>
      <c r="C55" s="32" t="s">
        <v>294</v>
      </c>
      <c r="D55" s="14">
        <v>69187</v>
      </c>
      <c r="E55" s="15">
        <v>3036.86</v>
      </c>
      <c r="F55" s="16">
        <v>9.1000000000000004E-3</v>
      </c>
      <c r="G55" s="16"/>
    </row>
    <row r="56" spans="1:7" x14ac:dyDescent="0.25">
      <c r="A56" s="13" t="s">
        <v>450</v>
      </c>
      <c r="B56" s="32" t="s">
        <v>451</v>
      </c>
      <c r="C56" s="32" t="s">
        <v>281</v>
      </c>
      <c r="D56" s="14">
        <v>221662</v>
      </c>
      <c r="E56" s="15">
        <v>3004.3</v>
      </c>
      <c r="F56" s="16">
        <v>8.9999999999999993E-3</v>
      </c>
      <c r="G56" s="16"/>
    </row>
    <row r="57" spans="1:7" x14ac:dyDescent="0.25">
      <c r="A57" s="13" t="s">
        <v>757</v>
      </c>
      <c r="B57" s="32" t="s">
        <v>758</v>
      </c>
      <c r="C57" s="32" t="s">
        <v>470</v>
      </c>
      <c r="D57" s="14">
        <v>418794</v>
      </c>
      <c r="E57" s="15">
        <v>2998.98</v>
      </c>
      <c r="F57" s="16">
        <v>8.9999999999999993E-3</v>
      </c>
      <c r="G57" s="16"/>
    </row>
    <row r="58" spans="1:7" x14ac:dyDescent="0.25">
      <c r="A58" s="13" t="s">
        <v>401</v>
      </c>
      <c r="B58" s="32" t="s">
        <v>402</v>
      </c>
      <c r="C58" s="32" t="s">
        <v>403</v>
      </c>
      <c r="D58" s="14">
        <v>96674</v>
      </c>
      <c r="E58" s="15">
        <v>2968.04</v>
      </c>
      <c r="F58" s="16">
        <v>8.8999999999999999E-3</v>
      </c>
      <c r="G58" s="16"/>
    </row>
    <row r="59" spans="1:7" x14ac:dyDescent="0.25">
      <c r="A59" s="13" t="s">
        <v>759</v>
      </c>
      <c r="B59" s="32" t="s">
        <v>760</v>
      </c>
      <c r="C59" s="32" t="s">
        <v>355</v>
      </c>
      <c r="D59" s="14">
        <v>410411</v>
      </c>
      <c r="E59" s="15">
        <v>2960.91</v>
      </c>
      <c r="F59" s="16">
        <v>8.8999999999999999E-3</v>
      </c>
      <c r="G59" s="16"/>
    </row>
    <row r="60" spans="1:7" x14ac:dyDescent="0.25">
      <c r="A60" s="13" t="s">
        <v>324</v>
      </c>
      <c r="B60" s="32" t="s">
        <v>325</v>
      </c>
      <c r="C60" s="32" t="s">
        <v>300</v>
      </c>
      <c r="D60" s="14">
        <v>810985</v>
      </c>
      <c r="E60" s="15">
        <v>2954.42</v>
      </c>
      <c r="F60" s="16">
        <v>8.8999999999999999E-3</v>
      </c>
      <c r="G60" s="16"/>
    </row>
    <row r="61" spans="1:7" x14ac:dyDescent="0.25">
      <c r="A61" s="13" t="s">
        <v>761</v>
      </c>
      <c r="B61" s="32" t="s">
        <v>762</v>
      </c>
      <c r="C61" s="32" t="s">
        <v>294</v>
      </c>
      <c r="D61" s="14">
        <v>169350</v>
      </c>
      <c r="E61" s="15">
        <v>2861.42</v>
      </c>
      <c r="F61" s="16">
        <v>8.6E-3</v>
      </c>
      <c r="G61" s="16"/>
    </row>
    <row r="62" spans="1:7" x14ac:dyDescent="0.25">
      <c r="A62" s="13" t="s">
        <v>763</v>
      </c>
      <c r="B62" s="32" t="s">
        <v>764</v>
      </c>
      <c r="C62" s="32" t="s">
        <v>300</v>
      </c>
      <c r="D62" s="14">
        <v>1042925</v>
      </c>
      <c r="E62" s="15">
        <v>2822.16</v>
      </c>
      <c r="F62" s="16">
        <v>8.5000000000000006E-3</v>
      </c>
      <c r="G62" s="16"/>
    </row>
    <row r="63" spans="1:7" x14ac:dyDescent="0.25">
      <c r="A63" s="13" t="s">
        <v>404</v>
      </c>
      <c r="B63" s="32" t="s">
        <v>405</v>
      </c>
      <c r="C63" s="32" t="s">
        <v>262</v>
      </c>
      <c r="D63" s="14">
        <v>276509</v>
      </c>
      <c r="E63" s="15">
        <v>2737.72</v>
      </c>
      <c r="F63" s="16">
        <v>8.2000000000000007E-3</v>
      </c>
      <c r="G63" s="16"/>
    </row>
    <row r="64" spans="1:7" x14ac:dyDescent="0.25">
      <c r="A64" s="13" t="s">
        <v>353</v>
      </c>
      <c r="B64" s="32" t="s">
        <v>354</v>
      </c>
      <c r="C64" s="32" t="s">
        <v>355</v>
      </c>
      <c r="D64" s="14">
        <v>87880</v>
      </c>
      <c r="E64" s="15">
        <v>2704.29</v>
      </c>
      <c r="F64" s="16">
        <v>8.0999999999999996E-3</v>
      </c>
      <c r="G64" s="16"/>
    </row>
    <row r="65" spans="1:7" x14ac:dyDescent="0.25">
      <c r="A65" s="13" t="s">
        <v>437</v>
      </c>
      <c r="B65" s="32" t="s">
        <v>438</v>
      </c>
      <c r="C65" s="32" t="s">
        <v>439</v>
      </c>
      <c r="D65" s="14">
        <v>129702</v>
      </c>
      <c r="E65" s="15">
        <v>2688.79</v>
      </c>
      <c r="F65" s="16">
        <v>8.0999999999999996E-3</v>
      </c>
      <c r="G65" s="16"/>
    </row>
    <row r="66" spans="1:7" x14ac:dyDescent="0.25">
      <c r="A66" s="13" t="s">
        <v>458</v>
      </c>
      <c r="B66" s="32" t="s">
        <v>459</v>
      </c>
      <c r="C66" s="32" t="s">
        <v>303</v>
      </c>
      <c r="D66" s="14">
        <v>539809</v>
      </c>
      <c r="E66" s="15">
        <v>2505.25</v>
      </c>
      <c r="F66" s="16">
        <v>7.4999999999999997E-3</v>
      </c>
      <c r="G66" s="16"/>
    </row>
    <row r="67" spans="1:7" x14ac:dyDescent="0.25">
      <c r="A67" s="13" t="s">
        <v>501</v>
      </c>
      <c r="B67" s="32" t="s">
        <v>502</v>
      </c>
      <c r="C67" s="32" t="s">
        <v>273</v>
      </c>
      <c r="D67" s="14">
        <v>52963</v>
      </c>
      <c r="E67" s="15">
        <v>2471.23</v>
      </c>
      <c r="F67" s="16">
        <v>7.4000000000000003E-3</v>
      </c>
      <c r="G67" s="16"/>
    </row>
    <row r="68" spans="1:7" x14ac:dyDescent="0.25">
      <c r="A68" s="13" t="s">
        <v>765</v>
      </c>
      <c r="B68" s="32" t="s">
        <v>766</v>
      </c>
      <c r="C68" s="32" t="s">
        <v>262</v>
      </c>
      <c r="D68" s="14">
        <v>123818</v>
      </c>
      <c r="E68" s="15">
        <v>2356.19</v>
      </c>
      <c r="F68" s="16">
        <v>7.1000000000000004E-3</v>
      </c>
      <c r="G68" s="16"/>
    </row>
    <row r="69" spans="1:7" x14ac:dyDescent="0.25">
      <c r="A69" s="13" t="s">
        <v>388</v>
      </c>
      <c r="B69" s="32" t="s">
        <v>389</v>
      </c>
      <c r="C69" s="32" t="s">
        <v>276</v>
      </c>
      <c r="D69" s="14">
        <v>128366</v>
      </c>
      <c r="E69" s="15">
        <v>2313.48</v>
      </c>
      <c r="F69" s="16">
        <v>6.8999999999999999E-3</v>
      </c>
      <c r="G69" s="16"/>
    </row>
    <row r="70" spans="1:7" x14ac:dyDescent="0.25">
      <c r="A70" s="13" t="s">
        <v>767</v>
      </c>
      <c r="B70" s="32" t="s">
        <v>768</v>
      </c>
      <c r="C70" s="32" t="s">
        <v>355</v>
      </c>
      <c r="D70" s="14">
        <v>267364</v>
      </c>
      <c r="E70" s="15">
        <v>2278.7399999999998</v>
      </c>
      <c r="F70" s="16">
        <v>6.7999999999999996E-3</v>
      </c>
      <c r="G70" s="16"/>
    </row>
    <row r="71" spans="1:7" x14ac:dyDescent="0.25">
      <c r="A71" s="13" t="s">
        <v>769</v>
      </c>
      <c r="B71" s="32" t="s">
        <v>770</v>
      </c>
      <c r="C71" s="32" t="s">
        <v>355</v>
      </c>
      <c r="D71" s="14">
        <v>202479</v>
      </c>
      <c r="E71" s="15">
        <v>2261.9899999999998</v>
      </c>
      <c r="F71" s="16">
        <v>6.7999999999999996E-3</v>
      </c>
      <c r="G71" s="16"/>
    </row>
    <row r="72" spans="1:7" x14ac:dyDescent="0.25">
      <c r="A72" s="13" t="s">
        <v>358</v>
      </c>
      <c r="B72" s="32" t="s">
        <v>359</v>
      </c>
      <c r="C72" s="32" t="s">
        <v>300</v>
      </c>
      <c r="D72" s="14">
        <v>304443</v>
      </c>
      <c r="E72" s="15">
        <v>2213.3000000000002</v>
      </c>
      <c r="F72" s="16">
        <v>6.6E-3</v>
      </c>
      <c r="G72" s="16"/>
    </row>
    <row r="73" spans="1:7" x14ac:dyDescent="0.25">
      <c r="A73" s="13" t="s">
        <v>346</v>
      </c>
      <c r="B73" s="32" t="s">
        <v>347</v>
      </c>
      <c r="C73" s="32" t="s">
        <v>273</v>
      </c>
      <c r="D73" s="14">
        <v>139392</v>
      </c>
      <c r="E73" s="15">
        <v>2195.4899999999998</v>
      </c>
      <c r="F73" s="16">
        <v>6.6E-3</v>
      </c>
      <c r="G73" s="16"/>
    </row>
    <row r="74" spans="1:7" x14ac:dyDescent="0.25">
      <c r="A74" s="13" t="s">
        <v>366</v>
      </c>
      <c r="B74" s="32" t="s">
        <v>367</v>
      </c>
      <c r="C74" s="32" t="s">
        <v>281</v>
      </c>
      <c r="D74" s="14">
        <v>138974</v>
      </c>
      <c r="E74" s="15">
        <v>2079.19</v>
      </c>
      <c r="F74" s="16">
        <v>6.1999999999999998E-3</v>
      </c>
      <c r="G74" s="16"/>
    </row>
    <row r="75" spans="1:7" x14ac:dyDescent="0.25">
      <c r="A75" s="13" t="s">
        <v>343</v>
      </c>
      <c r="B75" s="32" t="s">
        <v>344</v>
      </c>
      <c r="C75" s="32" t="s">
        <v>345</v>
      </c>
      <c r="D75" s="14">
        <v>1621988</v>
      </c>
      <c r="E75" s="15">
        <v>1923.52</v>
      </c>
      <c r="F75" s="16">
        <v>5.7999999999999996E-3</v>
      </c>
      <c r="G75" s="16"/>
    </row>
    <row r="76" spans="1:7" x14ac:dyDescent="0.25">
      <c r="A76" s="13" t="s">
        <v>771</v>
      </c>
      <c r="B76" s="32" t="s">
        <v>772</v>
      </c>
      <c r="C76" s="32" t="s">
        <v>403</v>
      </c>
      <c r="D76" s="14">
        <v>132680</v>
      </c>
      <c r="E76" s="15">
        <v>1907.74</v>
      </c>
      <c r="F76" s="16">
        <v>5.7000000000000002E-3</v>
      </c>
      <c r="G76" s="16"/>
    </row>
    <row r="77" spans="1:7" x14ac:dyDescent="0.25">
      <c r="A77" s="13" t="s">
        <v>426</v>
      </c>
      <c r="B77" s="32" t="s">
        <v>427</v>
      </c>
      <c r="C77" s="32" t="s">
        <v>403</v>
      </c>
      <c r="D77" s="14">
        <v>140538</v>
      </c>
      <c r="E77" s="15">
        <v>1879.34</v>
      </c>
      <c r="F77" s="16">
        <v>5.5999999999999999E-3</v>
      </c>
      <c r="G77" s="16"/>
    </row>
    <row r="78" spans="1:7" x14ac:dyDescent="0.25">
      <c r="A78" s="13" t="s">
        <v>773</v>
      </c>
      <c r="B78" s="32" t="s">
        <v>774</v>
      </c>
      <c r="C78" s="32" t="s">
        <v>308</v>
      </c>
      <c r="D78" s="14">
        <v>189572</v>
      </c>
      <c r="E78" s="15">
        <v>1849.09</v>
      </c>
      <c r="F78" s="16">
        <v>5.4999999999999997E-3</v>
      </c>
      <c r="G78" s="16"/>
    </row>
    <row r="79" spans="1:7" x14ac:dyDescent="0.25">
      <c r="A79" s="13" t="s">
        <v>512</v>
      </c>
      <c r="B79" s="32" t="s">
        <v>513</v>
      </c>
      <c r="C79" s="32" t="s">
        <v>281</v>
      </c>
      <c r="D79" s="14">
        <v>150841</v>
      </c>
      <c r="E79" s="15">
        <v>1832.27</v>
      </c>
      <c r="F79" s="16">
        <v>5.4999999999999997E-3</v>
      </c>
      <c r="G79" s="16"/>
    </row>
    <row r="80" spans="1:7" x14ac:dyDescent="0.25">
      <c r="A80" s="13" t="s">
        <v>775</v>
      </c>
      <c r="B80" s="32" t="s">
        <v>776</v>
      </c>
      <c r="C80" s="32" t="s">
        <v>284</v>
      </c>
      <c r="D80" s="14">
        <v>538992</v>
      </c>
      <c r="E80" s="15">
        <v>1803.74</v>
      </c>
      <c r="F80" s="16">
        <v>5.4000000000000003E-3</v>
      </c>
      <c r="G80" s="16"/>
    </row>
    <row r="81" spans="1:7" x14ac:dyDescent="0.25">
      <c r="A81" s="13" t="s">
        <v>777</v>
      </c>
      <c r="B81" s="32" t="s">
        <v>778</v>
      </c>
      <c r="C81" s="32" t="s">
        <v>417</v>
      </c>
      <c r="D81" s="14">
        <v>61497</v>
      </c>
      <c r="E81" s="15">
        <v>1719.09</v>
      </c>
      <c r="F81" s="16">
        <v>5.1999999999999998E-3</v>
      </c>
      <c r="G81" s="16"/>
    </row>
    <row r="82" spans="1:7" x14ac:dyDescent="0.25">
      <c r="A82" s="13" t="s">
        <v>360</v>
      </c>
      <c r="B82" s="32" t="s">
        <v>361</v>
      </c>
      <c r="C82" s="32" t="s">
        <v>262</v>
      </c>
      <c r="D82" s="14">
        <v>859349</v>
      </c>
      <c r="E82" s="15">
        <v>1693.52</v>
      </c>
      <c r="F82" s="16">
        <v>5.1000000000000004E-3</v>
      </c>
      <c r="G82" s="16"/>
    </row>
    <row r="83" spans="1:7" x14ac:dyDescent="0.25">
      <c r="A83" s="13" t="s">
        <v>779</v>
      </c>
      <c r="B83" s="32" t="s">
        <v>780</v>
      </c>
      <c r="C83" s="32" t="s">
        <v>345</v>
      </c>
      <c r="D83" s="14">
        <v>335160</v>
      </c>
      <c r="E83" s="15">
        <v>1655.36</v>
      </c>
      <c r="F83" s="16">
        <v>5.0000000000000001E-3</v>
      </c>
      <c r="G83" s="16"/>
    </row>
    <row r="84" spans="1:7" x14ac:dyDescent="0.25">
      <c r="A84" s="13" t="s">
        <v>555</v>
      </c>
      <c r="B84" s="32" t="s">
        <v>556</v>
      </c>
      <c r="C84" s="32" t="s">
        <v>385</v>
      </c>
      <c r="D84" s="14">
        <v>333171</v>
      </c>
      <c r="E84" s="15">
        <v>1619.21</v>
      </c>
      <c r="F84" s="16">
        <v>4.8999999999999998E-3</v>
      </c>
      <c r="G84" s="16"/>
    </row>
    <row r="85" spans="1:7" x14ac:dyDescent="0.25">
      <c r="A85" s="13" t="s">
        <v>422</v>
      </c>
      <c r="B85" s="32" t="s">
        <v>423</v>
      </c>
      <c r="C85" s="32" t="s">
        <v>385</v>
      </c>
      <c r="D85" s="14">
        <v>32588</v>
      </c>
      <c r="E85" s="15">
        <v>1608.35</v>
      </c>
      <c r="F85" s="16">
        <v>4.7999999999999996E-3</v>
      </c>
      <c r="G85" s="16"/>
    </row>
    <row r="86" spans="1:7" x14ac:dyDescent="0.25">
      <c r="A86" s="13" t="s">
        <v>383</v>
      </c>
      <c r="B86" s="32" t="s">
        <v>384</v>
      </c>
      <c r="C86" s="32" t="s">
        <v>385</v>
      </c>
      <c r="D86" s="14">
        <v>868406</v>
      </c>
      <c r="E86" s="15">
        <v>1555.92</v>
      </c>
      <c r="F86" s="16">
        <v>4.7000000000000002E-3</v>
      </c>
      <c r="G86" s="16"/>
    </row>
    <row r="87" spans="1:7" x14ac:dyDescent="0.25">
      <c r="A87" s="13" t="s">
        <v>339</v>
      </c>
      <c r="B87" s="32" t="s">
        <v>340</v>
      </c>
      <c r="C87" s="32" t="s">
        <v>273</v>
      </c>
      <c r="D87" s="14">
        <v>209641</v>
      </c>
      <c r="E87" s="15">
        <v>1548.09</v>
      </c>
      <c r="F87" s="16">
        <v>4.5999999999999999E-3</v>
      </c>
      <c r="G87" s="16"/>
    </row>
    <row r="88" spans="1:7" x14ac:dyDescent="0.25">
      <c r="A88" s="13" t="s">
        <v>415</v>
      </c>
      <c r="B88" s="32" t="s">
        <v>416</v>
      </c>
      <c r="C88" s="32" t="s">
        <v>417</v>
      </c>
      <c r="D88" s="14">
        <v>248533</v>
      </c>
      <c r="E88" s="15">
        <v>1531.46</v>
      </c>
      <c r="F88" s="16">
        <v>4.5999999999999999E-3</v>
      </c>
      <c r="G88" s="16"/>
    </row>
    <row r="89" spans="1:7" x14ac:dyDescent="0.25">
      <c r="A89" s="13" t="s">
        <v>328</v>
      </c>
      <c r="B89" s="32" t="s">
        <v>329</v>
      </c>
      <c r="C89" s="32" t="s">
        <v>297</v>
      </c>
      <c r="D89" s="14">
        <v>29867</v>
      </c>
      <c r="E89" s="15">
        <v>1490.86</v>
      </c>
      <c r="F89" s="16">
        <v>4.4999999999999997E-3</v>
      </c>
      <c r="G89" s="16"/>
    </row>
    <row r="90" spans="1:7" x14ac:dyDescent="0.25">
      <c r="A90" s="13" t="s">
        <v>413</v>
      </c>
      <c r="B90" s="32" t="s">
        <v>414</v>
      </c>
      <c r="C90" s="32" t="s">
        <v>345</v>
      </c>
      <c r="D90" s="14">
        <v>53338</v>
      </c>
      <c r="E90" s="15">
        <v>1395.14</v>
      </c>
      <c r="F90" s="16">
        <v>4.1999999999999997E-3</v>
      </c>
      <c r="G90" s="16"/>
    </row>
    <row r="91" spans="1:7" x14ac:dyDescent="0.25">
      <c r="A91" s="13" t="s">
        <v>781</v>
      </c>
      <c r="B91" s="32" t="s">
        <v>782</v>
      </c>
      <c r="C91" s="32" t="s">
        <v>370</v>
      </c>
      <c r="D91" s="14">
        <v>124437</v>
      </c>
      <c r="E91" s="15">
        <v>1377.64</v>
      </c>
      <c r="F91" s="16">
        <v>4.1000000000000003E-3</v>
      </c>
      <c r="G91" s="16"/>
    </row>
    <row r="92" spans="1:7" x14ac:dyDescent="0.25">
      <c r="A92" s="13" t="s">
        <v>406</v>
      </c>
      <c r="B92" s="32" t="s">
        <v>407</v>
      </c>
      <c r="C92" s="32" t="s">
        <v>370</v>
      </c>
      <c r="D92" s="14">
        <v>191352</v>
      </c>
      <c r="E92" s="15">
        <v>1333.72</v>
      </c>
      <c r="F92" s="16">
        <v>4.0000000000000001E-3</v>
      </c>
      <c r="G92" s="16"/>
    </row>
    <row r="93" spans="1:7" x14ac:dyDescent="0.25">
      <c r="A93" s="13" t="s">
        <v>287</v>
      </c>
      <c r="B93" s="32" t="s">
        <v>288</v>
      </c>
      <c r="C93" s="32" t="s">
        <v>273</v>
      </c>
      <c r="D93" s="14">
        <v>36770</v>
      </c>
      <c r="E93" s="15">
        <v>1280.79</v>
      </c>
      <c r="F93" s="16">
        <v>3.8E-3</v>
      </c>
      <c r="G93" s="16"/>
    </row>
    <row r="94" spans="1:7" x14ac:dyDescent="0.25">
      <c r="A94" s="13" t="s">
        <v>483</v>
      </c>
      <c r="B94" s="32" t="s">
        <v>484</v>
      </c>
      <c r="C94" s="32" t="s">
        <v>470</v>
      </c>
      <c r="D94" s="14">
        <v>95290</v>
      </c>
      <c r="E94" s="15">
        <v>1144.29</v>
      </c>
      <c r="F94" s="16">
        <v>3.3999999999999998E-3</v>
      </c>
      <c r="G94" s="16"/>
    </row>
    <row r="95" spans="1:7" x14ac:dyDescent="0.25">
      <c r="A95" s="13" t="s">
        <v>377</v>
      </c>
      <c r="B95" s="32" t="s">
        <v>378</v>
      </c>
      <c r="C95" s="32" t="s">
        <v>300</v>
      </c>
      <c r="D95" s="14">
        <v>115906</v>
      </c>
      <c r="E95" s="15">
        <v>1065.29</v>
      </c>
      <c r="F95" s="16">
        <v>3.2000000000000002E-3</v>
      </c>
      <c r="G95" s="16"/>
    </row>
    <row r="96" spans="1:7" x14ac:dyDescent="0.25">
      <c r="A96" s="13" t="s">
        <v>399</v>
      </c>
      <c r="B96" s="32" t="s">
        <v>400</v>
      </c>
      <c r="C96" s="32" t="s">
        <v>281</v>
      </c>
      <c r="D96" s="14">
        <v>66736</v>
      </c>
      <c r="E96" s="15">
        <v>939.31</v>
      </c>
      <c r="F96" s="16">
        <v>2.8E-3</v>
      </c>
      <c r="G96" s="16"/>
    </row>
    <row r="97" spans="1:7" x14ac:dyDescent="0.25">
      <c r="A97" s="13" t="s">
        <v>444</v>
      </c>
      <c r="B97" s="32" t="s">
        <v>445</v>
      </c>
      <c r="C97" s="32" t="s">
        <v>303</v>
      </c>
      <c r="D97" s="14">
        <v>1064808</v>
      </c>
      <c r="E97" s="15">
        <v>929.26</v>
      </c>
      <c r="F97" s="16">
        <v>2.8E-3</v>
      </c>
      <c r="G97" s="16"/>
    </row>
    <row r="98" spans="1:7" x14ac:dyDescent="0.25">
      <c r="A98" s="13" t="s">
        <v>442</v>
      </c>
      <c r="B98" s="32" t="s">
        <v>443</v>
      </c>
      <c r="C98" s="32" t="s">
        <v>355</v>
      </c>
      <c r="D98" s="14">
        <v>163747</v>
      </c>
      <c r="E98" s="15">
        <v>880.88</v>
      </c>
      <c r="F98" s="16">
        <v>2.5999999999999999E-3</v>
      </c>
      <c r="G98" s="16"/>
    </row>
    <row r="99" spans="1:7" x14ac:dyDescent="0.25">
      <c r="A99" s="13" t="s">
        <v>783</v>
      </c>
      <c r="B99" s="32" t="s">
        <v>784</v>
      </c>
      <c r="C99" s="32" t="s">
        <v>300</v>
      </c>
      <c r="D99" s="14">
        <v>232682</v>
      </c>
      <c r="E99" s="15">
        <v>838.35</v>
      </c>
      <c r="F99" s="16">
        <v>2.5000000000000001E-3</v>
      </c>
      <c r="G99" s="16"/>
    </row>
    <row r="100" spans="1:7" x14ac:dyDescent="0.25">
      <c r="A100" s="13" t="s">
        <v>785</v>
      </c>
      <c r="B100" s="32" t="s">
        <v>786</v>
      </c>
      <c r="C100" s="32" t="s">
        <v>316</v>
      </c>
      <c r="D100" s="14">
        <v>124460</v>
      </c>
      <c r="E100" s="15">
        <v>772.46</v>
      </c>
      <c r="F100" s="16">
        <v>2.3E-3</v>
      </c>
      <c r="G100" s="16"/>
    </row>
    <row r="101" spans="1:7" x14ac:dyDescent="0.25">
      <c r="A101" s="13" t="s">
        <v>468</v>
      </c>
      <c r="B101" s="32" t="s">
        <v>469</v>
      </c>
      <c r="C101" s="32" t="s">
        <v>470</v>
      </c>
      <c r="D101" s="14">
        <v>121667</v>
      </c>
      <c r="E101" s="15">
        <v>199.3</v>
      </c>
      <c r="F101" s="16">
        <v>5.9999999999999995E-4</v>
      </c>
      <c r="G101" s="16"/>
    </row>
    <row r="102" spans="1:7" x14ac:dyDescent="0.25">
      <c r="A102" s="13" t="s">
        <v>787</v>
      </c>
      <c r="B102" s="32" t="s">
        <v>788</v>
      </c>
      <c r="C102" s="32" t="s">
        <v>332</v>
      </c>
      <c r="D102" s="14">
        <v>18435</v>
      </c>
      <c r="E102" s="15">
        <v>120.27</v>
      </c>
      <c r="F102" s="16">
        <v>4.0000000000000002E-4</v>
      </c>
      <c r="G102" s="16"/>
    </row>
    <row r="103" spans="1:7" x14ac:dyDescent="0.25">
      <c r="A103" s="17" t="s">
        <v>181</v>
      </c>
      <c r="B103" s="33"/>
      <c r="C103" s="33"/>
      <c r="D103" s="18"/>
      <c r="E103" s="36">
        <v>326113.78999999998</v>
      </c>
      <c r="F103" s="37">
        <v>0.97809999999999997</v>
      </c>
      <c r="G103" s="21"/>
    </row>
    <row r="104" spans="1:7" x14ac:dyDescent="0.25">
      <c r="A104" s="17" t="s">
        <v>473</v>
      </c>
      <c r="B104" s="32"/>
      <c r="C104" s="32"/>
      <c r="D104" s="14"/>
      <c r="E104" s="15"/>
      <c r="F104" s="16"/>
      <c r="G104" s="16"/>
    </row>
    <row r="105" spans="1:7" x14ac:dyDescent="0.25">
      <c r="A105" s="17" t="s">
        <v>181</v>
      </c>
      <c r="B105" s="32"/>
      <c r="C105" s="32"/>
      <c r="D105" s="14"/>
      <c r="E105" s="38" t="s">
        <v>134</v>
      </c>
      <c r="F105" s="39" t="s">
        <v>134</v>
      </c>
      <c r="G105" s="16"/>
    </row>
    <row r="106" spans="1:7" x14ac:dyDescent="0.25">
      <c r="A106" s="24" t="s">
        <v>184</v>
      </c>
      <c r="B106" s="34"/>
      <c r="C106" s="34"/>
      <c r="D106" s="25"/>
      <c r="E106" s="29">
        <v>326113.78999999998</v>
      </c>
      <c r="F106" s="30">
        <v>0.97809999999999997</v>
      </c>
      <c r="G106" s="21"/>
    </row>
    <row r="107" spans="1:7" x14ac:dyDescent="0.25">
      <c r="A107" s="13"/>
      <c r="B107" s="32"/>
      <c r="C107" s="32"/>
      <c r="D107" s="14"/>
      <c r="E107" s="15"/>
      <c r="F107" s="16"/>
      <c r="G107" s="16"/>
    </row>
    <row r="108" spans="1:7" x14ac:dyDescent="0.25">
      <c r="A108" s="13"/>
      <c r="B108" s="32"/>
      <c r="C108" s="32"/>
      <c r="D108" s="14"/>
      <c r="E108" s="15"/>
      <c r="F108" s="16"/>
      <c r="G108" s="16"/>
    </row>
    <row r="109" spans="1:7" x14ac:dyDescent="0.25">
      <c r="A109" s="17" t="s">
        <v>199</v>
      </c>
      <c r="B109" s="32"/>
      <c r="C109" s="32"/>
      <c r="D109" s="14"/>
      <c r="E109" s="15"/>
      <c r="F109" s="16"/>
      <c r="G109" s="16"/>
    </row>
    <row r="110" spans="1:7" x14ac:dyDescent="0.25">
      <c r="A110" s="13" t="s">
        <v>200</v>
      </c>
      <c r="B110" s="32"/>
      <c r="C110" s="32"/>
      <c r="D110" s="14"/>
      <c r="E110" s="15">
        <v>7753.01</v>
      </c>
      <c r="F110" s="16">
        <v>2.3300000000000001E-2</v>
      </c>
      <c r="G110" s="16">
        <v>6.2650999999999998E-2</v>
      </c>
    </row>
    <row r="111" spans="1:7" x14ac:dyDescent="0.25">
      <c r="A111" s="17" t="s">
        <v>181</v>
      </c>
      <c r="B111" s="33"/>
      <c r="C111" s="33"/>
      <c r="D111" s="18"/>
      <c r="E111" s="36">
        <v>7753.01</v>
      </c>
      <c r="F111" s="37">
        <v>2.3300000000000001E-2</v>
      </c>
      <c r="G111" s="21"/>
    </row>
    <row r="112" spans="1:7" x14ac:dyDescent="0.25">
      <c r="A112" s="13"/>
      <c r="B112" s="32"/>
      <c r="C112" s="32"/>
      <c r="D112" s="14"/>
      <c r="E112" s="15"/>
      <c r="F112" s="16"/>
      <c r="G112" s="16"/>
    </row>
    <row r="113" spans="1:7" x14ac:dyDescent="0.25">
      <c r="A113" s="24" t="s">
        <v>184</v>
      </c>
      <c r="B113" s="34"/>
      <c r="C113" s="34"/>
      <c r="D113" s="25"/>
      <c r="E113" s="19">
        <v>7753.01</v>
      </c>
      <c r="F113" s="20">
        <v>2.3300000000000001E-2</v>
      </c>
      <c r="G113" s="21"/>
    </row>
    <row r="114" spans="1:7" x14ac:dyDescent="0.25">
      <c r="A114" s="13" t="s">
        <v>201</v>
      </c>
      <c r="B114" s="32"/>
      <c r="C114" s="32"/>
      <c r="D114" s="14"/>
      <c r="E114" s="15">
        <v>1.3307772</v>
      </c>
      <c r="F114" s="16">
        <v>3.0000000000000001E-6</v>
      </c>
      <c r="G114" s="16"/>
    </row>
    <row r="115" spans="1:7" x14ac:dyDescent="0.25">
      <c r="A115" s="13" t="s">
        <v>202</v>
      </c>
      <c r="B115" s="32"/>
      <c r="C115" s="32"/>
      <c r="D115" s="14"/>
      <c r="E115" s="40">
        <v>-495.8907772</v>
      </c>
      <c r="F115" s="26">
        <v>-1.403E-3</v>
      </c>
      <c r="G115" s="16">
        <v>6.2650999999999998E-2</v>
      </c>
    </row>
    <row r="116" spans="1:7" x14ac:dyDescent="0.25">
      <c r="A116" s="27" t="s">
        <v>203</v>
      </c>
      <c r="B116" s="35"/>
      <c r="C116" s="35"/>
      <c r="D116" s="28"/>
      <c r="E116" s="29">
        <v>333372.24</v>
      </c>
      <c r="F116" s="30">
        <v>1</v>
      </c>
      <c r="G116" s="30"/>
    </row>
    <row r="121" spans="1:7" x14ac:dyDescent="0.25">
      <c r="A121" s="1" t="s">
        <v>206</v>
      </c>
    </row>
    <row r="122" spans="1:7" x14ac:dyDescent="0.25">
      <c r="A122" s="47" t="s">
        <v>207</v>
      </c>
      <c r="B122" s="3" t="s">
        <v>134</v>
      </c>
    </row>
    <row r="123" spans="1:7" x14ac:dyDescent="0.25">
      <c r="A123" t="s">
        <v>208</v>
      </c>
    </row>
    <row r="124" spans="1:7" x14ac:dyDescent="0.25">
      <c r="A124" t="s">
        <v>249</v>
      </c>
      <c r="B124" t="s">
        <v>210</v>
      </c>
      <c r="C124" t="s">
        <v>210</v>
      </c>
    </row>
    <row r="125" spans="1:7" x14ac:dyDescent="0.25">
      <c r="B125" s="48">
        <v>45688</v>
      </c>
      <c r="C125" s="48">
        <v>45716</v>
      </c>
    </row>
    <row r="126" spans="1:7" x14ac:dyDescent="0.25">
      <c r="A126" t="s">
        <v>474</v>
      </c>
      <c r="B126">
        <v>94.92</v>
      </c>
      <c r="C126">
        <v>86.656999999999996</v>
      </c>
    </row>
    <row r="127" spans="1:7" x14ac:dyDescent="0.25">
      <c r="A127" t="s">
        <v>251</v>
      </c>
      <c r="B127">
        <v>36.817999999999998</v>
      </c>
      <c r="C127">
        <v>33.613</v>
      </c>
    </row>
    <row r="128" spans="1:7" x14ac:dyDescent="0.25">
      <c r="A128" t="s">
        <v>475</v>
      </c>
      <c r="B128">
        <v>81.212000000000003</v>
      </c>
      <c r="C128">
        <v>74.061000000000007</v>
      </c>
    </row>
    <row r="129" spans="1:4" x14ac:dyDescent="0.25">
      <c r="A129" t="s">
        <v>253</v>
      </c>
      <c r="B129">
        <v>30.972999999999999</v>
      </c>
      <c r="C129">
        <v>28.245999999999999</v>
      </c>
    </row>
    <row r="131" spans="1:4" x14ac:dyDescent="0.25">
      <c r="A131" t="s">
        <v>212</v>
      </c>
      <c r="B131" s="3" t="s">
        <v>134</v>
      </c>
    </row>
    <row r="132" spans="1:4" x14ac:dyDescent="0.25">
      <c r="A132" t="s">
        <v>213</v>
      </c>
      <c r="B132" s="3" t="s">
        <v>134</v>
      </c>
    </row>
    <row r="133" spans="1:4" ht="29.1" customHeight="1" x14ac:dyDescent="0.25">
      <c r="A133" s="47" t="s">
        <v>214</v>
      </c>
      <c r="B133" s="3" t="s">
        <v>134</v>
      </c>
    </row>
    <row r="134" spans="1:4" ht="29.1" customHeight="1" x14ac:dyDescent="0.25">
      <c r="A134" s="47" t="s">
        <v>215</v>
      </c>
      <c r="B134" s="3" t="s">
        <v>134</v>
      </c>
    </row>
    <row r="135" spans="1:4" x14ac:dyDescent="0.25">
      <c r="A135" t="s">
        <v>476</v>
      </c>
      <c r="B135" s="49">
        <v>0.15010000000000001</v>
      </c>
    </row>
    <row r="136" spans="1:4" ht="43.5" customHeight="1" x14ac:dyDescent="0.25">
      <c r="A136" s="47" t="s">
        <v>217</v>
      </c>
      <c r="B136" s="3" t="s">
        <v>134</v>
      </c>
    </row>
    <row r="137" spans="1:4" x14ac:dyDescent="0.25">
      <c r="B137" s="3"/>
    </row>
    <row r="138" spans="1:4" ht="29.1" customHeight="1" x14ac:dyDescent="0.25">
      <c r="A138" s="47" t="s">
        <v>218</v>
      </c>
      <c r="B138" s="3" t="s">
        <v>134</v>
      </c>
    </row>
    <row r="139" spans="1:4" ht="29.1" customHeight="1" x14ac:dyDescent="0.25">
      <c r="A139" s="47" t="s">
        <v>219</v>
      </c>
      <c r="B139" t="s">
        <v>134</v>
      </c>
    </row>
    <row r="140" spans="1:4" ht="29.1" customHeight="1" x14ac:dyDescent="0.25">
      <c r="A140" s="47" t="s">
        <v>220</v>
      </c>
      <c r="B140" s="3" t="s">
        <v>134</v>
      </c>
    </row>
    <row r="141" spans="1:4" ht="29.1" customHeight="1" x14ac:dyDescent="0.25">
      <c r="A141" s="47" t="s">
        <v>221</v>
      </c>
      <c r="B141" s="3" t="s">
        <v>134</v>
      </c>
    </row>
    <row r="143" spans="1:4" ht="69.95" customHeight="1" x14ac:dyDescent="0.25">
      <c r="A143" s="65" t="s">
        <v>231</v>
      </c>
      <c r="B143" s="65" t="s">
        <v>232</v>
      </c>
      <c r="C143" s="65" t="s">
        <v>4</v>
      </c>
      <c r="D143" s="65" t="s">
        <v>5</v>
      </c>
    </row>
    <row r="144" spans="1:4" ht="69.95" customHeight="1" x14ac:dyDescent="0.25">
      <c r="A144" s="65" t="s">
        <v>789</v>
      </c>
      <c r="B144" s="65"/>
      <c r="C144" s="65" t="s">
        <v>21</v>
      </c>
      <c r="D144" s="6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Index</vt:lpstr>
      <vt:lpstr>EDBE25</vt:lpstr>
      <vt:lpstr>EDCG28</vt:lpstr>
      <vt:lpstr>EEELSS</vt:lpstr>
      <vt:lpstr>EEFOCF</vt:lpstr>
      <vt:lpstr>EEMMQI</vt:lpstr>
      <vt:lpstr>EOEMOP</vt:lpstr>
      <vt:lpstr>EDBE30</vt:lpstr>
      <vt:lpstr>EEEQTF</vt:lpstr>
      <vt:lpstr>EEPRUA</vt:lpstr>
      <vt:lpstr>EETECF</vt:lpstr>
      <vt:lpstr>EOEDOF</vt:lpstr>
      <vt:lpstr>EDBPDF</vt:lpstr>
      <vt:lpstr>EDCF27</vt:lpstr>
      <vt:lpstr>EDCPSF</vt:lpstr>
      <vt:lpstr>EDCSDF</vt:lpstr>
      <vt:lpstr>EEIF30</vt:lpstr>
      <vt:lpstr>EEMOF1</vt:lpstr>
      <vt:lpstr>EOCHIF</vt:lpstr>
      <vt:lpstr>EODWHF</vt:lpstr>
      <vt:lpstr>EDFF33</vt:lpstr>
      <vt:lpstr>EDGSEC</vt:lpstr>
      <vt:lpstr>EDONTF</vt:lpstr>
      <vt:lpstr>EECONF</vt:lpstr>
      <vt:lpstr>EEESCF</vt:lpstr>
      <vt:lpstr>EELMIF</vt:lpstr>
      <vt:lpstr>EGSFOF</vt:lpstr>
      <vt:lpstr>EDACBF</vt:lpstr>
      <vt:lpstr>EDBE33</vt:lpstr>
      <vt:lpstr>EDCG27</vt:lpstr>
      <vt:lpstr>EDNPSF</vt:lpstr>
      <vt:lpstr>EEECRF</vt:lpstr>
      <vt:lpstr>EEIF50</vt:lpstr>
      <vt:lpstr>EEM150</vt:lpstr>
      <vt:lpstr>EENBEF</vt:lpstr>
      <vt:lpstr>EDCG37</vt:lpstr>
      <vt:lpstr>EDFF30</vt:lpstr>
      <vt:lpstr>EDFF31</vt:lpstr>
      <vt:lpstr>EDNP27</vt:lpstr>
      <vt:lpstr>EEMAAF</vt:lpstr>
      <vt:lpstr>EENN50</vt:lpstr>
      <vt:lpstr>EES250</vt:lpstr>
      <vt:lpstr>EGOLDE</vt:lpstr>
      <vt:lpstr>ELLIQF</vt:lpstr>
      <vt:lpstr>EDBE31</vt:lpstr>
      <vt:lpstr>EDBE32</vt:lpstr>
      <vt:lpstr>EDFF25</vt:lpstr>
      <vt:lpstr>EEBCYF</vt:lpstr>
      <vt:lpstr>EEDGEF</vt:lpstr>
      <vt:lpstr>EEMMQE</vt:lpstr>
      <vt:lpstr>EOUSTF</vt:lpstr>
      <vt:lpstr>EDCF28</vt:lpstr>
      <vt:lpstr>EDFF32</vt:lpstr>
      <vt:lpstr>EEALVF</vt:lpstr>
      <vt:lpstr>EEARBF</vt:lpstr>
      <vt:lpstr>EEARFD</vt:lpstr>
      <vt:lpstr>EEBCIE</vt:lpstr>
      <vt:lpstr>EEESSF</vt:lpstr>
      <vt:lpstr>EEMCPF</vt:lpstr>
      <vt:lpstr>EESMCF</vt:lpstr>
      <vt:lpstr>EOASEF</vt:lpstr>
      <vt:lpstr>EOUSEF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2025-03-10T04:40:46Z</dcterms:modified>
</cp:coreProperties>
</file>