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5/3. March 2025/"/>
    </mc:Choice>
  </mc:AlternateContent>
  <xr:revisionPtr revIDLastSave="26" documentId="11_77DAE2127E1900AB60FE497DA03705A6F31D9550" xr6:coauthVersionLast="47" xr6:coauthVersionMax="47" xr10:uidLastSave="{ED3E295B-0DAD-4704-B92B-4A0719C30650}"/>
  <bookViews>
    <workbookView xWindow="-120" yWindow="-120" windowWidth="20730" windowHeight="11040" xr2:uid="{00000000-000D-0000-FFFF-FFFF00000000}"/>
  </bookViews>
  <sheets>
    <sheet name="Index" sheetId="1" r:id="rId1"/>
    <sheet name="EDBPDF" sheetId="2" r:id="rId2"/>
    <sheet name="EDCF27" sheetId="3" r:id="rId3"/>
    <sheet name="EDCPSF" sheetId="4" r:id="rId4"/>
    <sheet name="EDCSDF" sheetId="5" r:id="rId5"/>
    <sheet name="EEIF30" sheetId="6" r:id="rId6"/>
    <sheet name="EEMOF1" sheetId="7" r:id="rId7"/>
    <sheet name="EOCHIF" sheetId="8" r:id="rId8"/>
    <sheet name="EODWHF" sheetId="9" r:id="rId9"/>
    <sheet name="EDBE25" sheetId="10" r:id="rId10"/>
    <sheet name="EDCG28" sheetId="11" r:id="rId11"/>
    <sheet name="EEELSS" sheetId="12" r:id="rId12"/>
    <sheet name="EEFOCF" sheetId="13" r:id="rId13"/>
    <sheet name="EEMMQI" sheetId="14" r:id="rId14"/>
    <sheet name="EOEMOP" sheetId="15" r:id="rId15"/>
    <sheet name="EDBE31" sheetId="16" r:id="rId16"/>
    <sheet name="EDBE32" sheetId="17" r:id="rId17"/>
    <sheet name="EDFF25" sheetId="18" r:id="rId18"/>
    <sheet name="EDLDUF" sheetId="19" r:id="rId19"/>
    <sheet name="EEBCYF" sheetId="20" r:id="rId20"/>
    <sheet name="EEDGEF" sheetId="21" r:id="rId21"/>
    <sheet name="EEMMQE" sheetId="22" r:id="rId22"/>
    <sheet name="EOUSTF" sheetId="23" r:id="rId23"/>
    <sheet name="EDACBF" sheetId="24" r:id="rId24"/>
    <sheet name="EDBE33" sheetId="25" r:id="rId25"/>
    <sheet name="EDCG27" sheetId="26" r:id="rId26"/>
    <sheet name="EDNPSF" sheetId="27" r:id="rId27"/>
    <sheet name="EEECRF" sheetId="28" r:id="rId28"/>
    <sheet name="EEIF50" sheetId="29" r:id="rId29"/>
    <sheet name="EEM150" sheetId="30" r:id="rId30"/>
    <sheet name="EENBEF" sheetId="31" r:id="rId31"/>
    <sheet name="EDBE30" sheetId="32" r:id="rId32"/>
    <sheet name="EEEQTF" sheetId="33" r:id="rId33"/>
    <sheet name="EEPRUA" sheetId="34" r:id="rId34"/>
    <sheet name="EETECF" sheetId="35" r:id="rId35"/>
    <sheet name="EOEDOF" sheetId="36" r:id="rId36"/>
    <sheet name="EDFF33" sheetId="37" r:id="rId37"/>
    <sheet name="EDGSEC" sheetId="38" r:id="rId38"/>
    <sheet name="EDONTF" sheetId="39" r:id="rId39"/>
    <sheet name="EECONF" sheetId="40" r:id="rId40"/>
    <sheet name="EEESCF" sheetId="41" r:id="rId41"/>
    <sheet name="EELMIF" sheetId="42" r:id="rId42"/>
    <sheet name="EGSFOF" sheetId="43" r:id="rId43"/>
    <sheet name="EDCG37" sheetId="44" r:id="rId44"/>
    <sheet name="EDFF30" sheetId="45" r:id="rId45"/>
    <sheet name="EDFF31" sheetId="46" r:id="rId46"/>
    <sheet name="EDNP27" sheetId="47" r:id="rId47"/>
    <sheet name="EEMAAF" sheetId="48" r:id="rId48"/>
    <sheet name="EENN50" sheetId="49" r:id="rId49"/>
    <sheet name="EES250" sheetId="50" r:id="rId50"/>
    <sheet name="EGOLDE" sheetId="51" r:id="rId51"/>
    <sheet name="ELLIQF" sheetId="52" r:id="rId52"/>
    <sheet name="EDCF28" sheetId="53" r:id="rId53"/>
    <sheet name="EDFF32" sheetId="54" r:id="rId54"/>
    <sheet name="EEALVF" sheetId="55" r:id="rId55"/>
    <sheet name="EEARBF" sheetId="56" r:id="rId56"/>
    <sheet name="EEARFD" sheetId="57" r:id="rId57"/>
    <sheet name="EEBCIE" sheetId="58" r:id="rId58"/>
    <sheet name="EEESSF" sheetId="59" r:id="rId59"/>
    <sheet name="EEMCPF" sheetId="60" r:id="rId60"/>
    <sheet name="EESMCF" sheetId="61" r:id="rId61"/>
    <sheet name="EOASEF" sheetId="62" r:id="rId62"/>
    <sheet name="EOUSEF" sheetId="63" r:id="rId63"/>
    <sheet name="ESLVRE" sheetId="64" r:id="rId64"/>
  </sheets>
  <definedNames>
    <definedName name="_xlnm._FilterDatabase" localSheetId="0" hidden="1">Index!$A$3:$B$66</definedName>
    <definedName name="Hedging_Positions_through_Futures_AS_ON_MMMM_DD__YYYY___NIL" localSheetId="23">EDACBF!#REF!</definedName>
    <definedName name="Hedging_Positions_through_Futures_AS_ON_MMMM_DD__YYYY___NIL" localSheetId="9">EDBE25!#REF!</definedName>
    <definedName name="Hedging_Positions_through_Futures_AS_ON_MMMM_DD__YYYY___NIL" localSheetId="31">EDBE30!#REF!</definedName>
    <definedName name="Hedging_Positions_through_Futures_AS_ON_MMMM_DD__YYYY___NIL" localSheetId="15">EDBE31!#REF!</definedName>
    <definedName name="Hedging_Positions_through_Futures_AS_ON_MMMM_DD__YYYY___NIL" localSheetId="16">EDBE32!#REF!</definedName>
    <definedName name="Hedging_Positions_through_Futures_AS_ON_MMMM_DD__YYYY___NIL" localSheetId="24">EDBE33!#REF!</definedName>
    <definedName name="Hedging_Positions_through_Futures_AS_ON_MMMM_DD__YYYY___NIL" localSheetId="2">EDCF27!#REF!</definedName>
    <definedName name="Hedging_Positions_through_Futures_AS_ON_MMMM_DD__YYYY___NIL" localSheetId="52">EDCF28!#REF!</definedName>
    <definedName name="Hedging_Positions_through_Futures_AS_ON_MMMM_DD__YYYY___NIL" localSheetId="25">EDCG27!#REF!</definedName>
    <definedName name="Hedging_Positions_through_Futures_AS_ON_MMMM_DD__YYYY___NIL" localSheetId="10">EDCG28!#REF!</definedName>
    <definedName name="Hedging_Positions_through_Futures_AS_ON_MMMM_DD__YYYY___NIL" localSheetId="43">EDCG37!#REF!</definedName>
    <definedName name="Hedging_Positions_through_Futures_AS_ON_MMMM_DD__YYYY___NIL" localSheetId="3">EDCPSF!#REF!</definedName>
    <definedName name="Hedging_Positions_through_Futures_AS_ON_MMMM_DD__YYYY___NIL" localSheetId="4">EDCSDF!#REF!</definedName>
    <definedName name="Hedging_Positions_through_Futures_AS_ON_MMMM_DD__YYYY___NIL" localSheetId="17">EDFF25!#REF!</definedName>
    <definedName name="Hedging_Positions_through_Futures_AS_ON_MMMM_DD__YYYY___NIL" localSheetId="44">EDFF30!#REF!</definedName>
    <definedName name="Hedging_Positions_through_Futures_AS_ON_MMMM_DD__YYYY___NIL" localSheetId="45">EDFF31!#REF!</definedName>
    <definedName name="Hedging_Positions_through_Futures_AS_ON_MMMM_DD__YYYY___NIL" localSheetId="53">EDFF32!#REF!</definedName>
    <definedName name="Hedging_Positions_through_Futures_AS_ON_MMMM_DD__YYYY___NIL" localSheetId="36">EDFF33!#REF!</definedName>
    <definedName name="Hedging_Positions_through_Futures_AS_ON_MMMM_DD__YYYY___NIL" localSheetId="37">EDGSEC!#REF!</definedName>
    <definedName name="Hedging_Positions_through_Futures_AS_ON_MMMM_DD__YYYY___NIL" localSheetId="18">EDLDUF!#REF!</definedName>
    <definedName name="Hedging_Positions_through_Futures_AS_ON_MMMM_DD__YYYY___NIL" localSheetId="46">EDNP27!#REF!</definedName>
    <definedName name="Hedging_Positions_through_Futures_AS_ON_MMMM_DD__YYYY___NIL" localSheetId="26">EDNPSF!#REF!</definedName>
    <definedName name="Hedging_Positions_through_Futures_AS_ON_MMMM_DD__YYYY___NIL" localSheetId="38">EDONTF!#REF!</definedName>
    <definedName name="Hedging_Positions_through_Futures_AS_ON_MMMM_DD__YYYY___NIL" localSheetId="54">EEALVF!#REF!</definedName>
    <definedName name="Hedging_Positions_through_Futures_AS_ON_MMMM_DD__YYYY___NIL" localSheetId="55">EEARBF!#REF!</definedName>
    <definedName name="Hedging_Positions_through_Futures_AS_ON_MMMM_DD__YYYY___NIL" localSheetId="56">EEARFD!#REF!</definedName>
    <definedName name="Hedging_Positions_through_Futures_AS_ON_MMMM_DD__YYYY___NIL" localSheetId="57">EEBCIE!#REF!</definedName>
    <definedName name="Hedging_Positions_through_Futures_AS_ON_MMMM_DD__YYYY___NIL" localSheetId="19">EEBCYF!#REF!</definedName>
    <definedName name="Hedging_Positions_through_Futures_AS_ON_MMMM_DD__YYYY___NIL" localSheetId="39">EECONF!#REF!</definedName>
    <definedName name="Hedging_Positions_through_Futures_AS_ON_MMMM_DD__YYYY___NIL" localSheetId="20">EEDGEF!#REF!</definedName>
    <definedName name="Hedging_Positions_through_Futures_AS_ON_MMMM_DD__YYYY___NIL" localSheetId="27">EEECRF!#REF!</definedName>
    <definedName name="Hedging_Positions_through_Futures_AS_ON_MMMM_DD__YYYY___NIL" localSheetId="11">EEELSS!#REF!</definedName>
    <definedName name="Hedging_Positions_through_Futures_AS_ON_MMMM_DD__YYYY___NIL" localSheetId="32">EEEQTF!#REF!</definedName>
    <definedName name="Hedging_Positions_through_Futures_AS_ON_MMMM_DD__YYYY___NIL" localSheetId="40">EEESCF!#REF!</definedName>
    <definedName name="Hedging_Positions_through_Futures_AS_ON_MMMM_DD__YYYY___NIL" localSheetId="58">EEESSF!#REF!</definedName>
    <definedName name="Hedging_Positions_through_Futures_AS_ON_MMMM_DD__YYYY___NIL" localSheetId="12">EEFOCF!#REF!</definedName>
    <definedName name="Hedging_Positions_through_Futures_AS_ON_MMMM_DD__YYYY___NIL" localSheetId="5">EEIF30!#REF!</definedName>
    <definedName name="Hedging_Positions_through_Futures_AS_ON_MMMM_DD__YYYY___NIL" localSheetId="28">EEIF50!#REF!</definedName>
    <definedName name="Hedging_Positions_through_Futures_AS_ON_MMMM_DD__YYYY___NIL" localSheetId="41">EELMIF!#REF!</definedName>
    <definedName name="Hedging_Positions_through_Futures_AS_ON_MMMM_DD__YYYY___NIL" localSheetId="29">'EEM150'!#REF!</definedName>
    <definedName name="Hedging_Positions_through_Futures_AS_ON_MMMM_DD__YYYY___NIL" localSheetId="47">EEMAAF!#REF!</definedName>
    <definedName name="Hedging_Positions_through_Futures_AS_ON_MMMM_DD__YYYY___NIL" localSheetId="59">EEMCPF!#REF!</definedName>
    <definedName name="Hedging_Positions_through_Futures_AS_ON_MMMM_DD__YYYY___NIL" localSheetId="21">EEMMQE!#REF!</definedName>
    <definedName name="Hedging_Positions_through_Futures_AS_ON_MMMM_DD__YYYY___NIL" localSheetId="13">EEMMQI!#REF!</definedName>
    <definedName name="Hedging_Positions_through_Futures_AS_ON_MMMM_DD__YYYY___NIL" localSheetId="6">EEMOF1!#REF!</definedName>
    <definedName name="Hedging_Positions_through_Futures_AS_ON_MMMM_DD__YYYY___NIL" localSheetId="30">EENBEF!#REF!</definedName>
    <definedName name="Hedging_Positions_through_Futures_AS_ON_MMMM_DD__YYYY___NIL" localSheetId="48">EENN50!#REF!</definedName>
    <definedName name="Hedging_Positions_through_Futures_AS_ON_MMMM_DD__YYYY___NIL" localSheetId="33">EEPRUA!#REF!</definedName>
    <definedName name="Hedging_Positions_through_Futures_AS_ON_MMMM_DD__YYYY___NIL" localSheetId="49">'EES250'!#REF!</definedName>
    <definedName name="Hedging_Positions_through_Futures_AS_ON_MMMM_DD__YYYY___NIL" localSheetId="60">EESMCF!#REF!</definedName>
    <definedName name="Hedging_Positions_through_Futures_AS_ON_MMMM_DD__YYYY___NIL" localSheetId="34">EETECF!#REF!</definedName>
    <definedName name="Hedging_Positions_through_Futures_AS_ON_MMMM_DD__YYYY___NIL" localSheetId="50">EGOLDE!#REF!</definedName>
    <definedName name="Hedging_Positions_through_Futures_AS_ON_MMMM_DD__YYYY___NIL" localSheetId="42">EGSFOF!#REF!</definedName>
    <definedName name="Hedging_Positions_through_Futures_AS_ON_MMMM_DD__YYYY___NIL" localSheetId="51">ELLIQF!#REF!</definedName>
    <definedName name="Hedging_Positions_through_Futures_AS_ON_MMMM_DD__YYYY___NIL" localSheetId="61">EOASEF!#REF!</definedName>
    <definedName name="Hedging_Positions_through_Futures_AS_ON_MMMM_DD__YYYY___NIL" localSheetId="7">EOCHIF!#REF!</definedName>
    <definedName name="Hedging_Positions_through_Futures_AS_ON_MMMM_DD__YYYY___NIL" localSheetId="8">EODWHF!#REF!</definedName>
    <definedName name="Hedging_Positions_through_Futures_AS_ON_MMMM_DD__YYYY___NIL" localSheetId="35">EOEDOF!#REF!</definedName>
    <definedName name="Hedging_Positions_through_Futures_AS_ON_MMMM_DD__YYYY___NIL" localSheetId="14">EOEMOP!#REF!</definedName>
    <definedName name="Hedging_Positions_through_Futures_AS_ON_MMMM_DD__YYYY___NIL" localSheetId="62">EOUSEF!#REF!</definedName>
    <definedName name="Hedging_Positions_through_Futures_AS_ON_MMMM_DD__YYYY___NIL" localSheetId="22">EOUSTF!#REF!</definedName>
    <definedName name="Hedging_Positions_through_Futures_AS_ON_MMMM_DD__YYYY___NIL" localSheetId="63">ESLVRE!#REF!</definedName>
    <definedName name="Hedging_Positions_through_Futures_AS_ON_MMMM_DD__YYYY___NIL">EDBPDF!#REF!</definedName>
    <definedName name="JPM_Footer_disp" localSheetId="23">EDACBF!#REF!</definedName>
    <definedName name="JPM_Footer_disp" localSheetId="9">EDBE25!#REF!</definedName>
    <definedName name="JPM_Footer_disp" localSheetId="31">EDBE30!#REF!</definedName>
    <definedName name="JPM_Footer_disp" localSheetId="15">EDBE31!#REF!</definedName>
    <definedName name="JPM_Footer_disp" localSheetId="16">EDBE32!#REF!</definedName>
    <definedName name="JPM_Footer_disp" localSheetId="24">EDBE33!#REF!</definedName>
    <definedName name="JPM_Footer_disp" localSheetId="2">EDCF27!#REF!</definedName>
    <definedName name="JPM_Footer_disp" localSheetId="52">EDCF28!#REF!</definedName>
    <definedName name="JPM_Footer_disp" localSheetId="25">EDCG27!#REF!</definedName>
    <definedName name="JPM_Footer_disp" localSheetId="10">EDCG28!#REF!</definedName>
    <definedName name="JPM_Footer_disp" localSheetId="43">EDCG37!#REF!</definedName>
    <definedName name="JPM_Footer_disp" localSheetId="3">EDCPSF!#REF!</definedName>
    <definedName name="JPM_Footer_disp" localSheetId="4">EDCSDF!#REF!</definedName>
    <definedName name="JPM_Footer_disp" localSheetId="17">EDFF25!#REF!</definedName>
    <definedName name="JPM_Footer_disp" localSheetId="44">EDFF30!#REF!</definedName>
    <definedName name="JPM_Footer_disp" localSheetId="45">EDFF31!#REF!</definedName>
    <definedName name="JPM_Footer_disp" localSheetId="53">EDFF32!#REF!</definedName>
    <definedName name="JPM_Footer_disp" localSheetId="36">EDFF33!#REF!</definedName>
    <definedName name="JPM_Footer_disp" localSheetId="37">EDGSEC!#REF!</definedName>
    <definedName name="JPM_Footer_disp" localSheetId="18">EDLDUF!#REF!</definedName>
    <definedName name="JPM_Footer_disp" localSheetId="46">EDNP27!#REF!</definedName>
    <definedName name="JPM_Footer_disp" localSheetId="26">EDNPSF!#REF!</definedName>
    <definedName name="JPM_Footer_disp" localSheetId="38">EDONTF!#REF!</definedName>
    <definedName name="JPM_Footer_disp" localSheetId="54">EEALVF!#REF!</definedName>
    <definedName name="JPM_Footer_disp" localSheetId="55">EEARBF!#REF!</definedName>
    <definedName name="JPM_Footer_disp" localSheetId="56">EEARFD!#REF!</definedName>
    <definedName name="JPM_Footer_disp" localSheetId="57">EEBCIE!#REF!</definedName>
    <definedName name="JPM_Footer_disp" localSheetId="19">EEBCYF!#REF!</definedName>
    <definedName name="JPM_Footer_disp" localSheetId="39">EECONF!#REF!</definedName>
    <definedName name="JPM_Footer_disp" localSheetId="20">EEDGEF!#REF!</definedName>
    <definedName name="JPM_Footer_disp" localSheetId="27">EEECRF!#REF!</definedName>
    <definedName name="JPM_Footer_disp" localSheetId="11">EEELSS!#REF!</definedName>
    <definedName name="JPM_Footer_disp" localSheetId="32">EEEQTF!#REF!</definedName>
    <definedName name="JPM_Footer_disp" localSheetId="40">EEESCF!#REF!</definedName>
    <definedName name="JPM_Footer_disp" localSheetId="58">EEESSF!#REF!</definedName>
    <definedName name="JPM_Footer_disp" localSheetId="12">EEFOCF!#REF!</definedName>
    <definedName name="JPM_Footer_disp" localSheetId="5">EEIF30!#REF!</definedName>
    <definedName name="JPM_Footer_disp" localSheetId="28">EEIF50!#REF!</definedName>
    <definedName name="JPM_Footer_disp" localSheetId="41">EELMIF!#REF!</definedName>
    <definedName name="JPM_Footer_disp" localSheetId="29">'EEM150'!#REF!</definedName>
    <definedName name="JPM_Footer_disp" localSheetId="47">EEMAAF!#REF!</definedName>
    <definedName name="JPM_Footer_disp" localSheetId="59">EEMCPF!#REF!</definedName>
    <definedName name="JPM_Footer_disp" localSheetId="21">EEMMQE!#REF!</definedName>
    <definedName name="JPM_Footer_disp" localSheetId="13">EEMMQI!#REF!</definedName>
    <definedName name="JPM_Footer_disp" localSheetId="6">EEMOF1!#REF!</definedName>
    <definedName name="JPM_Footer_disp" localSheetId="30">EENBEF!#REF!</definedName>
    <definedName name="JPM_Footer_disp" localSheetId="48">EENN50!#REF!</definedName>
    <definedName name="JPM_Footer_disp" localSheetId="33">EEPRUA!#REF!</definedName>
    <definedName name="JPM_Footer_disp" localSheetId="49">'EES250'!#REF!</definedName>
    <definedName name="JPM_Footer_disp" localSheetId="60">EESMCF!#REF!</definedName>
    <definedName name="JPM_Footer_disp" localSheetId="34">EETECF!#REF!</definedName>
    <definedName name="JPM_Footer_disp" localSheetId="50">EGOLDE!#REF!</definedName>
    <definedName name="JPM_Footer_disp" localSheetId="42">EGSFOF!#REF!</definedName>
    <definedName name="JPM_Footer_disp" localSheetId="51">ELLIQF!#REF!</definedName>
    <definedName name="JPM_Footer_disp" localSheetId="61">EOASEF!#REF!</definedName>
    <definedName name="JPM_Footer_disp" localSheetId="7">EOCHIF!#REF!</definedName>
    <definedName name="JPM_Footer_disp" localSheetId="8">EODWHF!#REF!</definedName>
    <definedName name="JPM_Footer_disp" localSheetId="35">EOEDOF!#REF!</definedName>
    <definedName name="JPM_Footer_disp" localSheetId="14">EOEMOP!#REF!</definedName>
    <definedName name="JPM_Footer_disp" localSheetId="62">EOUSEF!#REF!</definedName>
    <definedName name="JPM_Footer_disp" localSheetId="22">EOUSTF!#REF!</definedName>
    <definedName name="JPM_Footer_disp" localSheetId="63">ESLVRE!#REF!</definedName>
    <definedName name="JPM_Footer_disp">EDBPDF!#REF!</definedName>
    <definedName name="JPM_Footer_disp12" localSheetId="23">EDACBF!#REF!</definedName>
    <definedName name="JPM_Footer_disp12" localSheetId="9">EDBE25!#REF!</definedName>
    <definedName name="JPM_Footer_disp12" localSheetId="31">EDBE30!#REF!</definedName>
    <definedName name="JPM_Footer_disp12" localSheetId="15">EDBE31!#REF!</definedName>
    <definedName name="JPM_Footer_disp12" localSheetId="16">EDBE32!#REF!</definedName>
    <definedName name="JPM_Footer_disp12" localSheetId="24">EDBE33!#REF!</definedName>
    <definedName name="JPM_Footer_disp12" localSheetId="2">EDCF27!#REF!</definedName>
    <definedName name="JPM_Footer_disp12" localSheetId="52">EDCF28!#REF!</definedName>
    <definedName name="JPM_Footer_disp12" localSheetId="25">EDCG27!#REF!</definedName>
    <definedName name="JPM_Footer_disp12" localSheetId="10">EDCG28!#REF!</definedName>
    <definedName name="JPM_Footer_disp12" localSheetId="43">EDCG37!#REF!</definedName>
    <definedName name="JPM_Footer_disp12" localSheetId="3">EDCPSF!#REF!</definedName>
    <definedName name="JPM_Footer_disp12" localSheetId="4">EDCSDF!#REF!</definedName>
    <definedName name="JPM_Footer_disp12" localSheetId="17">EDFF25!#REF!</definedName>
    <definedName name="JPM_Footer_disp12" localSheetId="44">EDFF30!#REF!</definedName>
    <definedName name="JPM_Footer_disp12" localSheetId="45">EDFF31!#REF!</definedName>
    <definedName name="JPM_Footer_disp12" localSheetId="53">EDFF32!#REF!</definedName>
    <definedName name="JPM_Footer_disp12" localSheetId="36">EDFF33!#REF!</definedName>
    <definedName name="JPM_Footer_disp12" localSheetId="37">EDGSEC!#REF!</definedName>
    <definedName name="JPM_Footer_disp12" localSheetId="18">EDLDUF!#REF!</definedName>
    <definedName name="JPM_Footer_disp12" localSheetId="46">EDNP27!#REF!</definedName>
    <definedName name="JPM_Footer_disp12" localSheetId="26">EDNPSF!#REF!</definedName>
    <definedName name="JPM_Footer_disp12" localSheetId="38">EDONTF!#REF!</definedName>
    <definedName name="JPM_Footer_disp12" localSheetId="54">EEALVF!#REF!</definedName>
    <definedName name="JPM_Footer_disp12" localSheetId="55">EEARBF!#REF!</definedName>
    <definedName name="JPM_Footer_disp12" localSheetId="56">EEARFD!#REF!</definedName>
    <definedName name="JPM_Footer_disp12" localSheetId="57">EEBCIE!#REF!</definedName>
    <definedName name="JPM_Footer_disp12" localSheetId="19">EEBCYF!#REF!</definedName>
    <definedName name="JPM_Footer_disp12" localSheetId="39">EECONF!#REF!</definedName>
    <definedName name="JPM_Footer_disp12" localSheetId="20">EEDGEF!#REF!</definedName>
    <definedName name="JPM_Footer_disp12" localSheetId="27">EEECRF!#REF!</definedName>
    <definedName name="JPM_Footer_disp12" localSheetId="11">EEELSS!#REF!</definedName>
    <definedName name="JPM_Footer_disp12" localSheetId="32">EEEQTF!#REF!</definedName>
    <definedName name="JPM_Footer_disp12" localSheetId="40">EEESCF!#REF!</definedName>
    <definedName name="JPM_Footer_disp12" localSheetId="58">EEESSF!#REF!</definedName>
    <definedName name="JPM_Footer_disp12" localSheetId="12">EEFOCF!#REF!</definedName>
    <definedName name="JPM_Footer_disp12" localSheetId="5">EEIF30!#REF!</definedName>
    <definedName name="JPM_Footer_disp12" localSheetId="28">EEIF50!#REF!</definedName>
    <definedName name="JPM_Footer_disp12" localSheetId="41">EELMIF!#REF!</definedName>
    <definedName name="JPM_Footer_disp12" localSheetId="29">'EEM150'!#REF!</definedName>
    <definedName name="JPM_Footer_disp12" localSheetId="47">EEMAAF!#REF!</definedName>
    <definedName name="JPM_Footer_disp12" localSheetId="59">EEMCPF!#REF!</definedName>
    <definedName name="JPM_Footer_disp12" localSheetId="21">EEMMQE!#REF!</definedName>
    <definedName name="JPM_Footer_disp12" localSheetId="13">EEMMQI!#REF!</definedName>
    <definedName name="JPM_Footer_disp12" localSheetId="6">EEMOF1!#REF!</definedName>
    <definedName name="JPM_Footer_disp12" localSheetId="30">EENBEF!#REF!</definedName>
    <definedName name="JPM_Footer_disp12" localSheetId="48">EENN50!#REF!</definedName>
    <definedName name="JPM_Footer_disp12" localSheetId="33">EEPRUA!#REF!</definedName>
    <definedName name="JPM_Footer_disp12" localSheetId="49">'EES250'!#REF!</definedName>
    <definedName name="JPM_Footer_disp12" localSheetId="60">EESMCF!#REF!</definedName>
    <definedName name="JPM_Footer_disp12" localSheetId="34">EETECF!#REF!</definedName>
    <definedName name="JPM_Footer_disp12" localSheetId="50">EGOLDE!#REF!</definedName>
    <definedName name="JPM_Footer_disp12" localSheetId="42">EGSFOF!#REF!</definedName>
    <definedName name="JPM_Footer_disp12" localSheetId="51">ELLIQF!#REF!</definedName>
    <definedName name="JPM_Footer_disp12" localSheetId="61">EOASEF!#REF!</definedName>
    <definedName name="JPM_Footer_disp12" localSheetId="7">EOCHIF!#REF!</definedName>
    <definedName name="JPM_Footer_disp12" localSheetId="8">EODWHF!#REF!</definedName>
    <definedName name="JPM_Footer_disp12" localSheetId="35">EOEDOF!#REF!</definedName>
    <definedName name="JPM_Footer_disp12" localSheetId="14">EOEMOP!#REF!</definedName>
    <definedName name="JPM_Footer_disp12" localSheetId="62">EOUSEF!#REF!</definedName>
    <definedName name="JPM_Footer_disp12" localSheetId="22">EOUSTF!#REF!</definedName>
    <definedName name="JPM_Footer_disp12" localSheetId="63">ESLVRE!#REF!</definedName>
    <definedName name="JPM_Footer_disp12">EDBPDF!#REF!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4" l="1"/>
  <c r="F12" i="64"/>
  <c r="F13" i="64" s="1"/>
  <c r="F8" i="64"/>
  <c r="E8" i="64"/>
  <c r="H1" i="64"/>
  <c r="H1" i="63"/>
  <c r="H1" i="62"/>
  <c r="H1" i="61"/>
  <c r="H1" i="60"/>
  <c r="H1" i="59"/>
  <c r="H1" i="58"/>
  <c r="F149" i="57"/>
  <c r="F163" i="57" s="1"/>
  <c r="E149" i="57"/>
  <c r="E163" i="57" s="1"/>
  <c r="F106" i="57"/>
  <c r="E106" i="57"/>
  <c r="F104" i="57"/>
  <c r="E104" i="57"/>
  <c r="H1" i="57"/>
  <c r="H1" i="56"/>
  <c r="H1" i="55"/>
  <c r="B40" i="54"/>
  <c r="H1" i="54"/>
  <c r="B61" i="53"/>
  <c r="H1" i="53"/>
  <c r="B153" i="52"/>
  <c r="H1" i="52"/>
  <c r="E13" i="51"/>
  <c r="F12" i="51"/>
  <c r="F13" i="51" s="1"/>
  <c r="F8" i="51"/>
  <c r="E8" i="51"/>
  <c r="H1" i="51"/>
  <c r="H1" i="50"/>
  <c r="H1" i="49"/>
  <c r="B255" i="48"/>
  <c r="B253" i="48"/>
  <c r="F233" i="48"/>
  <c r="E218" i="48"/>
  <c r="E216" i="48"/>
  <c r="F215" i="48"/>
  <c r="F216" i="48" s="1"/>
  <c r="F218" i="48" s="1"/>
  <c r="F164" i="48"/>
  <c r="F166" i="48" s="1"/>
  <c r="E164" i="48"/>
  <c r="E166" i="48" s="1"/>
  <c r="F79" i="48"/>
  <c r="E79" i="48"/>
  <c r="H1" i="48"/>
  <c r="B86" i="47"/>
  <c r="H1" i="47"/>
  <c r="B40" i="46"/>
  <c r="H1" i="46"/>
  <c r="B41" i="45"/>
  <c r="H1" i="45"/>
  <c r="B69" i="44"/>
  <c r="H1" i="44"/>
  <c r="H1" i="43"/>
  <c r="H1" i="42"/>
  <c r="H1" i="41"/>
  <c r="H1" i="40"/>
  <c r="B76" i="39"/>
  <c r="H1" i="39"/>
  <c r="B79" i="38"/>
  <c r="H1" i="38"/>
  <c r="B41" i="37"/>
  <c r="H1" i="37"/>
  <c r="H1" i="36"/>
  <c r="H1" i="35"/>
  <c r="H1" i="34"/>
  <c r="H1" i="33"/>
  <c r="B118" i="32"/>
  <c r="H1" i="32"/>
  <c r="H1" i="31"/>
  <c r="H1" i="30"/>
  <c r="H1" i="29"/>
  <c r="H1" i="28"/>
  <c r="B111" i="27"/>
  <c r="H1" i="27"/>
  <c r="B61" i="26"/>
  <c r="H1" i="26"/>
  <c r="B71" i="25"/>
  <c r="H1" i="25"/>
  <c r="B120" i="24"/>
  <c r="H1" i="24"/>
  <c r="H1" i="23"/>
  <c r="H1" i="22"/>
  <c r="H1" i="21"/>
  <c r="H1" i="20"/>
  <c r="B80" i="19"/>
  <c r="H1" i="19"/>
  <c r="B40" i="18"/>
  <c r="H1" i="18"/>
  <c r="B78" i="17"/>
  <c r="H1" i="17"/>
  <c r="B93" i="16"/>
  <c r="H1" i="16"/>
  <c r="H1" i="15"/>
  <c r="H1" i="14"/>
  <c r="H1" i="13"/>
  <c r="H1" i="12"/>
  <c r="B59" i="11"/>
  <c r="H1" i="11"/>
  <c r="B73" i="10"/>
  <c r="H1" i="10"/>
  <c r="H1" i="9"/>
  <c r="H1" i="8"/>
  <c r="H1" i="7"/>
  <c r="H1" i="6"/>
  <c r="B64" i="5"/>
  <c r="H1" i="5"/>
  <c r="B84" i="4"/>
  <c r="H1" i="4"/>
  <c r="B62" i="3"/>
  <c r="H1" i="3"/>
  <c r="B95" i="2"/>
  <c r="H1" i="2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<sst xmlns="http://schemas.openxmlformats.org/spreadsheetml/2006/main" count="14252" uniqueCount="3201">
  <si>
    <t>EDELWEISS MUTUAL FUND</t>
  </si>
  <si>
    <t>PORTFOLIO STATEMENT as on 31 Mar 2025</t>
  </si>
  <si>
    <t>Fund Id</t>
  </si>
  <si>
    <t>Fund Desc</t>
  </si>
  <si>
    <t>Scheme Risk- O - Meter</t>
  </si>
  <si>
    <t>Benchmark of the Scheme</t>
  </si>
  <si>
    <t>Benchmark Risk-o-meter</t>
  </si>
  <si>
    <t>EDBPDF</t>
  </si>
  <si>
    <t>CRISIL Banking and PSU Debt A-II (Tier I Benchmark)</t>
  </si>
  <si>
    <t>Nifty Banking &amp; PSU Debt Index - A-III (Tier II Scheme Benchmark)</t>
  </si>
  <si>
    <t>EDCF27</t>
  </si>
  <si>
    <t>CRISIL-IBX AAA NBFC-HFC - Jun 2027</t>
  </si>
  <si>
    <t>-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</si>
  <si>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</si>
  <si>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</si>
  <si>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</si>
  <si>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</si>
  <si>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</si>
  <si>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</si>
  <si>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</si>
  <si>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</si>
  <si>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</si>
  <si>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</si>
  <si>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</si>
  <si>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</si>
  <si>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EDBE25</t>
  </si>
  <si>
    <t>NIFTY BHARAT Bond Index - April 2025</t>
  </si>
  <si>
    <t>EDCG28</t>
  </si>
  <si>
    <t>CRISIL IBX 50:50 Gilt Plus SDL Index - Sep 2028</t>
  </si>
  <si>
    <t>EEELSS</t>
  </si>
  <si>
    <t>NIFTY 500 TRI</t>
  </si>
  <si>
    <t>EEFOCF</t>
  </si>
  <si>
    <t>EEMMQI</t>
  </si>
  <si>
    <t>Nifty500 Multicap Momentum Quality 50 TRI</t>
  </si>
  <si>
    <t>EOEMOP</t>
  </si>
  <si>
    <t>MSCI Emerging Market Index</t>
  </si>
  <si>
    <t>EDBE31</t>
  </si>
  <si>
    <t>NIFTY BHARAT Bond Index - April 2031</t>
  </si>
  <si>
    <t>EDBE32</t>
  </si>
  <si>
    <t>Nifty BHARAT Bond Index - April 2032</t>
  </si>
  <si>
    <t>EDFF25</t>
  </si>
  <si>
    <t>EDLDUF</t>
  </si>
  <si>
    <t>CRISIL Low Duration Debt A-I Index (Tier I Benchmark)</t>
  </si>
  <si>
    <t>EEBCYF</t>
  </si>
  <si>
    <t>EEDGEF</t>
  </si>
  <si>
    <t>NIFTY 100 TRI</t>
  </si>
  <si>
    <t>EEMMQE</t>
  </si>
  <si>
    <t>EOUSTF</t>
  </si>
  <si>
    <t>Russell 1000 Equal Weighted Technology Index</t>
  </si>
  <si>
    <t>EDACBF</t>
  </si>
  <si>
    <t>CRISIL Money Market A-I Index (Tier I Benchmark)</t>
  </si>
  <si>
    <t>NIFTY Money Market Index A-I (Tier II Scheme Benchmark)</t>
  </si>
  <si>
    <t>EDBE33</t>
  </si>
  <si>
    <t>Nifty BHARAT Bond Index - April 2033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</si>
  <si>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</si>
  <si>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</si>
  <si>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</si>
  <si>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</si>
  <si>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</si>
  <si>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</si>
  <si>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</si>
  <si>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</si>
  <si>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</si>
  <si>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</si>
  <si>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</si>
  <si>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</si>
  <si>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</si>
  <si>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</si>
  <si>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</si>
  <si>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</si>
  <si>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</si>
  <si>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</si>
  <si>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BSE Teck TRI</t>
  </si>
  <si>
    <t>EOEDOF</t>
  </si>
  <si>
    <t>MSCI Europe Index (Total Return Net)</t>
  </si>
  <si>
    <t>EDFF33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</si>
  <si>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</si>
  <si>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</si>
  <si>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</si>
  <si>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</si>
  <si>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</si>
  <si>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EECONF</t>
  </si>
  <si>
    <t>NIFTY INDIA CONSUMPTION TRI</t>
  </si>
  <si>
    <t>EEESCF</t>
  </si>
  <si>
    <t>Nifty Smallcap 250 - TRI</t>
  </si>
  <si>
    <t>EELMIF</t>
  </si>
  <si>
    <t>EGSFOF</t>
  </si>
  <si>
    <t>Domestic Gold and Silver Prices</t>
  </si>
  <si>
    <t>EDCG37</t>
  </si>
  <si>
    <t>CRISIL IBX 50:50 Gilt Plus SDL Index – April 2037</t>
  </si>
  <si>
    <t>EDFF30</t>
  </si>
  <si>
    <t>EDFF31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</si>
  <si>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</si>
  <si>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</si>
  <si>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</si>
  <si>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</si>
  <si>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</si>
  <si>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</si>
  <si>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</si>
  <si>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</si>
  <si>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</si>
  <si>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</si>
  <si>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</si>
  <si>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</si>
  <si>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EDCF28</t>
  </si>
  <si>
    <t>CRISIL IBX AAA Financial Services - Jan 2028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</si>
  <si>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</si>
  <si>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</si>
  <si>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</si>
  <si>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</si>
  <si>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</si>
  <si>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</si>
  <si>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</si>
  <si>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</si>
  <si>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</si>
  <si>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</si>
  <si>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</si>
  <si>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</si>
  <si>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</si>
  <si>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</si>
  <si>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</si>
  <si>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</si>
  <si>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</si>
  <si>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</si>
  <si>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Value Index</t>
  </si>
  <si>
    <t>ESLVRE</t>
  </si>
  <si>
    <t>Domestic prices of Silver</t>
  </si>
  <si>
    <t>PORTFOLIO STATEMENT OF EDELWEISS  BANKING AND PSU DEBT FUND AS ON MARCH 31, 2025</t>
  </si>
  <si>
    <t>(An open ended debt scheme predominantly investing in Debt Instruments of Banks, Public Sector Undertakings,
Public Financial Institutions and Municipa)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</si>
  <si>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</si>
  <si>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</si>
  <si>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</si>
  <si>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</si>
  <si>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</si>
  <si>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</si>
  <si>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</si>
  <si>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</si>
  <si>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</si>
  <si>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</si>
  <si>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(a)Listed / Awaiting listing on stock Exchanges</t>
  </si>
  <si>
    <t>8.41% HUDCO NCD GOI SERVICED 15-03-2029**</t>
  </si>
  <si>
    <t>INE031A08699</t>
  </si>
  <si>
    <t>ICRA AAA</t>
  </si>
  <si>
    <t>7.41% IOC NCD RED 22-10-2029**</t>
  </si>
  <si>
    <t>INE242A08437</t>
  </si>
  <si>
    <t>FITCH AAA</t>
  </si>
  <si>
    <t>7.48% IRFC NCD RED 13-08-2029**</t>
  </si>
  <si>
    <t>INE053F07BU3</t>
  </si>
  <si>
    <t>CRISIL AAA</t>
  </si>
  <si>
    <t>7.03% HPCL NCD RED 12-04-2030**</t>
  </si>
  <si>
    <t>INE094A08069</t>
  </si>
  <si>
    <t>7.64% FOOD CORP GOI GRNT NCD 12-12-2029**</t>
  </si>
  <si>
    <t>INE861G08050</t>
  </si>
  <si>
    <t>CRISIL AAA(CE)</t>
  </si>
  <si>
    <t>8.85% REC LTD. NCD RED 16-04-2029**</t>
  </si>
  <si>
    <t>INE020B08BQ7</t>
  </si>
  <si>
    <t>7.49% NHAI NCD RED 01-08-2029**</t>
  </si>
  <si>
    <t>INE906B07HG7</t>
  </si>
  <si>
    <t>8.83% EXIM BK OF INDIA NCD RED 03-11-29**</t>
  </si>
  <si>
    <t>INE514E08EE3</t>
  </si>
  <si>
    <t>8.27% NHAI NCD RED 28-03-2029**</t>
  </si>
  <si>
    <t>INE906B07GP0</t>
  </si>
  <si>
    <t>8.12% NHPC NCD GOI SERVICED 22-03-2029**</t>
  </si>
  <si>
    <t>INE848E08136</t>
  </si>
  <si>
    <t>CARE AAA</t>
  </si>
  <si>
    <t>8.13% NUCLEAR POWER CORP NCD 28-03-2029**</t>
  </si>
  <si>
    <t>INE206D08386</t>
  </si>
  <si>
    <t>8.09% NLC INDIA LTD NCD RED 29-05-2029**</t>
  </si>
  <si>
    <t>INE589A07037</t>
  </si>
  <si>
    <t>7.34% POWER GRID CORP NCD 13-07-2029**</t>
  </si>
  <si>
    <t>INE752E08577</t>
  </si>
  <si>
    <t>7.41% POWER FIN CORP NCD RED 25-02-2030**</t>
  </si>
  <si>
    <t>INE134E08KL2</t>
  </si>
  <si>
    <t>7.50% REC LTD. NCD RED 28-02-2030**</t>
  </si>
  <si>
    <t>INE020B08CP7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</si>
  <si>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</si>
  <si>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</si>
  <si>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</si>
  <si>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</si>
  <si>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</si>
  <si>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</si>
  <si>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</si>
  <si>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</si>
  <si>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Sub Total</t>
  </si>
  <si>
    <t>Government Securities</t>
  </si>
  <si>
    <t>7.18% GOVT OF INDIA RED 14-08-2033</t>
  </si>
  <si>
    <t>IN0020230085</t>
  </si>
  <si>
    <t>SOVEREIGN</t>
  </si>
  <si>
    <t>7.04% GOVT OF INDIA RED 03-06-2029</t>
  </si>
  <si>
    <t>IN0020240050</t>
  </si>
  <si>
    <t>(b)Privately Placed/Unlisted</t>
  </si>
  <si>
    <t>(c)Securitised Debt Instruments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</si>
  <si>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</si>
  <si>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</si>
  <si>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</si>
  <si>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</si>
  <si>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</si>
  <si>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</si>
  <si>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</si>
  <si>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</si>
  <si>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</si>
  <si>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</si>
  <si>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</si>
  <si>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</si>
  <si>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</si>
  <si>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</si>
  <si>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</si>
  <si>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</si>
  <si>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</si>
  <si>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</si>
  <si>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</si>
  <si>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Growth Option</t>
  </si>
  <si>
    <t>Direct Plan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</si>
  <si>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</si>
  <si>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</si>
  <si>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</si>
  <si>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</si>
  <si>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</si>
  <si>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</si>
  <si>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</si>
  <si>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</si>
  <si>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^ There were no investors in this option.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</si>
  <si>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</si>
  <si>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</si>
  <si>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</si>
  <si>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</si>
  <si>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</si>
  <si>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</si>
  <si>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</si>
  <si>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</si>
  <si>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</si>
  <si>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</si>
  <si>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</si>
  <si>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4. Bonus was declared during the month</t>
  </si>
  <si>
    <t>5. Investment in Repo of Corporate Debt Securities during the month ended March 31,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</si>
  <si>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</si>
  <si>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</si>
  <si>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</si>
  <si>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</si>
  <si>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</si>
  <si>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</si>
  <si>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</si>
  <si>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</si>
  <si>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</si>
  <si>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Banking and PSU Debt Fund</t>
  </si>
  <si>
    <t>Description (if any)</t>
  </si>
  <si>
    <t>Banking and PSU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</si>
  <si>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</si>
  <si>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</si>
  <si>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</si>
  <si>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</si>
  <si>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</si>
  <si>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</si>
  <si>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Edelweiss Banking &amp; PSU Debt Fund</t>
  </si>
  <si>
    <t>PORTFOLIO STATEMENT OF EDELWEISS CRISIL-IBX AAA BOND NBFC-HFC - JUN 2027 INDEX FUND AS ON MARCH 31, 2025</t>
  </si>
  <si>
    <t>(An open-ended Target Maturity Debt Index Fund predominantly investing in the constituents of CRISIL-IBX AAA NBFCHFC
Index – Jun 2027. A moderate interest rate risk and relatively low credit risk)</t>
  </si>
  <si>
    <t>8.33% ADITYA BIRLA FIN SR L1 NCD19-05-27**</t>
  </si>
  <si>
    <t>INE860H07IY4</t>
  </si>
  <si>
    <t>7.8989% ADITYA BIRLA HSG SR K2 08-06-27**</t>
  </si>
  <si>
    <t>INE831R07557</t>
  </si>
  <si>
    <t>8.24% L&amp;T FIN LTD SR J NCD RED 16-06-27**</t>
  </si>
  <si>
    <t>INE498L07038</t>
  </si>
  <si>
    <t>8.3774% KOTAK MAHINDRA INV NCD 21-06-27**</t>
  </si>
  <si>
    <t>INE975F07IR8</t>
  </si>
  <si>
    <t>8.285% TATA CAPITAL LTD NCD 10-05-2027**</t>
  </si>
  <si>
    <t>INE976I07CT9</t>
  </si>
  <si>
    <t>8.35% AXIS FIN SR 14 NCD OP B 07-05-27**</t>
  </si>
  <si>
    <t>INE891K07952</t>
  </si>
  <si>
    <t>8.25% MAH &amp; MAH FIN SR RED 25-03-2027**</t>
  </si>
  <si>
    <t>INE774D07VE1</t>
  </si>
  <si>
    <t>8.30% SMFG IND CRD SR109 OP I R 30-06-27**</t>
  </si>
  <si>
    <t>INE535H07CJ6</t>
  </si>
  <si>
    <t>8.12% KOTAK MAH PRIME TR GID01 R21-06-27**</t>
  </si>
  <si>
    <t>INE916DA7SU4</t>
  </si>
  <si>
    <t>7.90% LIC HSG FIN TR421 NCD R 23-06-2027**</t>
  </si>
  <si>
    <t>INE115A07PV9</t>
  </si>
  <si>
    <t>8.2378% HDB FIN SER SR 207 R 06-04-27**</t>
  </si>
  <si>
    <t>INE756I07EX3</t>
  </si>
  <si>
    <t>7.75% TATA CAP HSG FIN SR A 18-05-2027**</t>
  </si>
  <si>
    <t>INE033L07HQ8</t>
  </si>
  <si>
    <t>7.7% BAJAJ HOUSING FIN NCD RED 21-05-27**</t>
  </si>
  <si>
    <t>INE377Y07300</t>
  </si>
  <si>
    <t>7.70% BAJAJ FIN LTD OP I NCD R 07-06-27**</t>
  </si>
  <si>
    <t>INE296A07RZ4</t>
  </si>
  <si>
    <t>In accordance with SEBI Circular no. SEBI/HO/IMD/PoD2/P/CIR/2024/183 dated December 13, 2024, Debt Index Replication Factor (DIRF) is 75.11%.</t>
  </si>
  <si>
    <t>Direct Plan  Growth Option</t>
  </si>
  <si>
    <t>Regular Plan  Growth Option</t>
  </si>
  <si>
    <t xml:space="preserve">3. Total Dividend (Net) declared during the month </t>
  </si>
  <si>
    <t>Edelweiss CRISIL-IBX AAA Bond NBFC-HFC - Jun 2027 Index Fund</t>
  </si>
  <si>
    <t>CRISIL-IBX AAA NBFC-HFC
Index – Jun 2027</t>
  </si>
  <si>
    <t>PORTFOLIO STATEMENT OF EDELWEISS CRL PSU PL SDL 50:50 OCT-25 FD AS ON MARCH 31, 2025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</si>
  <si>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</si>
  <si>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</si>
  <si>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</si>
  <si>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</si>
  <si>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</si>
  <si>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</si>
  <si>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</si>
  <si>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</si>
  <si>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</si>
  <si>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</si>
  <si>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</si>
  <si>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</si>
  <si>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</si>
  <si>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</si>
  <si>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</si>
  <si>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</si>
  <si>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</si>
  <si>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</si>
  <si>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</si>
  <si>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</si>
  <si>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</si>
  <si>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</si>
  <si>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</si>
  <si>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</si>
  <si>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</si>
  <si>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</si>
  <si>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</si>
  <si>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</si>
  <si>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</si>
  <si>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State Development Loan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</si>
  <si>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</si>
  <si>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</si>
  <si>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</si>
  <si>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</si>
  <si>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</si>
  <si>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</si>
  <si>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</si>
  <si>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</si>
  <si>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</si>
  <si>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</si>
  <si>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</si>
  <si>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</si>
  <si>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</si>
  <si>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</si>
  <si>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</si>
  <si>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</si>
  <si>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</si>
  <si>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</si>
  <si>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</si>
  <si>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</si>
  <si>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</si>
  <si>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</si>
  <si>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</si>
  <si>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</si>
  <si>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</si>
  <si>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</si>
  <si>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</si>
  <si>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</si>
  <si>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5.95% TAMIL NADU SDL RED 13-05-2025</t>
  </si>
  <si>
    <t>IN3120200057</t>
  </si>
  <si>
    <t>8% TAMIL NADU SDL RED 28-10-2025</t>
  </si>
  <si>
    <t>IN3120150120</t>
  </si>
  <si>
    <t>8.29% KERALA SDL RED 29-07-2025</t>
  </si>
  <si>
    <t>IN2020150065</t>
  </si>
  <si>
    <t>8.28% MAHARASHTRA SDL RED 29-07-2025</t>
  </si>
  <si>
    <t>IN2220150055</t>
  </si>
  <si>
    <t>In accordance with SEBI Circular no. SEBI/HO/IMD/PoD2/P/CIR/2024/183 dated December 13, 2024, Debt Index Replication Factor (DIRF) is 74.04%.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</si>
  <si>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</si>
  <si>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</si>
  <si>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</si>
  <si>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MARCH 31, 2025</t>
  </si>
  <si>
    <t>(An open-ended debt Index Fund investing in the constituents of CRISIL IBX 50:50 Gilt Plus SDL Short Duration Index. A relatively high interest rate ri)</t>
  </si>
  <si>
    <t>(a) Listed / Awaiting listing on Stock Exchanges</t>
  </si>
  <si>
    <t>7.06% GOVT OF INDIA RED 10-04-2028</t>
  </si>
  <si>
    <t>IN0020230010</t>
  </si>
  <si>
    <t>7.17% GOVT OF INDIA RED 17-04-2030</t>
  </si>
  <si>
    <t>IN0020230036</t>
  </si>
  <si>
    <t>7.10% GOVT OF INDIA RED 18-04-2029</t>
  </si>
  <si>
    <t>IN0020220011</t>
  </si>
  <si>
    <t>5.63% GOVT OF INDIA RED 12-04-2026</t>
  </si>
  <si>
    <t>IN0020210012</t>
  </si>
  <si>
    <t>7.38% GOVT OF INDIA RED 20-06-2027</t>
  </si>
  <si>
    <t>IN0020220037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</si>
  <si>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</si>
  <si>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</si>
  <si>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</si>
  <si>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</si>
  <si>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</si>
  <si>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</si>
  <si>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</si>
  <si>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</si>
  <si>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</si>
  <si>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</si>
  <si>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In accordance with SEBI Circular no. SEBI/HO/IMD/PoD2/P/CIR/2024/183 dated December 13, 2024, Debt Index Replication Factor (DIRF) is 93.39%.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</si>
  <si>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</si>
  <si>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</si>
  <si>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</si>
  <si>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MARCH 31, 2025</t>
  </si>
  <si>
    <t>(An open ended scheme replicating Nifty 100 Quality 30 Index)</t>
  </si>
  <si>
    <t>(a)Listed / Awaiting listing on Stock Exchanges</t>
  </si>
  <si>
    <t>Nestle India Ltd.</t>
  </si>
  <si>
    <t>INE239A01024</t>
  </si>
  <si>
    <t>Food Products</t>
  </si>
  <si>
    <t>HDFC Bank Ltd.</t>
  </si>
  <si>
    <t>INE040A01034</t>
  </si>
  <si>
    <t>Banks</t>
  </si>
  <si>
    <t>Hindustan Unilever Ltd.</t>
  </si>
  <si>
    <t>INE030A01027</t>
  </si>
  <si>
    <t>Diversified FMCG</t>
  </si>
  <si>
    <t>Coal India Ltd.</t>
  </si>
  <si>
    <t>INE522F01014</t>
  </si>
  <si>
    <t>Consumable Fuels</t>
  </si>
  <si>
    <t>Tata Consultancy Services Ltd.</t>
  </si>
  <si>
    <t>INE467B01029</t>
  </si>
  <si>
    <t>IT - Software</t>
  </si>
  <si>
    <t>ITC Ltd.</t>
  </si>
  <si>
    <t>INE154A01025</t>
  </si>
  <si>
    <t>HCL Technologies Ltd.</t>
  </si>
  <si>
    <t>INE860A01027</t>
  </si>
  <si>
    <t>Maruti Suzuki India Ltd.</t>
  </si>
  <si>
    <t>INE585B01010</t>
  </si>
  <si>
    <t>Automobiles</t>
  </si>
  <si>
    <t>Asian Paints Ltd.</t>
  </si>
  <si>
    <t>INE021A01026</t>
  </si>
  <si>
    <t>Consumer Durables</t>
  </si>
  <si>
    <t>Infosys Ltd.</t>
  </si>
  <si>
    <t>INE009A01021</t>
  </si>
  <si>
    <t>Bharat Electronics Ltd.</t>
  </si>
  <si>
    <t>INE263A01024</t>
  </si>
  <si>
    <t>Aerospace &amp; Defense</t>
  </si>
  <si>
    <t>Britannia Industries Ltd.</t>
  </si>
  <si>
    <t>INE216A01030</t>
  </si>
  <si>
    <t>Bajaj Auto Ltd.</t>
  </si>
  <si>
    <t>INE917I01010</t>
  </si>
  <si>
    <t>Eicher Motors Ltd.</t>
  </si>
  <si>
    <t>INE066A01021</t>
  </si>
  <si>
    <t>Hindustan Aeronautics Ltd.</t>
  </si>
  <si>
    <t>INE066F01020</t>
  </si>
  <si>
    <t>Dr. Reddy's Laboratories Ltd.</t>
  </si>
  <si>
    <t>INE089A01031</t>
  </si>
  <si>
    <t>Pharmaceuticals &amp; Biotechnology</t>
  </si>
  <si>
    <t>Divi's Laboratories Ltd.</t>
  </si>
  <si>
    <t>INE361B01024</t>
  </si>
  <si>
    <t>Tech Mahindra Ltd.</t>
  </si>
  <si>
    <t>INE669C01036</t>
  </si>
  <si>
    <t>Pidilite Industries Ltd.</t>
  </si>
  <si>
    <t>INE318A01026</t>
  </si>
  <si>
    <t>Chemicals &amp; Petrochemicals</t>
  </si>
  <si>
    <t>Hero MotoCorp Ltd.</t>
  </si>
  <si>
    <t>INE158A01026</t>
  </si>
  <si>
    <t>Wipro Ltd.</t>
  </si>
  <si>
    <t>INE075A01022</t>
  </si>
  <si>
    <t>Indian Railway Catering &amp;Tou. Corp. Ltd.</t>
  </si>
  <si>
    <t>INE335Y01020</t>
  </si>
  <si>
    <t>Leisure Services</t>
  </si>
  <si>
    <t>United Spirits Ltd.</t>
  </si>
  <si>
    <t>INE854D01024</t>
  </si>
  <si>
    <t>Beverages</t>
  </si>
  <si>
    <t>LTIMindtree Ltd.</t>
  </si>
  <si>
    <t>INE214T01019</t>
  </si>
  <si>
    <t>Havells India Ltd.</t>
  </si>
  <si>
    <t>INE176B01034</t>
  </si>
  <si>
    <t>Godrej Consumer Products Ltd.</t>
  </si>
  <si>
    <t>INE102D01028</t>
  </si>
  <si>
    <t>Personal Products</t>
  </si>
  <si>
    <t>Dabur India Ltd.</t>
  </si>
  <si>
    <t>INE016A01026</t>
  </si>
  <si>
    <t>ABB India Ltd.</t>
  </si>
  <si>
    <t>INE117A01022</t>
  </si>
  <si>
    <t>Electrical Equipment</t>
  </si>
  <si>
    <t>Zydus Lifesciences Ltd.</t>
  </si>
  <si>
    <t>INE010B01027</t>
  </si>
  <si>
    <t>Bosch Ltd.</t>
  </si>
  <si>
    <t>INE323A01026</t>
  </si>
  <si>
    <t>Auto Components</t>
  </si>
  <si>
    <t>(b) Unlisted</t>
  </si>
  <si>
    <t>7. Portfolio Turnover Ratio</t>
  </si>
  <si>
    <t>Edelweiss NIFTY 100 Quality 30 Index Fund</t>
  </si>
  <si>
    <t>PORTFOLIO STATEMENT OF EDELWEISS RECENTLY LISTED IPO FUND AS ON MARCH 31, 2025</t>
  </si>
  <si>
    <t>(An open ended equity scheme following investment theme of investing in recently listed 100 companies or upcoming Initial Public Offer (IPOs).)</t>
  </si>
  <si>
    <t>Bharti Hexacom Ltd.</t>
  </si>
  <si>
    <t>INE343G01021</t>
  </si>
  <si>
    <t>Telecom - Services</t>
  </si>
  <si>
    <t>Jyoti CNC Automation Ltd.</t>
  </si>
  <si>
    <t>INE980O01024</t>
  </si>
  <si>
    <t>Industrial Manufacturing</t>
  </si>
  <si>
    <t>Bajaj Housing Finance Ltd.</t>
  </si>
  <si>
    <t>INE377Y01014</t>
  </si>
  <si>
    <t>Finance</t>
  </si>
  <si>
    <t>Aadhar Housing Finance Ltd.</t>
  </si>
  <si>
    <t>INE883F01010</t>
  </si>
  <si>
    <t>Vishal Mega Mart Ltd</t>
  </si>
  <si>
    <t>INE01EA01019</t>
  </si>
  <si>
    <t>Retailing</t>
  </si>
  <si>
    <t>Dr Agarwal's Health Care Ltd.</t>
  </si>
  <si>
    <t>INE943P01029</t>
  </si>
  <si>
    <t>Healthcare Services</t>
  </si>
  <si>
    <t>NTPC Green Energy Ltd.</t>
  </si>
  <si>
    <t>INE0ONG01011</t>
  </si>
  <si>
    <t>Power</t>
  </si>
  <si>
    <t>Hyundai Motor India Ltd.</t>
  </si>
  <si>
    <t>INE0V6F01027</t>
  </si>
  <si>
    <t>Sagility India Ltd.</t>
  </si>
  <si>
    <t>INE0W2G01015</t>
  </si>
  <si>
    <t>IT - Services</t>
  </si>
  <si>
    <t>Premier Energies Ltd.</t>
  </si>
  <si>
    <t>INE0BS701011</t>
  </si>
  <si>
    <t>Go Digit General Insurance Ltd.</t>
  </si>
  <si>
    <t>INE03JT01014</t>
  </si>
  <si>
    <t>Insurance</t>
  </si>
  <si>
    <t>TBO Tek Ltd.</t>
  </si>
  <si>
    <t>INE673O01025</t>
  </si>
  <si>
    <t>Doms Industries Ltd.</t>
  </si>
  <si>
    <t>INE321T01012</t>
  </si>
  <si>
    <t>Household Products</t>
  </si>
  <si>
    <t>Sai Life Sciences Ltd</t>
  </si>
  <si>
    <t>INE570L01029</t>
  </si>
  <si>
    <t>AWFIS Space Solutions Ltd.</t>
  </si>
  <si>
    <t>INE108V01019</t>
  </si>
  <si>
    <t>Commercial Services &amp; Supplies</t>
  </si>
  <si>
    <t>Swiggy Ltd.</t>
  </si>
  <si>
    <t>INE00H001014</t>
  </si>
  <si>
    <t>Inventurus Knowledge Solutions Ltd.</t>
  </si>
  <si>
    <t>INE115Q01022</t>
  </si>
  <si>
    <t>Azad Engineering Ltd.</t>
  </si>
  <si>
    <t>INE02IJ01035</t>
  </si>
  <si>
    <t>Innova Captab Ltd.</t>
  </si>
  <si>
    <t>INE0DUT01020</t>
  </si>
  <si>
    <t>Indegene Ltd.</t>
  </si>
  <si>
    <t>INE065X01017</t>
  </si>
  <si>
    <t>JSW Infrastructure Ltd.</t>
  </si>
  <si>
    <t>INE880J01026</t>
  </si>
  <si>
    <t>Transport Infrastructure</t>
  </si>
  <si>
    <t>Acme Solar Holdings Ltd.</t>
  </si>
  <si>
    <t>INE622W01025</t>
  </si>
  <si>
    <t>Bikaji Foods International Ltd.</t>
  </si>
  <si>
    <t>INE00E101023</t>
  </si>
  <si>
    <t>Bansal Wire Industries Ltd.</t>
  </si>
  <si>
    <t>INE0B9K01025</t>
  </si>
  <si>
    <t>Industrial Products</t>
  </si>
  <si>
    <t>Ask Automotive Ltd.</t>
  </si>
  <si>
    <t>INE491J01022</t>
  </si>
  <si>
    <t>Happy Forgings Ltd.</t>
  </si>
  <si>
    <t>INE330T01021</t>
  </si>
  <si>
    <t>P N Gadgil Jewellers Ltd.</t>
  </si>
  <si>
    <t>INE953R01016</t>
  </si>
  <si>
    <t>International Gemmological Inst Ind Ltd.</t>
  </si>
  <si>
    <t>INE0Q9301021</t>
  </si>
  <si>
    <t>Kaynes Technology India Ltd.</t>
  </si>
  <si>
    <t>INE918Z01012</t>
  </si>
  <si>
    <t>Apeejay Surrendra Park Hotels Ltd.</t>
  </si>
  <si>
    <t>INE988S01028</t>
  </si>
  <si>
    <t>Emcure Pharmaceuticals Ltd.</t>
  </si>
  <si>
    <t>INE168P01015</t>
  </si>
  <si>
    <t>Protean eGov Technologies Ltd.</t>
  </si>
  <si>
    <t>INE004A01022</t>
  </si>
  <si>
    <t>Ceigall India Ltd.</t>
  </si>
  <si>
    <t>INE0AG901020</t>
  </si>
  <si>
    <t>Construction</t>
  </si>
  <si>
    <t>Ajax Engineering Ltd.</t>
  </si>
  <si>
    <t>INE274Y01021</t>
  </si>
  <si>
    <t>Agricultural, Commercial &amp; Construction Vehicles</t>
  </si>
  <si>
    <t>Hexaware Technologies Ltd.</t>
  </si>
  <si>
    <t>INE093A01041</t>
  </si>
  <si>
    <t>Kross Ltd.</t>
  </si>
  <si>
    <t>INE0O6601022</t>
  </si>
  <si>
    <t>Waaree Energies Ltd.</t>
  </si>
  <si>
    <t>INE377N01017</t>
  </si>
  <si>
    <t>Baazar Style Retail Ltd.</t>
  </si>
  <si>
    <t>INE01FR01028</t>
  </si>
  <si>
    <t>Unimech Aerospace And Manufacturing Ltd.</t>
  </si>
  <si>
    <t>INE0U3I01011</t>
  </si>
  <si>
    <t>Sanathan Textiles Ltd.</t>
  </si>
  <si>
    <t>INE0JPD01013</t>
  </si>
  <si>
    <t>Textiles &amp; Apparels</t>
  </si>
  <si>
    <t>Jupiter Life Line Hospitals Ltd.</t>
  </si>
  <si>
    <t>INE682M01012</t>
  </si>
  <si>
    <t>Medi Assist Healthcare Services Ltd.</t>
  </si>
  <si>
    <t>INE456Z01021</t>
  </si>
  <si>
    <t>Carraro India Ltd.</t>
  </si>
  <si>
    <t>INE0V7W01012</t>
  </si>
  <si>
    <t>Juniper Hotels Ltd.</t>
  </si>
  <si>
    <t>INE696F01016</t>
  </si>
  <si>
    <t>ECOS (India) Mobility &amp; Hospitality Ltd.</t>
  </si>
  <si>
    <t>INE06HJ01020</t>
  </si>
  <si>
    <t>Transport Services</t>
  </si>
  <si>
    <t>JNK India Ltd.</t>
  </si>
  <si>
    <t>INE0OAF01028</t>
  </si>
  <si>
    <t>DAM Capital Advisors Ltd.</t>
  </si>
  <si>
    <t>INE284H01025</t>
  </si>
  <si>
    <t>Capital Markets</t>
  </si>
  <si>
    <t>Gopal Snacks Ltd.</t>
  </si>
  <si>
    <t>INE0L9R01028</t>
  </si>
  <si>
    <t>Godavari Biorefineries Ltd.</t>
  </si>
  <si>
    <t>INE497S01012</t>
  </si>
  <si>
    <t>Akums Drugs And Pharmaceuticals Ltd.</t>
  </si>
  <si>
    <t>INE09XN01023</t>
  </si>
  <si>
    <t>Laxmi Dental Ltd.</t>
  </si>
  <si>
    <t>INE0WO601020</t>
  </si>
  <si>
    <t>Healthcare Equipment &amp; Supplies</t>
  </si>
  <si>
    <t>Stanley Lifestyles Ltd.</t>
  </si>
  <si>
    <t>INE01A001028</t>
  </si>
  <si>
    <t>Derivatives</t>
  </si>
  <si>
    <t>(a) Index/Stock Future</t>
  </si>
  <si>
    <t>NIFTY 24-Apr-2025</t>
  </si>
  <si>
    <t>INDEX FUTURES</t>
  </si>
  <si>
    <t>Money Market Instruments</t>
  </si>
  <si>
    <t>Treasury bills</t>
  </si>
  <si>
    <t>91 DAYS TBILL RED 17-04-2025</t>
  </si>
  <si>
    <t>IN002024X417</t>
  </si>
  <si>
    <t>Net Receivables/(Payables) include Net Current Assets as well as the Mark to Market on derivative trades.</t>
  </si>
  <si>
    <t>Edelweiss Recently Listed IPO Fund</t>
  </si>
  <si>
    <t>PORTFOLIO STATEMENT OF EDELWEISS  GREATER CHINA EQUITY OFF-SHORE FUND AS ON MARCH 31, 2025</t>
  </si>
  <si>
    <t>(An open ended fund of fund scheme investing in JPMorgan Funds – Greater China Fund)</t>
  </si>
  <si>
    <t>Foreign Securities and/or Overseas ETFs</t>
  </si>
  <si>
    <t>International  Mutual Fund Units</t>
  </si>
  <si>
    <t>JPM GREATER CHINA-I-I2 USD</t>
  </si>
  <si>
    <t>LU1727356906</t>
  </si>
  <si>
    <t>JPM GREATER CHINA-I AC</t>
  </si>
  <si>
    <t>LU0248053877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</si>
  <si>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</si>
  <si>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</si>
  <si>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</si>
  <si>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</si>
  <si>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</si>
  <si>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Greater China Equity Off-Shore Fund</t>
  </si>
  <si>
    <t>PORTFOLIO STATEMENT OF EDELWEISS MSCI INDIA DOMESTIC &amp; WORLD HEALTHCARE 45 INDEX AS ON MARCH 31, 2025</t>
  </si>
  <si>
    <t>(An Open-ended Equity Scheme replicating MSCI India Domestic &amp; World Healthcare 45 Index)</t>
  </si>
  <si>
    <t>Sun Pharmaceutical Industries Ltd.</t>
  </si>
  <si>
    <t>INE044A01036</t>
  </si>
  <si>
    <t>Max Healthcare Institute Ltd.</t>
  </si>
  <si>
    <t>INE027H01010</t>
  </si>
  <si>
    <t>Cipla Ltd.</t>
  </si>
  <si>
    <t>INE059A01026</t>
  </si>
  <si>
    <t>Apollo Hospitals Enterprise Ltd.</t>
  </si>
  <si>
    <t>INE437A01024</t>
  </si>
  <si>
    <t>Lupin Ltd.</t>
  </si>
  <si>
    <t>INE326A01037</t>
  </si>
  <si>
    <t>Torrent Pharmaceuticals Ltd.</t>
  </si>
  <si>
    <t>INE685A01028</t>
  </si>
  <si>
    <t>Fortis Healthcare Ltd.</t>
  </si>
  <si>
    <t>INE061F01013</t>
  </si>
  <si>
    <t>Aurobindo Pharma Ltd.</t>
  </si>
  <si>
    <t>INE406A01037</t>
  </si>
  <si>
    <t>Mankind Pharma Ltd.</t>
  </si>
  <si>
    <t>INE634S01028</t>
  </si>
  <si>
    <t>Laurus Labs Ltd.</t>
  </si>
  <si>
    <t>INE947Q01028</t>
  </si>
  <si>
    <t>Glenmark Pharmaceuticals Ltd.</t>
  </si>
  <si>
    <t>INE935A01035</t>
  </si>
  <si>
    <t>Alkem Laboratories Ltd.</t>
  </si>
  <si>
    <t>INE540L01014</t>
  </si>
  <si>
    <t>IPCA Laboratories Ltd.</t>
  </si>
  <si>
    <t>INE571A01038</t>
  </si>
  <si>
    <t>Biocon Ltd.</t>
  </si>
  <si>
    <t>INE376G01013</t>
  </si>
  <si>
    <t>Piramal Pharma Ltd.</t>
  </si>
  <si>
    <t>INE0DK501011</t>
  </si>
  <si>
    <t>Syngene International Ltd.</t>
  </si>
  <si>
    <t>INE398R01022</t>
  </si>
  <si>
    <t>Suven Pharmaceuticals Ltd.</t>
  </si>
  <si>
    <t>INE03QK01018</t>
  </si>
  <si>
    <t>GlaxoSmithKline Pharmaceuticals Ltd.</t>
  </si>
  <si>
    <t>INE159A01016</t>
  </si>
  <si>
    <t>Ajanta Pharma Ltd.</t>
  </si>
  <si>
    <t>INE031B01049</t>
  </si>
  <si>
    <t>Narayana Hrudayalaya ltd.</t>
  </si>
  <si>
    <t>INE410P01011</t>
  </si>
  <si>
    <t>Gland Pharma Ltd.</t>
  </si>
  <si>
    <t>INE068V01023</t>
  </si>
  <si>
    <t>Global Health Ltd.</t>
  </si>
  <si>
    <t>INE474Q01031</t>
  </si>
  <si>
    <t>(c) Listed / Awaiting listing on International Stock Exchanges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</si>
  <si>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</si>
  <si>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</si>
  <si>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</si>
  <si>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</si>
  <si>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</si>
  <si>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</si>
  <si>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</si>
  <si>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</si>
  <si>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Novo Nordisk A/S</t>
  </si>
  <si>
    <t>US6701002056</t>
  </si>
  <si>
    <t>MERCK &amp; CO.INC</t>
  </si>
  <si>
    <t>US58933Y1055</t>
  </si>
  <si>
    <t>ABBOTT LABORATORIES</t>
  </si>
  <si>
    <t>US0028241000</t>
  </si>
  <si>
    <t>Health Care Equipment &amp; Supplies</t>
  </si>
  <si>
    <t>NOVARTIS AG</t>
  </si>
  <si>
    <t>US66987V1098</t>
  </si>
  <si>
    <t>THERMO FISHER SCIENTIFIC INC</t>
  </si>
  <si>
    <t>US8835561023</t>
  </si>
  <si>
    <t>Life Sciences Tools &amp; Services</t>
  </si>
  <si>
    <t>INTUITIVE SURGICAL INC</t>
  </si>
  <si>
    <t>US46120E6023</t>
  </si>
  <si>
    <t>AMGEN INC</t>
  </si>
  <si>
    <t>US0311621009</t>
  </si>
  <si>
    <t>DANAHER CORP</t>
  </si>
  <si>
    <t>US2358511028</t>
  </si>
  <si>
    <t>GILEAD SCIENCES INC</t>
  </si>
  <si>
    <t>US3755581036</t>
  </si>
  <si>
    <t>STRYKER CORP</t>
  </si>
  <si>
    <t>US8636671013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</si>
  <si>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</si>
  <si>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</si>
  <si>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</si>
  <si>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</si>
  <si>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</si>
  <si>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</si>
  <si>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</si>
  <si>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</si>
  <si>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</si>
  <si>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</si>
  <si>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</si>
  <si>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</si>
  <si>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</si>
  <si>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</si>
  <si>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8. Portfolio Turnover Ratio</t>
  </si>
  <si>
    <t>Edelweiss MSCI India Domestic &amp; World Healthcare 45 Index Fund</t>
  </si>
  <si>
    <t>PORTFOLIO STATEMENT OF BHARAT BOND ETF – APRIL 2025 AS ON MARCH 31, 2025</t>
  </si>
  <si>
    <t>(An open ended Target Maturity Exchange Traded Bond Fund predominantly investing in constituents of Nifty BHARAT Bond Index - April 2025)</t>
  </si>
  <si>
    <t>5.4% INDIAN OIL CORP NCD 11-04-25**</t>
  </si>
  <si>
    <t>INE242A08478</t>
  </si>
  <si>
    <t>5.36% HPCL NCD RED 11-04-2025**</t>
  </si>
  <si>
    <t>INE094A08077</t>
  </si>
  <si>
    <t>5.77% PFC LTD NCD RED 11-04-2025**</t>
  </si>
  <si>
    <t>INE134E08KX7</t>
  </si>
  <si>
    <t>5.47% NABARD NCD RED 11-04-2025**</t>
  </si>
  <si>
    <t>INE261F08CI3</t>
  </si>
  <si>
    <t>5.35% HUDCO NCD RED 11-04-2025**</t>
  </si>
  <si>
    <t>INE031A08814</t>
  </si>
  <si>
    <t>5.25% ONGC NCD RED 11-04-2025**</t>
  </si>
  <si>
    <t>INE213A08016</t>
  </si>
  <si>
    <t>5.34% NLC INDIA LTD. NCD 11-04-25**</t>
  </si>
  <si>
    <t>INE589A08027</t>
  </si>
  <si>
    <t>8.30% REC LTD NCD RED 10-04-2025**</t>
  </si>
  <si>
    <t>INE020B08930</t>
  </si>
  <si>
    <t>6.85% POWER GRID CORP NCD RED 15-04-2025**</t>
  </si>
  <si>
    <t>INE752E08643</t>
  </si>
  <si>
    <t>91 DAYS TBILL RED 10-04-2025</t>
  </si>
  <si>
    <t>IN002024X409</t>
  </si>
  <si>
    <t>182 DAYS TBILL RED 10-04-2025</t>
  </si>
  <si>
    <t>IN002024Y266</t>
  </si>
  <si>
    <t>Certificate of Deposit</t>
  </si>
  <si>
    <t>NABARD CD RED 15-04-2025#**</t>
  </si>
  <si>
    <t>INE261F16744</t>
  </si>
  <si>
    <t>CRISIL A1+</t>
  </si>
  <si>
    <t>Commercial Paper</t>
  </si>
  <si>
    <t>SIDBI CP RED 11-04-2025**</t>
  </si>
  <si>
    <t>INE556F14KX6</t>
  </si>
  <si>
    <t>POWER FIN CORP CP RED 15-04-25**</t>
  </si>
  <si>
    <t>INE134E14AV0</t>
  </si>
  <si>
    <t>#  Unlisted Security</t>
  </si>
  <si>
    <t>In accordance with SEBI Circular no. SEBI/HO/IMD/PoD2/P/CIR/2024/183 dated December 13, 2024, Debt Index Replication Factor (DIRF) is 69.35%.</t>
  </si>
  <si>
    <t>Plan /option (Face Value 1000)</t>
  </si>
  <si>
    <t>Growth Option</t>
  </si>
  <si>
    <t>BHARAT Bond ETF - April 2025</t>
  </si>
  <si>
    <t>Debt ETFs</t>
  </si>
  <si>
    <t>PORTFOLIO STATEMENT OF EDELWEISS CRISIL IBX 50:50 GILT PLUS SDL SEP 2028 INDEX FUND AS ON MARCH 31, 2025</t>
  </si>
  <si>
    <t>(An open-ended target maturity Index Fund investing in the constituents of CRISIL IBX 50:50 Gilt Plus SDL Index – Sep 2028. A relatively high interest)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</si>
  <si>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</si>
  <si>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</si>
  <si>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</si>
  <si>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</si>
  <si>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</si>
  <si>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</si>
  <si>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</si>
  <si>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</si>
  <si>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In accordance with SEBI Circular no. SEBI/HO/IMD/PoD2/P/CIR/2024/183 dated December 13, 2024, Debt Index Replication Factor (DIRF) is 98.05%.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</si>
  <si>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</si>
  <si>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</si>
  <si>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</si>
  <si>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ELSS TAX SAVER FUND AS ON MARCH 31, 2025</t>
  </si>
  <si>
    <t>(An open ended equity linked saving scheme with a statutory lock in of 3 years and tax benefit)</t>
  </si>
  <si>
    <t>ICICI Bank Ltd.</t>
  </si>
  <si>
    <t>INE090A01021</t>
  </si>
  <si>
    <t>Reliance Industries Ltd.</t>
  </si>
  <si>
    <t>INE002A01018</t>
  </si>
  <si>
    <t>Petroleum Products</t>
  </si>
  <si>
    <t>Bharti Airtel Ltd.</t>
  </si>
  <si>
    <t>INE397D01024</t>
  </si>
  <si>
    <t>Larsen &amp; Toubro Ltd.</t>
  </si>
  <si>
    <t>INE018A01030</t>
  </si>
  <si>
    <t>State Bank of India</t>
  </si>
  <si>
    <t>INE062A01020</t>
  </si>
  <si>
    <t>Trent Ltd.</t>
  </si>
  <si>
    <t>INE849A01020</t>
  </si>
  <si>
    <t>Axis Bank Ltd.</t>
  </si>
  <si>
    <t>INE238A01034</t>
  </si>
  <si>
    <t>BSE Ltd.</t>
  </si>
  <si>
    <t>INE118H01025</t>
  </si>
  <si>
    <t>Kotak Mahindra Bank Ltd.</t>
  </si>
  <si>
    <t>INE237A01028</t>
  </si>
  <si>
    <t>Ultratech Cement Ltd.</t>
  </si>
  <si>
    <t>INE481G01011</t>
  </si>
  <si>
    <t>Cement &amp; Cement Products</t>
  </si>
  <si>
    <t>Muthoot Finance Ltd.</t>
  </si>
  <si>
    <t>INE414G01012</t>
  </si>
  <si>
    <t>NTPC Ltd.</t>
  </si>
  <si>
    <t>INE733E01010</t>
  </si>
  <si>
    <t>Mahindra &amp; Mahindra Ltd.</t>
  </si>
  <si>
    <t>INE101A01026</t>
  </si>
  <si>
    <t>Hindalco Industries Ltd.</t>
  </si>
  <si>
    <t>INE038A01020</t>
  </si>
  <si>
    <t>Non - Ferrous Metals</t>
  </si>
  <si>
    <t>Shriram Finance Ltd.</t>
  </si>
  <si>
    <t>INE721A01047</t>
  </si>
  <si>
    <t>Power Finance Corporation Ltd.</t>
  </si>
  <si>
    <t>INE134E01011</t>
  </si>
  <si>
    <t>Karur Vysya Bank Ltd.</t>
  </si>
  <si>
    <t>INE036D01028</t>
  </si>
  <si>
    <t>Cholamandalam Investment &amp; Finance Company Ltd.</t>
  </si>
  <si>
    <t>INE121A01024</t>
  </si>
  <si>
    <t>Multi Commodity Exchange Of India Ltd.</t>
  </si>
  <si>
    <t>INE745G01035</t>
  </si>
  <si>
    <t>PB Fintech Ltd.</t>
  </si>
  <si>
    <t>INE417T01026</t>
  </si>
  <si>
    <t>Financial Technology (Fintech)</t>
  </si>
  <si>
    <t>SBI Life Insurance Company Ltd.</t>
  </si>
  <si>
    <t>INE123W01016</t>
  </si>
  <si>
    <t>Samvardhana Motherson International Ltd.</t>
  </si>
  <si>
    <t>INE775A01035</t>
  </si>
  <si>
    <t>Coforge Ltd.</t>
  </si>
  <si>
    <t>INE591G01017</t>
  </si>
  <si>
    <t>Zensar Technologies Ltd.</t>
  </si>
  <si>
    <t>INE520A01027</t>
  </si>
  <si>
    <t>Power Mech Projects Ltd.</t>
  </si>
  <si>
    <t>INE211R01019</t>
  </si>
  <si>
    <t>India Shelter Finance Corporation Ltd.</t>
  </si>
  <si>
    <t>INE922K01024</t>
  </si>
  <si>
    <t>Jindal Steel &amp; Power Ltd.</t>
  </si>
  <si>
    <t>INE749A01030</t>
  </si>
  <si>
    <t>Ferrous Metals</t>
  </si>
  <si>
    <t>Bank of Baroda</t>
  </si>
  <si>
    <t>INE028A01039</t>
  </si>
  <si>
    <t>Indian Bank</t>
  </si>
  <si>
    <t>INE562A01011</t>
  </si>
  <si>
    <t>JSW Steel Ltd.</t>
  </si>
  <si>
    <t>INE019A01038</t>
  </si>
  <si>
    <t>Mphasis Ltd.</t>
  </si>
  <si>
    <t>INE356A01018</t>
  </si>
  <si>
    <t>Concord Biotech Ltd.</t>
  </si>
  <si>
    <t>INE338H01029</t>
  </si>
  <si>
    <t>Titan Company Ltd.</t>
  </si>
  <si>
    <t>INE280A01028</t>
  </si>
  <si>
    <t>Bajaj Finance Ltd.</t>
  </si>
  <si>
    <t>INE296A01024</t>
  </si>
  <si>
    <t>Voltas Ltd.</t>
  </si>
  <si>
    <t>INE226A01021</t>
  </si>
  <si>
    <t>Bharat Heavy Electricals Ltd.</t>
  </si>
  <si>
    <t>INE257A01026</t>
  </si>
  <si>
    <t>Hindustan Petroleum Corporation Ltd.</t>
  </si>
  <si>
    <t>INE094A01015</t>
  </si>
  <si>
    <t>TVS Motor Company Ltd.</t>
  </si>
  <si>
    <t>INE494B01023</t>
  </si>
  <si>
    <t>Creditaccess Grameen Ltd.</t>
  </si>
  <si>
    <t>INE741K01010</t>
  </si>
  <si>
    <t>Home First Finance Company India Ltd.</t>
  </si>
  <si>
    <t>INE481N01025</t>
  </si>
  <si>
    <t>Persistent Systems Ltd.</t>
  </si>
  <si>
    <t>INE262H01021</t>
  </si>
  <si>
    <t>UNO Minda Ltd.</t>
  </si>
  <si>
    <t>INE405E01023</t>
  </si>
  <si>
    <t>Brigade Enterprises Ltd.</t>
  </si>
  <si>
    <t>INE791I01019</t>
  </si>
  <si>
    <t>Realty</t>
  </si>
  <si>
    <t>JB Chemicals &amp; Pharmaceuticals Ltd.</t>
  </si>
  <si>
    <t>INE572A01036</t>
  </si>
  <si>
    <t>Titagarh Rail Systems Ltd.</t>
  </si>
  <si>
    <t>INE615H01020</t>
  </si>
  <si>
    <t>KEI Industries Ltd.</t>
  </si>
  <si>
    <t>INE878B01027</t>
  </si>
  <si>
    <t>ICICI Lombard General Insurance Co. Ltd.</t>
  </si>
  <si>
    <t>INE765G01017</t>
  </si>
  <si>
    <t>JSW Energy Ltd.</t>
  </si>
  <si>
    <t>INE121E01018</t>
  </si>
  <si>
    <t>Jubilant Ingrevia Ltd.</t>
  </si>
  <si>
    <t>INE0BY001018</t>
  </si>
  <si>
    <t>Godrej Properties Ltd.</t>
  </si>
  <si>
    <t>INE484J01027</t>
  </si>
  <si>
    <t>Balkrishna Industries Ltd.</t>
  </si>
  <si>
    <t>INE787D01026</t>
  </si>
  <si>
    <t>Alembic Pharmaceuticals Ltd.</t>
  </si>
  <si>
    <t>INE901L01018</t>
  </si>
  <si>
    <t>CG Power and Industrial Solutions Ltd.</t>
  </si>
  <si>
    <t>INE067A01029</t>
  </si>
  <si>
    <t>Radico Khaitan Ltd.</t>
  </si>
  <si>
    <t>INE944F01028</t>
  </si>
  <si>
    <t>P I INDUSTRIES LIMITED</t>
  </si>
  <si>
    <t>INE603J01030</t>
  </si>
  <si>
    <t>Fertilizers &amp; Agrochemicals</t>
  </si>
  <si>
    <t>APL Apollo Tubes Ltd.</t>
  </si>
  <si>
    <t>INE702C01027</t>
  </si>
  <si>
    <t>The Phoenix Mills Ltd.</t>
  </si>
  <si>
    <t>INE211B01039</t>
  </si>
  <si>
    <t>Astral Ltd.</t>
  </si>
  <si>
    <t>INE006I01046</t>
  </si>
  <si>
    <t>Siemens Ltd.</t>
  </si>
  <si>
    <t>INE003A01024</t>
  </si>
  <si>
    <t>Jio Financial Services Ltd.</t>
  </si>
  <si>
    <t>INE758E01017</t>
  </si>
  <si>
    <t>Dixon Technologies (India) Ltd.</t>
  </si>
  <si>
    <t>INE935N01020</t>
  </si>
  <si>
    <t>Netweb Technologies India Ltd.</t>
  </si>
  <si>
    <t>INE0NT901020</t>
  </si>
  <si>
    <t>Oil India Ltd.</t>
  </si>
  <si>
    <t>INE274J01014</t>
  </si>
  <si>
    <t>Oil</t>
  </si>
  <si>
    <t>ITC Hotels Ltd.</t>
  </si>
  <si>
    <t>INE379A01028</t>
  </si>
  <si>
    <t>Investment in Mutual fund</t>
  </si>
  <si>
    <t>EDELWEISS LIQUID FUND - DIRECT PL -GR</t>
  </si>
  <si>
    <t>INF754K01GM4</t>
  </si>
  <si>
    <t>Edelweiss ELSS Tax saver Fund</t>
  </si>
  <si>
    <t>PORTFOLIO STATEMENT OF EDELWEISS FOCUSED FUND AS ON MARCH 31, 2025</t>
  </si>
  <si>
    <t>(An open-ended equity scheme investing in maximum 30 stocks, with focus in multi-cap space)</t>
  </si>
  <si>
    <t>Marico Ltd.</t>
  </si>
  <si>
    <t>INE196A01026</t>
  </si>
  <si>
    <t>Agricultural Food &amp; other Products</t>
  </si>
  <si>
    <t>Endurance Technologies Ltd.</t>
  </si>
  <si>
    <t>INE913H01037</t>
  </si>
  <si>
    <t>Edelweiss Focused Fund</t>
  </si>
  <si>
    <t>PORTFOLIO STATEMENT OF EDELWEISS NIFTY500 MULTICAP MOMENTUM QUALITY 50 INDEX FUND AS ON MARCH 31, 2025</t>
  </si>
  <si>
    <t>(An open-ended index scheme replicating Nifty500 Multicap Momentum Quality 50 Index)</t>
  </si>
  <si>
    <t>VARUN BEVERAGES LIMITED</t>
  </si>
  <si>
    <t>INE200M01039</t>
  </si>
  <si>
    <t>Colgate Palmolive (India) Ltd.</t>
  </si>
  <si>
    <t>INE259A01022</t>
  </si>
  <si>
    <t>HDFC Asset Management Company Ltd.</t>
  </si>
  <si>
    <t>INE127D01025</t>
  </si>
  <si>
    <t>Page Industries Ltd.</t>
  </si>
  <si>
    <t>INE761H01022</t>
  </si>
  <si>
    <t>Coromandel International Ltd.</t>
  </si>
  <si>
    <t>INE169A01031</t>
  </si>
  <si>
    <t>Cummins India Ltd.</t>
  </si>
  <si>
    <t>INE298A01020</t>
  </si>
  <si>
    <t>Solar Industries India Ltd.</t>
  </si>
  <si>
    <t>INE343H01029</t>
  </si>
  <si>
    <t>360 One Wam Ltd.</t>
  </si>
  <si>
    <t>INE466L01038</t>
  </si>
  <si>
    <t>Mazagon Dock Shipbuilders Ltd.</t>
  </si>
  <si>
    <t>INE249Z01020</t>
  </si>
  <si>
    <t>Central Depository Services (I) Ltd.</t>
  </si>
  <si>
    <t>INE736A01011</t>
  </si>
  <si>
    <t>Computer Age Management Services Ltd.</t>
  </si>
  <si>
    <t>INE596I01012</t>
  </si>
  <si>
    <t>Polycab India Ltd.</t>
  </si>
  <si>
    <t>INE455K01017</t>
  </si>
  <si>
    <t>Oracle Financial Services Software Ltd.</t>
  </si>
  <si>
    <t>INE881D01027</t>
  </si>
  <si>
    <t>Motilal Oswal Financial Services Ltd.</t>
  </si>
  <si>
    <t>INE338I01027</t>
  </si>
  <si>
    <t>Godfrey Phillips India Ltd.</t>
  </si>
  <si>
    <t>INE260B01028</t>
  </si>
  <si>
    <t>Cigarettes &amp; Tobacco Products</t>
  </si>
  <si>
    <t>Castrol India Ltd.</t>
  </si>
  <si>
    <t>INE172A01027</t>
  </si>
  <si>
    <t>Amara Raja Energy &amp; Mobility Ltd.</t>
  </si>
  <si>
    <t>INE885A01032</t>
  </si>
  <si>
    <t>Poly Medicure Ltd.</t>
  </si>
  <si>
    <t>INE205C01021</t>
  </si>
  <si>
    <t>Nippon Life India Asset Management Ltd.</t>
  </si>
  <si>
    <t>INE298J01013</t>
  </si>
  <si>
    <t>Gillette India Ltd.</t>
  </si>
  <si>
    <t>INE322A01010</t>
  </si>
  <si>
    <t>Apar Industries Ltd.</t>
  </si>
  <si>
    <t>INE372A01015</t>
  </si>
  <si>
    <t>Eclerx Services Ltd.</t>
  </si>
  <si>
    <t>INE738I01010</t>
  </si>
  <si>
    <t>Astrazeneca Pharma India Ltd.</t>
  </si>
  <si>
    <t>INE203A01020</t>
  </si>
  <si>
    <t>Newgen Software Technologies Ltd.</t>
  </si>
  <si>
    <t>INE619B01017</t>
  </si>
  <si>
    <t>Triveni Turbine Ltd.</t>
  </si>
  <si>
    <t>INE152M01016</t>
  </si>
  <si>
    <t>Kirloskar Brothers Ltd.</t>
  </si>
  <si>
    <t>INE732A01036</t>
  </si>
  <si>
    <t>Garden Reach Shipbuilders &amp; Engineers</t>
  </si>
  <si>
    <t>INE382Z01011</t>
  </si>
  <si>
    <t>Praj Industries Ltd.</t>
  </si>
  <si>
    <t>INE074A01025</t>
  </si>
  <si>
    <t>Action Construction Equipment Ltd.</t>
  </si>
  <si>
    <t>INE731H01025</t>
  </si>
  <si>
    <t>Caplin Point Laboratories Ltd.</t>
  </si>
  <si>
    <t>INE475E01026</t>
  </si>
  <si>
    <t>BLS International Services Ltd.</t>
  </si>
  <si>
    <t>INE153T01027</t>
  </si>
  <si>
    <t>Natco Pharma Ltd.</t>
  </si>
  <si>
    <t>INE987B01026</t>
  </si>
  <si>
    <t>BASF India Ltd.</t>
  </si>
  <si>
    <t>INE373A01013</t>
  </si>
  <si>
    <t>Schneider Electric Infrastructure Ltd.</t>
  </si>
  <si>
    <t>INE839M01018</t>
  </si>
  <si>
    <t>UTI Asset Management Company Ltd.</t>
  </si>
  <si>
    <t>INE094J01016</t>
  </si>
  <si>
    <t>Edelweiss Nifty500 Multicap Momentum Quality 50 Index Fund</t>
  </si>
  <si>
    <t>PORTFOLIO STATEMENT OF EDELWEISS  EMERGING MARKETS OPPORTUNITIES EQUITY OFF-SHORE FUND AS ON MARCH 31, 2025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</si>
  <si>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</si>
  <si>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</si>
  <si>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</si>
  <si>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</si>
  <si>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BHARAT BOND ETF – APRIL 2031 AS ON MARCH 31, 2025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</si>
  <si>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</si>
  <si>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</si>
  <si>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</si>
  <si>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</si>
  <si>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</si>
  <si>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</si>
  <si>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</si>
  <si>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</si>
  <si>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</si>
  <si>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</si>
  <si>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</si>
  <si>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</si>
  <si>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</si>
  <si>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</si>
  <si>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</si>
  <si>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</si>
  <si>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</si>
  <si>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</si>
  <si>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</si>
  <si>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</si>
  <si>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</si>
  <si>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</si>
  <si>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</si>
  <si>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</si>
  <si>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</si>
  <si>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</si>
  <si>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</si>
  <si>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</si>
  <si>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</si>
  <si>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</si>
  <si>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</si>
  <si>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</si>
  <si>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</si>
  <si>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</si>
  <si>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</si>
  <si>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</si>
  <si>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</si>
  <si>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</si>
  <si>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</si>
  <si>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</si>
  <si>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</si>
  <si>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</si>
  <si>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8.20% PGCIL NCD 23-01-2030 STRPPS D**</t>
  </si>
  <si>
    <t>INE752E07MH7</t>
  </si>
  <si>
    <t>7.75% PFC LTD NCD RED 11-06-2030**</t>
  </si>
  <si>
    <t>INE134E08KV1</t>
  </si>
  <si>
    <t>7.79% REC LTD. NCD RED 21-05-2030**</t>
  </si>
  <si>
    <t>INE020B08CW3</t>
  </si>
  <si>
    <t>7.89% REC LTD. NCD RED 30-03-2030**</t>
  </si>
  <si>
    <t>INE020B08CI2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</si>
  <si>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</si>
  <si>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</si>
  <si>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</si>
  <si>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</si>
  <si>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</si>
  <si>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</si>
  <si>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</si>
  <si>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</si>
  <si>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</si>
  <si>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</si>
  <si>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9.3% POWER GRID CORP NCD RED 04-09-2029**</t>
  </si>
  <si>
    <t>INE752E07LR8</t>
  </si>
  <si>
    <t>8.4% POWER GRID CORP NCD RED 27-05-2030**</t>
  </si>
  <si>
    <t>INE752E07MW6</t>
  </si>
  <si>
    <t>8.15% POWER GRID CORP NCD RED 09-03-2030**</t>
  </si>
  <si>
    <t>INE752E07MK1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</si>
  <si>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</si>
  <si>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</si>
  <si>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</si>
  <si>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</si>
  <si>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</si>
  <si>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</si>
  <si>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</si>
  <si>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</si>
  <si>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8.14% NUCLEAR POWER NCD RED 25-03-2030**</t>
  </si>
  <si>
    <t>INE206D08303</t>
  </si>
  <si>
    <t>8.37% HUDCO NCD RED 23-03-2029**</t>
  </si>
  <si>
    <t>INE031A08707</t>
  </si>
  <si>
    <t>8.3% NTPC LTD NCD RED 15-01-2029**</t>
  </si>
  <si>
    <t>INE733E07KJ7</t>
  </si>
  <si>
    <t>8.13% PGCIL NCD 25-04-2029 LIII J**</t>
  </si>
  <si>
    <t>INE752E07NV6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</si>
  <si>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</si>
  <si>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</si>
  <si>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</si>
  <si>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</si>
  <si>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</si>
  <si>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</si>
  <si>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</si>
  <si>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</si>
  <si>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In accordance with SEBI Circular no. SEBI/HO/IMD/PoD2/P/CIR/2024/183 dated December 13, 2024, Debt Index Replication Factor (DIRF) is 84.4%.</t>
  </si>
  <si>
    <t>BHARAT Bond ETF - April 2031</t>
  </si>
  <si>
    <t>PORTFOLIO STATEMENT OF BHARAT BOND ETF – APRIL 2032 AS ON MARCH 31, 2025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</si>
  <si>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</si>
  <si>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</si>
  <si>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</si>
  <si>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</si>
  <si>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</si>
  <si>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</si>
  <si>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</si>
  <si>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</si>
  <si>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</si>
  <si>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</si>
  <si>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</si>
  <si>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</si>
  <si>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</si>
  <si>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</si>
  <si>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</si>
  <si>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</si>
  <si>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</si>
  <si>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</si>
  <si>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</si>
  <si>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</si>
  <si>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</si>
  <si>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</si>
  <si>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</si>
  <si>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7.2% NAT HSG BANK NCD RED 03-10-2031**</t>
  </si>
  <si>
    <t>INE557F08GB0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</si>
  <si>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</si>
  <si>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</si>
  <si>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</si>
  <si>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</si>
  <si>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</si>
  <si>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</si>
  <si>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7.35% NHB NCD RED 02-01-2032**</t>
  </si>
  <si>
    <t>INE557F08GD6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</si>
  <si>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</si>
  <si>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</si>
  <si>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</si>
  <si>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</si>
  <si>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</si>
  <si>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</si>
  <si>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</si>
  <si>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</si>
  <si>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</si>
  <si>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</si>
  <si>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</si>
  <si>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</si>
  <si>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</si>
  <si>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</si>
  <si>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</si>
  <si>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</si>
  <si>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</si>
  <si>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</si>
  <si>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</si>
  <si>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</si>
  <si>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</si>
  <si>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</si>
  <si>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</si>
  <si>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</si>
  <si>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</si>
  <si>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</si>
  <si>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</si>
  <si>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</si>
  <si>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In accordance with SEBI Circular no. SEBI/HO/IMD/PoD2/P/CIR/2024/183 dated December 13, 2024, Debt Index Replication Factor (DIRF) is 65.51%.</t>
  </si>
  <si>
    <t>BHARAT Bond ETF - April 2032</t>
  </si>
  <si>
    <t>PORTFOLIO STATEMENT OF BHARAT BOND FOF – APRIL 2025 AS ON MARCH 31, 2025</t>
  </si>
  <si>
    <t>(An open-ended Target Maturity fund of funds scheme investing in units of BHARAT Bond ETF – April 2025)</t>
  </si>
  <si>
    <t>BHARAT BOND ETF-APRIL 2025-GROWTH</t>
  </si>
  <si>
    <t>INF754K01LD3</t>
  </si>
  <si>
    <t>BHARAT Bond FOF - April 2025</t>
  </si>
  <si>
    <t>Fund of funds scheme (Domestic)</t>
  </si>
  <si>
    <t>PORTFOLIO STATEMENT OF EDELWEISS LOW DURATION FUND AS ON MARCH 31, 2025</t>
  </si>
  <si>
    <t>(An open-ended low duration debt scheme investing in debt and money market instruments such that the Macaulay duration
of the portfolio is between 6 - 12 months. A relatively high interest rate risk and moderate credit risk)</t>
  </si>
  <si>
    <t>7.60% REC LTD. NCD SR 219 RED 27-02-2026**</t>
  </si>
  <si>
    <t>INE020B08EF4</t>
  </si>
  <si>
    <t>7.40% NABARD NCD RED 30-01-2026**</t>
  </si>
  <si>
    <t>INE261F08DO9</t>
  </si>
  <si>
    <t>7.11% SIDBI NCD RED 27-02-2026**</t>
  </si>
  <si>
    <t>INE556F08KB4</t>
  </si>
  <si>
    <t>182 DAYS TBILL RED 11-09-2025</t>
  </si>
  <si>
    <t>IN002024Y480</t>
  </si>
  <si>
    <t>AXIS BANK LTD CD RED 04-03-2026#**</t>
  </si>
  <si>
    <t>INE238AD6AN0</t>
  </si>
  <si>
    <t>KOTAK MAHINDRA BANK CD RED 13-03-2026#**</t>
  </si>
  <si>
    <t>INE237A167Z1</t>
  </si>
  <si>
    <t>EXIM BANK CD RED 20-03-2026#**</t>
  </si>
  <si>
    <t>INE514E16CK7</t>
  </si>
  <si>
    <t>INDIAN BANK CD RED 19-03-2026#**</t>
  </si>
  <si>
    <t>INE562A16OL7</t>
  </si>
  <si>
    <t>FITCH A1+</t>
  </si>
  <si>
    <t>HDFC BANK CD RED 24-03-2026#**</t>
  </si>
  <si>
    <t>INE040A16GS5</t>
  </si>
  <si>
    <t>CARE A1+</t>
  </si>
  <si>
    <t>NABARD CD RED 25-03-2026#**</t>
  </si>
  <si>
    <t>INE261F16AA7</t>
  </si>
  <si>
    <t>POWER FIN CORP CP RED 15-12-2025**</t>
  </si>
  <si>
    <t>INE134E14AT4</t>
  </si>
  <si>
    <t>ICICI SECURITIES CP RED 06-03-2026**</t>
  </si>
  <si>
    <t>INE763G14XX9</t>
  </si>
  <si>
    <t>HDB FINANCIAL SERV CP RED 16-03-2026**</t>
  </si>
  <si>
    <t>INE756I14EZ4</t>
  </si>
  <si>
    <t>NA</t>
  </si>
  <si>
    <t>Edelweiss Low Duration Fund</t>
  </si>
  <si>
    <t>CRISIL Low Duration Debt A-I Index</t>
  </si>
  <si>
    <t>PORTFOLIO STATEMENT OF EDELWEISS BUSINESS CYCLE FUND AS ON MARCH 31, 2025</t>
  </si>
  <si>
    <t>(An open-ended equity scheme following business cycle-based investing theme))</t>
  </si>
  <si>
    <t>Bajaj Finserv Ltd.</t>
  </si>
  <si>
    <t>INE918I01026</t>
  </si>
  <si>
    <t>Hindustan Zinc Ltd.</t>
  </si>
  <si>
    <t>INE267A01025</t>
  </si>
  <si>
    <t>InterGlobe Aviation Ltd.</t>
  </si>
  <si>
    <t>INE646L01027</t>
  </si>
  <si>
    <t>Indus Towers Ltd.</t>
  </si>
  <si>
    <t>INE121J01017</t>
  </si>
  <si>
    <t>Vedanta Ltd.</t>
  </si>
  <si>
    <t>INE205A01025</t>
  </si>
  <si>
    <t>Diversified Metals</t>
  </si>
  <si>
    <t>Anant Raj Ltd.</t>
  </si>
  <si>
    <t>INE242C01024</t>
  </si>
  <si>
    <t>Jubilant Foodworks Ltd.</t>
  </si>
  <si>
    <t>INE797F01020</t>
  </si>
  <si>
    <t>GE Vernova T&amp;D India Limited</t>
  </si>
  <si>
    <t>INE200A01026</t>
  </si>
  <si>
    <t>Torrent Power Ltd.</t>
  </si>
  <si>
    <t>INE813H01021</t>
  </si>
  <si>
    <t>Blue Star Ltd.</t>
  </si>
  <si>
    <t>INE472A01039</t>
  </si>
  <si>
    <t>The Indian Hotels Company Ltd.</t>
  </si>
  <si>
    <t>INE053A01029</t>
  </si>
  <si>
    <t>Cholamandalam Financial Holdings Ltd.</t>
  </si>
  <si>
    <t>INE149A01033</t>
  </si>
  <si>
    <t>United Breweries Ltd.</t>
  </si>
  <si>
    <t>INE686F01025</t>
  </si>
  <si>
    <t>FSN E-Commerce Ventures Ltd.</t>
  </si>
  <si>
    <t>INE388Y01029</t>
  </si>
  <si>
    <t>IN9397D01014</t>
  </si>
  <si>
    <t>SRF Ltd.</t>
  </si>
  <si>
    <t>INE647A01010</t>
  </si>
  <si>
    <t>SBI Cards &amp; Payment Services Ltd.</t>
  </si>
  <si>
    <t>INE018E01016</t>
  </si>
  <si>
    <t>L&amp;T Technology Services Ltd.</t>
  </si>
  <si>
    <t>INE010V01017</t>
  </si>
  <si>
    <t>Avenue Supermarts Ltd.</t>
  </si>
  <si>
    <t>INE192R01011</t>
  </si>
  <si>
    <t>Ashok Leyland Ltd.</t>
  </si>
  <si>
    <t>INE208A01029</t>
  </si>
  <si>
    <t>BSE Ltd.24/04/2025</t>
  </si>
  <si>
    <t>Ashok Leyland Ltd.24/04/2025</t>
  </si>
  <si>
    <t>Page Industries Ltd.24/04/2025</t>
  </si>
  <si>
    <t>Central Depository Services (I) Ltd.24/04/2025</t>
  </si>
  <si>
    <t>Edelweiss Business Cycle Fund</t>
  </si>
  <si>
    <t>PORTFOLIO STATEMENT OF EDELWEISS LARGE CAP FUND AS ON MARCH 31, 2025</t>
  </si>
  <si>
    <t>(An open ended equity scheme predominantly investing in large cap stocks)</t>
  </si>
  <si>
    <t>HDFC Life Insurance Company Ltd.</t>
  </si>
  <si>
    <t>INE795G01014</t>
  </si>
  <si>
    <t>Tata Motors Ltd.</t>
  </si>
  <si>
    <t>INE155A01022</t>
  </si>
  <si>
    <t>Tata Steel Ltd.</t>
  </si>
  <si>
    <t>INE081A01020</t>
  </si>
  <si>
    <t>Power Grid Corporation of India Ltd.</t>
  </si>
  <si>
    <t>INE752E01010</t>
  </si>
  <si>
    <t>Suzlon Energy Ltd.</t>
  </si>
  <si>
    <t>INE040H01021</t>
  </si>
  <si>
    <t>Tata Consumer Products Ltd.</t>
  </si>
  <si>
    <t>INE192A01025</t>
  </si>
  <si>
    <t>Abbott India Ltd.</t>
  </si>
  <si>
    <t>INE358A01014</t>
  </si>
  <si>
    <t>Schaeffler India Ltd.</t>
  </si>
  <si>
    <t>INE513A01022</t>
  </si>
  <si>
    <t>AU Small Finance Bank Ltd.</t>
  </si>
  <si>
    <t>INE949L01017</t>
  </si>
  <si>
    <t>AU Small Finance Bank Ltd.24/04/2025</t>
  </si>
  <si>
    <t>BANKNIFTY 24-Apr-2025</t>
  </si>
  <si>
    <t>364 DAYS TBILL RED 12-06-2025</t>
  </si>
  <si>
    <t>IN002024Z115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</si>
  <si>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</si>
  <si>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</si>
  <si>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</si>
  <si>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</si>
  <si>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</si>
  <si>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NIFTY500 MULTICAP MOMENTUM QUALITY 50 ETF AS ON MARCH 31, 2025</t>
  </si>
  <si>
    <t>(An open-ended exchange traded scheme replicating/tracking Nifty500 Multicap Momentum Quality 50 Total Return Index)</t>
  </si>
  <si>
    <t>Edelweiss Nifty500 Multicap Momentum Quality 50 ETF</t>
  </si>
  <si>
    <t>PORTFOLIO STATEMENT OF EDELWEISS  US TECHNOLOGY EQUITY FOF AS ON MARCH 31, 2025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</si>
  <si>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</si>
  <si>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</si>
  <si>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</si>
  <si>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</si>
  <si>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MONEY MARKET FUND AS ON MARCH 31, 2025</t>
  </si>
  <si>
    <t>(An open-ended debt scheme investing in money market instruments)</t>
  </si>
  <si>
    <t>8.27% KARNATAKA SDL RED 23-12-2025</t>
  </si>
  <si>
    <t>IN1920150068</t>
  </si>
  <si>
    <t>7.99% KARNATAKA SDL RED 28-10-2025</t>
  </si>
  <si>
    <t>IN1920150027</t>
  </si>
  <si>
    <t>7% RAJASTHAN SDL RED 25-09-2025</t>
  </si>
  <si>
    <t>IN2920190211</t>
  </si>
  <si>
    <t>364 DAYS TBILL RED 04-12-2025</t>
  </si>
  <si>
    <t>IN002024Z347</t>
  </si>
  <si>
    <t>364 DAYS TBILL RED 05-02-2026</t>
  </si>
  <si>
    <t>IN002024Z438</t>
  </si>
  <si>
    <t>364 DAYS TBILL RED 12-03-2026</t>
  </si>
  <si>
    <t>IN002024Z487</t>
  </si>
  <si>
    <t>364 DAYS TBILL RED 26-03-2026</t>
  </si>
  <si>
    <t>IN002024Z503</t>
  </si>
  <si>
    <t>KOTAK MAHINDRA BANK CD RED 11-12-2025#**</t>
  </si>
  <si>
    <t>INE237A160Z6</t>
  </si>
  <si>
    <t>PUNJAB NATIONAL BANK CD RED 11-12-2025#**</t>
  </si>
  <si>
    <t>INE160A16QL5</t>
  </si>
  <si>
    <t>UNION BK OF INDIA CD RD 18-12-25#**</t>
  </si>
  <si>
    <t>INE692A16II0</t>
  </si>
  <si>
    <t>ICRA A1+</t>
  </si>
  <si>
    <t>CANARA BANK CD RED 21-01-2026#**</t>
  </si>
  <si>
    <t>INE476A16A08</t>
  </si>
  <si>
    <t>KOTAK MAHINDRA BANK CD RED 28-01-2026#**</t>
  </si>
  <si>
    <t>INE237A163Z0</t>
  </si>
  <si>
    <t>INDIAN BANK CD RED 04-02-2026#**</t>
  </si>
  <si>
    <t>INE562A16OA0</t>
  </si>
  <si>
    <t>NABARD CD RED 05-02-2026#**</t>
  </si>
  <si>
    <t>INE261F16934</t>
  </si>
  <si>
    <t>AXIS BANK LTD CD RED 04-02-2026#**</t>
  </si>
  <si>
    <t>INE238AD6AM2</t>
  </si>
  <si>
    <t>SIDBI CD RED 06-03-2026#**</t>
  </si>
  <si>
    <t>INE556F16BC4</t>
  </si>
  <si>
    <t>AXIS BANK LTD CD RED 05-03-2026#**</t>
  </si>
  <si>
    <t>INE238AD6AO8</t>
  </si>
  <si>
    <t>CANARA BANK CD RED 18-03-2026#**</t>
  </si>
  <si>
    <t>INE476A16B64</t>
  </si>
  <si>
    <t>SIDBI CD RED 26-08-2025#**</t>
  </si>
  <si>
    <t>INE556F16AT0</t>
  </si>
  <si>
    <t>HDFC BANK CD RED 19-09-2025#**</t>
  </si>
  <si>
    <t>INE040A16FM0</t>
  </si>
  <si>
    <t>IDFC FIRST BANK LTD. CD RED 18-11-2025#**</t>
  </si>
  <si>
    <t>INE092T16XS1</t>
  </si>
  <si>
    <t>INDUSIND BANK LTD CD RED 21-11-2025#**</t>
  </si>
  <si>
    <t>INE095A16X69</t>
  </si>
  <si>
    <t>HDFC BANK CD RED 04-12-2025#**</t>
  </si>
  <si>
    <t>INE040A16FY5</t>
  </si>
  <si>
    <t>SIDBI CD RED 05-12-2025#**</t>
  </si>
  <si>
    <t>INE556F16AX2</t>
  </si>
  <si>
    <t>NABARD CD RED 17-02-2026#**</t>
  </si>
  <si>
    <t>INE261F16959</t>
  </si>
  <si>
    <t>KOTAK MAHINDRA BANK CD RED 27-02-2026#**</t>
  </si>
  <si>
    <t>INE237A166Z3</t>
  </si>
  <si>
    <t>NABARD CD RED 27-02-2026#**</t>
  </si>
  <si>
    <t>INE261F16967</t>
  </si>
  <si>
    <t>CANARA BANK CD RED 04-03-2026#**</t>
  </si>
  <si>
    <t>INE476A16A73</t>
  </si>
  <si>
    <t>CANARA BANK CD RED 06-03-2026#**</t>
  </si>
  <si>
    <t>INE476A16A99</t>
  </si>
  <si>
    <t>NABARD CD RED 10-03-2026#**</t>
  </si>
  <si>
    <t>INE261F16975</t>
  </si>
  <si>
    <t>SIDBI CD RED 11-03-2026#**</t>
  </si>
  <si>
    <t>INE556F16BD2</t>
  </si>
  <si>
    <t>HDFC BANK CD RED 12-03-2026#**</t>
  </si>
  <si>
    <t>INE040A16GN6</t>
  </si>
  <si>
    <t>PUNJAB NATIONAL BK CD RD 18-03-26#**</t>
  </si>
  <si>
    <t>INE160A16RK5</t>
  </si>
  <si>
    <t>HERO FINCORP LTD CP R 16-06-25**</t>
  </si>
  <si>
    <t>INE957N14IU0</t>
  </si>
  <si>
    <t>ADITYA BIRLA FIN LTD CP RED 20-06-2025**</t>
  </si>
  <si>
    <t>INE860H144J1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</si>
  <si>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</si>
  <si>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</si>
  <si>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</si>
  <si>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</si>
  <si>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</si>
  <si>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</si>
  <si>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</si>
  <si>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</si>
  <si>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TATA CAPITAL LTD CP RED 13-03-2026**</t>
  </si>
  <si>
    <t>INE976I14PV3</t>
  </si>
  <si>
    <t>ADITYA BIRLA FIN LTD CP RED 17-09-2025**</t>
  </si>
  <si>
    <t>INE860H144D4</t>
  </si>
  <si>
    <t>Direct Plan Annual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</si>
  <si>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</si>
  <si>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</si>
  <si>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</si>
  <si>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</si>
  <si>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</si>
  <si>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</si>
  <si>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</si>
  <si>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</si>
  <si>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</si>
  <si>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MARCH 31, 2025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</si>
  <si>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</si>
  <si>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</si>
  <si>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</si>
  <si>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</si>
  <si>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</si>
  <si>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7.47% IRFC SR166 NCD RED 15-04-2033**</t>
  </si>
  <si>
    <t>INE053F08213</t>
  </si>
  <si>
    <t>7.58% POWER FIN NCD RED 15-04-2033**</t>
  </si>
  <si>
    <t>INE134E08LW7</t>
  </si>
  <si>
    <t>7.54% NABARD NCD RED 15-04-2033**</t>
  </si>
  <si>
    <t>INE261F08DU6</t>
  </si>
  <si>
    <t>7.75% IRFC NCD RED 15-04-2033**</t>
  </si>
  <si>
    <t>INE053F08270</t>
  </si>
  <si>
    <t>7.53% RECL SR 217 NCD RED 31-03-2033**</t>
  </si>
  <si>
    <t>INE020B08EC1</t>
  </si>
  <si>
    <t>7.52% HUDCO SERIES B NCD RED 15-04-2033**</t>
  </si>
  <si>
    <t>INE031A08863</t>
  </si>
  <si>
    <t>7.44% NTPC LTD. SR 79 NCD RED 15-04-2033**</t>
  </si>
  <si>
    <t>INE733E08239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</si>
  <si>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</si>
  <si>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</si>
  <si>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</si>
  <si>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</si>
  <si>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</si>
  <si>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</si>
  <si>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</si>
  <si>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</si>
  <si>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</si>
  <si>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</si>
  <si>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</si>
  <si>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</si>
  <si>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</si>
  <si>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</si>
  <si>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7.40% EXIM BANK NCD SR Z02 RED 14-03-29**</t>
  </si>
  <si>
    <t>INE514E08GC2</t>
  </si>
  <si>
    <t>7.40% NABARD NCD SR 25D RED 29-04-30**</t>
  </si>
  <si>
    <t>INE261F08EL3</t>
  </si>
  <si>
    <t>7.65% IRFC SR 168B NCD RED 18-04-2033**</t>
  </si>
  <si>
    <t>INE053F08247</t>
  </si>
  <si>
    <t>7.69% NABARD NCD SR LTIF 1E 31-03-2032**</t>
  </si>
  <si>
    <t>INE261F08832</t>
  </si>
  <si>
    <t>7.26% GOVT OF INDIA RED 06-02-2033</t>
  </si>
  <si>
    <t>IN0020220151</t>
  </si>
  <si>
    <t>In accordance with SEBI Circular no. SEBI/HO/IMD/PoD2/P/CIR/2024/183 dated December 13, 2024, Debt Index Replication Factor (DIRF) is 66.57%.</t>
  </si>
  <si>
    <t>BHARAT Bond ETF - April 2033</t>
  </si>
  <si>
    <t>BHARAT Bond ETF – April 2033</t>
  </si>
  <si>
    <t>PORTFOLIO STATEMENT OF EDELWEISS CRISIL IBX 50:50 GILT PLUS SDL JUNE 2027 INDEX FUND AS ON MARCH 31, 2025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</si>
  <si>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</si>
  <si>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</si>
  <si>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</si>
  <si>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</si>
  <si>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</si>
  <si>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</si>
  <si>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</si>
  <si>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</si>
  <si>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</si>
  <si>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</si>
  <si>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</si>
  <si>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</si>
  <si>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</si>
  <si>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In accordance with SEBI Circular no. SEBI/HO/IMD/PoD2/P/CIR/2024/183 dated December 13, 2024, Debt Index Replication Factor (DIRF) is 97.55%.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</si>
  <si>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</si>
  <si>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</si>
  <si>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</si>
  <si>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MARCH 31, 2025</t>
  </si>
  <si>
    <t>(An open-ended target Maturuty index fund predominantly investing in the constituents of Nifty PSU Bond Plus SDL April 2026 50:50 Index)</t>
  </si>
  <si>
    <t>7.58% POWER FIN SR 222 NCD RED 15-01-26**</t>
  </si>
  <si>
    <t>INE134E08LZ0</t>
  </si>
  <si>
    <t>7.10% EXIM NCD RED 18-03-2026**</t>
  </si>
  <si>
    <t>INE514E08GA6</t>
  </si>
  <si>
    <t>7.54% SIDBI NCD SR VIII RED 12-01-2026**</t>
  </si>
  <si>
    <t>INE556F08KF5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</si>
  <si>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</si>
  <si>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</si>
  <si>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</si>
  <si>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</si>
  <si>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</si>
  <si>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</si>
  <si>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7.57% NABARD NCD SR 23 G RED 19-03-2026**</t>
  </si>
  <si>
    <t>INE261F08DW2</t>
  </si>
  <si>
    <t>9.18% NUCLEAR POWER NCD RED 23-01-2026**</t>
  </si>
  <si>
    <t>INE206D08188</t>
  </si>
  <si>
    <t>5.94% REC LTD. NCD RED 31-01-2026**</t>
  </si>
  <si>
    <t>INE020B08DK6</t>
  </si>
  <si>
    <t>6.18% MANGALORE REF &amp; PET NCD 29-12-2025**</t>
  </si>
  <si>
    <t>INE103A08043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</si>
  <si>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</si>
  <si>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</si>
  <si>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</si>
  <si>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</si>
  <si>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</si>
  <si>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</si>
  <si>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</si>
  <si>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</si>
  <si>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</si>
  <si>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</si>
  <si>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</si>
  <si>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</si>
  <si>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</si>
  <si>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</si>
  <si>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</si>
  <si>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</si>
  <si>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</si>
  <si>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</si>
  <si>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</si>
  <si>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</si>
  <si>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</si>
  <si>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</si>
  <si>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</si>
  <si>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</si>
  <si>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</si>
  <si>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</si>
  <si>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</si>
  <si>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</si>
  <si>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</si>
  <si>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</si>
  <si>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</si>
  <si>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</si>
  <si>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</si>
  <si>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</si>
  <si>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</si>
  <si>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</si>
  <si>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</si>
  <si>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</si>
  <si>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</si>
  <si>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</si>
  <si>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</si>
  <si>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</si>
  <si>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</si>
  <si>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</si>
  <si>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</si>
  <si>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</si>
  <si>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</si>
  <si>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</si>
  <si>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8.60% BIHAR SDL RED 09-03-2026</t>
  </si>
  <si>
    <t>IN1320150056</t>
  </si>
  <si>
    <t>8.88% WEST BENGAL SDL RED 24-02-2026</t>
  </si>
  <si>
    <t>IN3420150150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</si>
  <si>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</si>
  <si>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</si>
  <si>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</si>
  <si>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</si>
  <si>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</si>
  <si>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</si>
  <si>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</si>
  <si>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</si>
  <si>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</si>
  <si>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</si>
  <si>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</si>
  <si>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</si>
  <si>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</si>
  <si>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</si>
  <si>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</si>
  <si>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</si>
  <si>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</si>
  <si>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</si>
  <si>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</si>
  <si>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</si>
  <si>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</si>
  <si>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</si>
  <si>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</si>
  <si>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</si>
  <si>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8.36% MAHARASHTRA SDL RED 27-01-2026</t>
  </si>
  <si>
    <t>IN2220150170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</si>
  <si>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</si>
  <si>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</si>
  <si>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</si>
  <si>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</si>
  <si>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</si>
  <si>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</si>
  <si>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</si>
  <si>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</si>
  <si>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</si>
  <si>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</si>
  <si>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</si>
  <si>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</si>
  <si>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7.90% RAJASTHAN SDL RED 08-04-2026</t>
  </si>
  <si>
    <t>IN2920200028</t>
  </si>
  <si>
    <t>8.15% MAHARASHTRA SDL RED 26-11-2025</t>
  </si>
  <si>
    <t>IN2220150139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</si>
  <si>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</si>
  <si>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</si>
  <si>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</si>
  <si>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</si>
  <si>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</si>
  <si>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</si>
  <si>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</si>
  <si>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</si>
  <si>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</si>
  <si>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</si>
  <si>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</si>
  <si>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</si>
  <si>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In accordance with SEBI Circular no. SEBI/HO/IMD/PoD2/P/CIR/2024/183 dated December 13, 2024, Debt Index Replication Factor (DIRF) is 73.52%.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</si>
  <si>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</si>
  <si>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</si>
  <si>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</si>
  <si>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MARCH 31, 2025</t>
  </si>
  <si>
    <t>(An open ended dynamic equity scheme investing across large cap, mid cap, small cap stocks)</t>
  </si>
  <si>
    <t>Sundaram Finance Ltd.</t>
  </si>
  <si>
    <t>INE660A01013</t>
  </si>
  <si>
    <t>Info Edge (India) Ltd.</t>
  </si>
  <si>
    <t>INE663F01024</t>
  </si>
  <si>
    <t>Navin Fluorine International Ltd.</t>
  </si>
  <si>
    <t>INE048G01026</t>
  </si>
  <si>
    <t>Zomato Ltd.</t>
  </si>
  <si>
    <t>INE758T01015</t>
  </si>
  <si>
    <t>The Federal Bank Ltd.</t>
  </si>
  <si>
    <t>INE171A01029</t>
  </si>
  <si>
    <t>Escorts Kubota Ltd.</t>
  </si>
  <si>
    <t>INE042A01014</t>
  </si>
  <si>
    <t>Whirlpool of India Ltd.</t>
  </si>
  <si>
    <t>INE716A01013</t>
  </si>
  <si>
    <t>Kajaria Ceramics Ltd.</t>
  </si>
  <si>
    <t>INE217B01036</t>
  </si>
  <si>
    <t>Vedant Fashions Ltd.</t>
  </si>
  <si>
    <t>INE825V01034</t>
  </si>
  <si>
    <t>Bharat Dynamics Ltd.</t>
  </si>
  <si>
    <t>INE171Z01026</t>
  </si>
  <si>
    <t>Edelweiss Flexi Cap Fund</t>
  </si>
  <si>
    <t>PORTFOLIO STATEMENT OF EDELWEISS NIFTY 50 INDEX FUND AS ON MARCH 31, 2025</t>
  </si>
  <si>
    <t>(An open ended scheme replicating Nifty 50 Index)</t>
  </si>
  <si>
    <t>Grasim Industries Ltd.</t>
  </si>
  <si>
    <t>INE047A01021</t>
  </si>
  <si>
    <t>Oil &amp; Natural Gas Corporation Ltd.</t>
  </si>
  <si>
    <t>INE213A01029</t>
  </si>
  <si>
    <t>Adani Ports &amp; Special Economic Zone Ltd.</t>
  </si>
  <si>
    <t>INE742F01042</t>
  </si>
  <si>
    <t>Adani Enterprises Ltd.</t>
  </si>
  <si>
    <t>INE423A01024</t>
  </si>
  <si>
    <t>Metals &amp; Minerals Trading</t>
  </si>
  <si>
    <t>IndusInd Bank Ltd.</t>
  </si>
  <si>
    <t>INE095A01012</t>
  </si>
  <si>
    <t>Edelweiss NIFTY 50 Index Fund</t>
  </si>
  <si>
    <t>PORTFOLIO STATEMENT OF EDELWEISS NIFTY MIDCAP150 MOMENTUM 50 INDEX FUND AS ON MARCH 31, 2025</t>
  </si>
  <si>
    <t>(An Open-ended Equity Scheme replicating Nifty Midcap150 Momentum 50 Index)</t>
  </si>
  <si>
    <t>Kalyan Jewellers India Ltd.</t>
  </si>
  <si>
    <t>INE303R01014</t>
  </si>
  <si>
    <t>One 97 Communications Ltd.</t>
  </si>
  <si>
    <t>INE982J01020</t>
  </si>
  <si>
    <t>Lloyds Metals And Energy Ltd.</t>
  </si>
  <si>
    <t>INE281B01032</t>
  </si>
  <si>
    <t>Minerals &amp; Mining</t>
  </si>
  <si>
    <t>Rail Vikas Nigam Ltd.</t>
  </si>
  <si>
    <t>INE415G01027</t>
  </si>
  <si>
    <t>Petronet LNG Ltd.</t>
  </si>
  <si>
    <t>INE347G01014</t>
  </si>
  <si>
    <t>Gas</t>
  </si>
  <si>
    <t>Hitachi Energy India Ltd.</t>
  </si>
  <si>
    <t>INE07Y701011</t>
  </si>
  <si>
    <t>Oberoi Realty Ltd.</t>
  </si>
  <si>
    <t>INE093I01010</t>
  </si>
  <si>
    <t>Indian Renewable Energy Dev Agency Ltd.</t>
  </si>
  <si>
    <t>INE202E01016</t>
  </si>
  <si>
    <t>Prestige Estates Projects Ltd.</t>
  </si>
  <si>
    <t>INE811K01011</t>
  </si>
  <si>
    <t>CRISIL Ltd.</t>
  </si>
  <si>
    <t>INE007A01025</t>
  </si>
  <si>
    <t>Thermax Ltd.</t>
  </si>
  <si>
    <t>INE152A01029</t>
  </si>
  <si>
    <t>Housing &amp; Urban Development Corp Ltd.</t>
  </si>
  <si>
    <t>INE031A01017</t>
  </si>
  <si>
    <t>Godrej Industries Ltd.</t>
  </si>
  <si>
    <t>INE233A01035</t>
  </si>
  <si>
    <t>Diversified</t>
  </si>
  <si>
    <t>Edelweiss NIFTY Midcap 150 Momentum 50 Index Fund</t>
  </si>
  <si>
    <t>PORTFOLIO STATEMENT OF EDELWEISS NIFTY BANK ETF AS ON MARCH 31, 2025</t>
  </si>
  <si>
    <t>(An open-ended exchange traded scheme replicating/tracking Nifty Bank Total return index)</t>
  </si>
  <si>
    <t>IDFC First Bank Ltd.</t>
  </si>
  <si>
    <t>INE092T01019</t>
  </si>
  <si>
    <t>Punjab National Bank</t>
  </si>
  <si>
    <t>INE160A01022</t>
  </si>
  <si>
    <t>Canara Bank</t>
  </si>
  <si>
    <t>INE476A01022</t>
  </si>
  <si>
    <t>Edelweiss Nifty Bank ETF</t>
  </si>
  <si>
    <t>PORTFOLIO STATEMENT OF BHARAT BOND ETF – APRIL 2030 AS ON MARCH 31, 2025</t>
  </si>
  <si>
    <t>(An open ended Target Maturity Exchange Traded Bond Fund predominately investing in constituents of Nifty BHARAT Bond Index - April 2030)</t>
  </si>
  <si>
    <t>7.86% PFC LTD NCD RED 12-04-2030**</t>
  </si>
  <si>
    <t>INE134E08KK4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</si>
  <si>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</si>
  <si>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</si>
  <si>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</si>
  <si>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</si>
  <si>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</si>
  <si>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</si>
  <si>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</si>
  <si>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</si>
  <si>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7.32% NTPC LTD NCD RED 17-07-2029**</t>
  </si>
  <si>
    <t>INE733E07KL3</t>
  </si>
  <si>
    <t>7.70% NHAI NCD RED 13-09-2029**</t>
  </si>
  <si>
    <t>INE906B07HH5</t>
  </si>
  <si>
    <t>7.4% MANGALORE REF &amp; PET NCD 12-04-2030**</t>
  </si>
  <si>
    <t>INE103A08019</t>
  </si>
  <si>
    <t>7.08% IRFC NCD RED 28-02-2030**</t>
  </si>
  <si>
    <t>INE053F07CA3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</si>
  <si>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</si>
  <si>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</si>
  <si>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</si>
  <si>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</si>
  <si>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</si>
  <si>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</si>
  <si>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7.68% NABARD NCD SR 24F RED 30-04-2029**</t>
  </si>
  <si>
    <t>INE261F08EG3</t>
  </si>
  <si>
    <t>7.82% PFC SR BS225 NCD RED 13-03-2030**</t>
  </si>
  <si>
    <t>INE134E08MF0</t>
  </si>
  <si>
    <t>7.5% IRFC NCD RED 07-09-2029**</t>
  </si>
  <si>
    <t>INE053F07BW9</t>
  </si>
  <si>
    <t>7.25% INDIAN OIL CORP SR XXVII 05-01-30**</t>
  </si>
  <si>
    <t>INE242A08569</t>
  </si>
  <si>
    <t>7.43% NABARD GOI SERV NCD RED 31-01-2030**</t>
  </si>
  <si>
    <t>INE261F08BX4</t>
  </si>
  <si>
    <t>8.36% NHAI NCD RED 20-05-2029**</t>
  </si>
  <si>
    <t>INE906B07HD4</t>
  </si>
  <si>
    <t>7.74% HPCL NCD RED 02-03-2028**</t>
  </si>
  <si>
    <t>INE094A08150</t>
  </si>
  <si>
    <t>8.3% REC LTD NCD RED 25-06-2029**</t>
  </si>
  <si>
    <t>INE020B08BU9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</si>
  <si>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</si>
  <si>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</si>
  <si>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</si>
  <si>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</si>
  <si>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</si>
  <si>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</si>
  <si>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</si>
  <si>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</si>
  <si>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</si>
  <si>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</si>
  <si>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</si>
  <si>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</si>
  <si>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</si>
  <si>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</si>
  <si>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7.64% NABARD NCD SR 25B RED 06-12-2029**</t>
  </si>
  <si>
    <t>INE261F08EJ7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</si>
  <si>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</si>
  <si>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</si>
  <si>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</si>
  <si>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</si>
  <si>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</si>
  <si>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</si>
  <si>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</si>
  <si>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</si>
  <si>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</si>
  <si>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</si>
  <si>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</si>
  <si>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</si>
  <si>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</si>
  <si>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</si>
  <si>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</si>
  <si>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</si>
  <si>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</si>
  <si>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</si>
  <si>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</si>
  <si>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</si>
  <si>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EXIM NCB 21-01-2030 R21 - 2030**</t>
  </si>
  <si>
    <t>INE514E08EJ2</t>
  </si>
  <si>
    <t>8.13% NUCLEAR POWER CORP NCD 28-03-2030**</t>
  </si>
  <si>
    <t>INE206D08394</t>
  </si>
  <si>
    <t>7.95% IRFC NCD RED 12-06-2029**</t>
  </si>
  <si>
    <t>INE053F07BR9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</si>
  <si>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</si>
  <si>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</si>
  <si>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</si>
  <si>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</si>
  <si>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</si>
  <si>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</si>
  <si>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</si>
  <si>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</si>
  <si>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</si>
  <si>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</si>
  <si>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</si>
  <si>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</si>
  <si>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7.8% NHAI NCD RED 26-06-2029**</t>
  </si>
  <si>
    <t>INE906B07HF9</t>
  </si>
  <si>
    <t>In accordance with SEBI Circular no. SEBI/HO/IMD/PoD2/P/CIR/2024/183 dated December 13, 2024, Debt Index Replication Factor (DIRF) is 71.06%.</t>
  </si>
  <si>
    <t>BHARAT Bond ETF - April 2030</t>
  </si>
  <si>
    <t>PORTFOLIO STATEMENT OF EDELWEISS LARGE &amp; MID CAP FUND AS ON MARCH 31, 2025</t>
  </si>
  <si>
    <t>(An open ended equity scheme investing in both large cap and mid cap stocks)</t>
  </si>
  <si>
    <t>Max Financial Services Ltd.</t>
  </si>
  <si>
    <t>INE180A01020</t>
  </si>
  <si>
    <t>Amber Enterprises India Ltd.</t>
  </si>
  <si>
    <t>INE371P01015</t>
  </si>
  <si>
    <t>Can Fin Homes Ltd.</t>
  </si>
  <si>
    <t>INE477A01020</t>
  </si>
  <si>
    <t>JK Cement Ltd.</t>
  </si>
  <si>
    <t>INE823G01014</t>
  </si>
  <si>
    <t>Birlasoft Ltd.</t>
  </si>
  <si>
    <t>INE836A01035</t>
  </si>
  <si>
    <t>Dalmia Bharat Ltd.</t>
  </si>
  <si>
    <t>INE00R701025</t>
  </si>
  <si>
    <t>Mahindra &amp; Mahindra Financial Services Ltd</t>
  </si>
  <si>
    <t>INE774D01024</t>
  </si>
  <si>
    <t>Century Plyboards (India) Ltd.</t>
  </si>
  <si>
    <t>INE348B01021</t>
  </si>
  <si>
    <t>Grindwell Norton Ltd.</t>
  </si>
  <si>
    <t>INE536A01023</t>
  </si>
  <si>
    <t>Metro Brands Ltd.</t>
  </si>
  <si>
    <t>INE317I01021</t>
  </si>
  <si>
    <t>Sona BLW Precision Forgings Ltd.</t>
  </si>
  <si>
    <t>INE073K01018</t>
  </si>
  <si>
    <t>GMM Pfaudler Ltd.</t>
  </si>
  <si>
    <t>INE541A01023</t>
  </si>
  <si>
    <t>REC Ltd.</t>
  </si>
  <si>
    <t>INE020B01018</t>
  </si>
  <si>
    <t>Edelweiss Large and Mid Cap Fund</t>
  </si>
  <si>
    <t>PORTFOLIO STATEMENT OF EDELWEISS AGGRESSIVE HYBRID FUND AS ON MARCH 31, 2025</t>
  </si>
  <si>
    <t>(An open ended hybrid scheme investing predominantly in equity and equity related instruments)</t>
  </si>
  <si>
    <t>Shree Cement Ltd.</t>
  </si>
  <si>
    <t>INE070A01015</t>
  </si>
  <si>
    <t>Granules India Ltd.</t>
  </si>
  <si>
    <t>INE101D01020</t>
  </si>
  <si>
    <t>Minda Corporation Ltd.</t>
  </si>
  <si>
    <t>INE842C01021</t>
  </si>
  <si>
    <t>MRF Ltd.</t>
  </si>
  <si>
    <t>INE883A01011</t>
  </si>
  <si>
    <t>Mahanagar Gas Ltd.</t>
  </si>
  <si>
    <t>INE002S01010</t>
  </si>
  <si>
    <t>ITD Cementation India Ltd.</t>
  </si>
  <si>
    <t>INE686A01026</t>
  </si>
  <si>
    <t>National Aluminium Company Ltd.</t>
  </si>
  <si>
    <t>INE139A01034</t>
  </si>
  <si>
    <t>Craftsman Automation Ltd.</t>
  </si>
  <si>
    <t>INE00LO01017</t>
  </si>
  <si>
    <t>CCL Products (India) Ltd.</t>
  </si>
  <si>
    <t>INE421D01022</t>
  </si>
  <si>
    <t>Indraprastha Gas Ltd.</t>
  </si>
  <si>
    <t>INE203G01027</t>
  </si>
  <si>
    <t>BROOKFIELD INDIA REAL ESTATE TRUST</t>
  </si>
  <si>
    <t>INE0FDU25010</t>
  </si>
  <si>
    <t>Indraprastha Gas Ltd.24/04/2025</t>
  </si>
  <si>
    <t>Voltas Ltd.24/04/2025</t>
  </si>
  <si>
    <t>7.65% HDB FIN SERV NCD 10-09-27**</t>
  </si>
  <si>
    <t>INE756I07EJ2</t>
  </si>
  <si>
    <t>8.1701% ABHFL SR D1 NCD 25-08-27**</t>
  </si>
  <si>
    <t>INE831R07466</t>
  </si>
  <si>
    <t>EDEL CRI IBX AAA FIN S JN 28-DIRECT-GR</t>
  </si>
  <si>
    <t>INF754K01TP0</t>
  </si>
  <si>
    <t>EDEL CRIS-IBX AAA NBFC-HFC-JUN 27 IND FD</t>
  </si>
  <si>
    <t>INF754K01UG7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</si>
  <si>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</si>
  <si>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</si>
  <si>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</si>
  <si>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</si>
  <si>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</si>
  <si>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TECHNOLOGY FUND AS ON MARCH 31, 2025</t>
  </si>
  <si>
    <t>(An open-ended equity scheme investing in technology &amp; technology-related companies)</t>
  </si>
  <si>
    <t>Cyient Ltd.</t>
  </si>
  <si>
    <t>INE136B01020</t>
  </si>
  <si>
    <t>Teamlease Services Ltd.</t>
  </si>
  <si>
    <t>INE985S01024</t>
  </si>
  <si>
    <t>KPIT Technologies Ltd.</t>
  </si>
  <si>
    <t>INE04I401011</t>
  </si>
  <si>
    <t>Rategain Travel Technologies Ltd.</t>
  </si>
  <si>
    <t>INE0CLI01024</t>
  </si>
  <si>
    <t>Tejas Networks Ltd.</t>
  </si>
  <si>
    <t>INE010J01012</t>
  </si>
  <si>
    <t>Telecom - Equipment &amp; Accessories</t>
  </si>
  <si>
    <t>Data Patterns (India) Ltd.</t>
  </si>
  <si>
    <t>INE0IX101010</t>
  </si>
  <si>
    <t>Cyient DLM Ltd.</t>
  </si>
  <si>
    <t>INE055S01018</t>
  </si>
  <si>
    <t>Tata Communications Ltd.</t>
  </si>
  <si>
    <t>INE151A01013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</si>
  <si>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</si>
  <si>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</si>
  <si>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</si>
  <si>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</si>
  <si>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</si>
  <si>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</si>
  <si>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</si>
  <si>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</si>
  <si>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</si>
  <si>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</si>
  <si>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SALESFORCE INC</t>
  </si>
  <si>
    <t>US79466L3024</t>
  </si>
  <si>
    <t>IBM</t>
  </si>
  <si>
    <t>US4592001014</t>
  </si>
  <si>
    <t>Computers - Software &amp; Consulting</t>
  </si>
  <si>
    <t>ORACLE CORPORATION</t>
  </si>
  <si>
    <t>US68389X1054</t>
  </si>
  <si>
    <t>CISCO SYSTEMS INC</t>
  </si>
  <si>
    <t>US17275R1023</t>
  </si>
  <si>
    <t>ACCENTURE PLC</t>
  </si>
  <si>
    <t>IE00B4BNMY34</t>
  </si>
  <si>
    <t>PALANTIR TECHNOLOGIES INC</t>
  </si>
  <si>
    <t>US69608A1088</t>
  </si>
  <si>
    <t>QUALCOMM INC</t>
  </si>
  <si>
    <t>US7475251036</t>
  </si>
  <si>
    <t>ADOBE INC</t>
  </si>
  <si>
    <t>US00724F1012</t>
  </si>
  <si>
    <t>INTUIT INC</t>
  </si>
  <si>
    <t>US4612021034</t>
  </si>
  <si>
    <t>ADVANCED MICRO DEVICES INC</t>
  </si>
  <si>
    <t>US0079031078</t>
  </si>
  <si>
    <t>TEXAS INSTRUMENTS INC</t>
  </si>
  <si>
    <t>US8825081040</t>
  </si>
  <si>
    <t>SERVICENOW INC.</t>
  </si>
  <si>
    <t>US81762P1021</t>
  </si>
  <si>
    <t>APPLIED MATERIALS INC</t>
  </si>
  <si>
    <t>US0382221051</t>
  </si>
  <si>
    <t>PALO ALTO NETWORKS INC</t>
  </si>
  <si>
    <t>US6974351057</t>
  </si>
  <si>
    <t>ANALOG DEVICES INC</t>
  </si>
  <si>
    <t>US0326541051</t>
  </si>
  <si>
    <t>INTEL CORP</t>
  </si>
  <si>
    <t>US4581401001</t>
  </si>
  <si>
    <t>MICRON TECHNOLOGY INC</t>
  </si>
  <si>
    <t>US5951121038</t>
  </si>
  <si>
    <t>LAM RESEARCH CORPORATION</t>
  </si>
  <si>
    <t>US5128073062</t>
  </si>
  <si>
    <t>KLA CORP</t>
  </si>
  <si>
    <t>US4824801009</t>
  </si>
  <si>
    <t>CROWDSTRIKE HOLDINGS INC</t>
  </si>
  <si>
    <t>US22788C1053</t>
  </si>
  <si>
    <t>AMPHENOL CORP</t>
  </si>
  <si>
    <t>US0320951017</t>
  </si>
  <si>
    <t>ARISTA NETWORKS INC.</t>
  </si>
  <si>
    <t>US0404132054</t>
  </si>
  <si>
    <t>MOTOROLA SOLUTIONS INC</t>
  </si>
  <si>
    <t>US6200763075</t>
  </si>
  <si>
    <t>CADENCE DESIGN SYS INC</t>
  </si>
  <si>
    <t>US1273871087</t>
  </si>
  <si>
    <t>SYNOPSYS INC</t>
  </si>
  <si>
    <t>US8716071076</t>
  </si>
  <si>
    <t>ROPER TECHNOLOGIES INC</t>
  </si>
  <si>
    <t>US7766961061</t>
  </si>
  <si>
    <t>FORTINET INC</t>
  </si>
  <si>
    <t>US34959E1091</t>
  </si>
  <si>
    <t>DELL TECHNOLOGIES INC</t>
  </si>
  <si>
    <t>US24703L2025</t>
  </si>
  <si>
    <t>AUTODESK INC</t>
  </si>
  <si>
    <t>US0527691069</t>
  </si>
  <si>
    <t>NXP SEMICONDUCTORS NV</t>
  </si>
  <si>
    <t>NL0009538784</t>
  </si>
  <si>
    <t>FAIR ISAAC CORP</t>
  </si>
  <si>
    <t>US3032501047</t>
  </si>
  <si>
    <t>TE CONNECTIVITY PLC</t>
  </si>
  <si>
    <t>IE000IVNQZ81</t>
  </si>
  <si>
    <t>COGNIZANT TECH SOLUTIONS</t>
  </si>
  <si>
    <t>US1924461023</t>
  </si>
  <si>
    <t>CORNING INC</t>
  </si>
  <si>
    <t>US2193501051</t>
  </si>
  <si>
    <t>GARTNER INC</t>
  </si>
  <si>
    <t>US3666511072</t>
  </si>
  <si>
    <t>ANSYS INC</t>
  </si>
  <si>
    <t>US03662Q1058</t>
  </si>
  <si>
    <t>MONOLITHIC POWER SYSTEM INC</t>
  </si>
  <si>
    <t>US6098391054</t>
  </si>
  <si>
    <t>HP INC</t>
  </si>
  <si>
    <t>US40434L1052</t>
  </si>
  <si>
    <t>KEYSIGHT TECHNOLOGIES INC</t>
  </si>
  <si>
    <t>US49338L1035</t>
  </si>
  <si>
    <t>MICROCHIP TECHNOLOGY INC</t>
  </si>
  <si>
    <t>US5950171042</t>
  </si>
  <si>
    <t>TYLER TECHNOLOGIES INC.</t>
  </si>
  <si>
    <t>US9022521051</t>
  </si>
  <si>
    <t>CDW CORP/DE</t>
  </si>
  <si>
    <t>US12514G1085</t>
  </si>
  <si>
    <t>HEWLETT PACKARD ENTERPRISE CO</t>
  </si>
  <si>
    <t>US42824C1099</t>
  </si>
  <si>
    <t>IT Enabled Services</t>
  </si>
  <si>
    <t>NETAPP INC</t>
  </si>
  <si>
    <t>US64110D1046</t>
  </si>
  <si>
    <t>ON SEMICONDUCTOR CORPORATION</t>
  </si>
  <si>
    <t>US6821891057</t>
  </si>
  <si>
    <t>FIRST SOLAR INC</t>
  </si>
  <si>
    <t>US3364331070</t>
  </si>
  <si>
    <t>Edelweiss Technology Fund</t>
  </si>
  <si>
    <t>PORTFOLIO STATEMENT OF EDELWEISS  EUROPE DYNAMIC EQUITY OFF-SHORE FUND AS ON MARCH 31, 2025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</si>
  <si>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</si>
  <si>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</si>
  <si>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</si>
  <si>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</si>
  <si>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BHARAT BOND FOF – APRIL 2033 AS ON MARCH 31, 2025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</si>
  <si>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</si>
  <si>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</si>
  <si>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</si>
  <si>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</si>
  <si>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</si>
  <si>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MARCH 31, 2025</t>
  </si>
  <si>
    <t>(An open ended debt scheme investing in government securities across maturity)</t>
  </si>
  <si>
    <t>7.34% GOVT OF INDIA RED 22-04-2064</t>
  </si>
  <si>
    <t>IN0020240035</t>
  </si>
  <si>
    <t>7.30% GOVT OF INDIA RED 19-06-2053</t>
  </si>
  <si>
    <t>IN0020230051</t>
  </si>
  <si>
    <t>6.79% GOVT OF INDIA RED 07-10-2034</t>
  </si>
  <si>
    <t>IN0020240126</t>
  </si>
  <si>
    <t>7.23% GOVT OF INDIA RED 15-04-2039</t>
  </si>
  <si>
    <t>IN0020240027</t>
  </si>
  <si>
    <t>8.38% GUJARAT SDL RED 27-02-2029</t>
  </si>
  <si>
    <t>IN1520180309</t>
  </si>
  <si>
    <t>Edelweiss Government Securities Fund</t>
  </si>
  <si>
    <t>Gilt Fund</t>
  </si>
  <si>
    <t>PORTFOLIO STATEMENT OF EDELWEISS OVERNIGHT FUND AS ON MARCH 31, 2025</t>
  </si>
  <si>
    <t>(An open-ended debt scheme investing in overnight instruments.)</t>
  </si>
  <si>
    <t>182 DAYS TBILL RED 04-04-2025</t>
  </si>
  <si>
    <t>IN002024Y258</t>
  </si>
  <si>
    <t>364 DAYS TBILL RED 11-04-2025</t>
  </si>
  <si>
    <t>IN002024Z024</t>
  </si>
  <si>
    <t>PUNJAB NATIONAL BANK CD RED 02-04-2025#**</t>
  </si>
  <si>
    <t>INE160A16PE2</t>
  </si>
  <si>
    <t>INDIAN BANK CD RED 02-04-2025#**</t>
  </si>
  <si>
    <t>INE562A16NU0</t>
  </si>
  <si>
    <t>NABARD CP RED 02-04-2025**</t>
  </si>
  <si>
    <t>INE261F14MQ3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</si>
  <si>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</si>
  <si>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</si>
  <si>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</si>
  <si>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</si>
  <si>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</si>
  <si>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</si>
  <si>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</si>
  <si>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</si>
  <si>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</si>
  <si>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</si>
  <si>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</si>
  <si>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</si>
  <si>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</si>
  <si>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</si>
  <si>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</si>
  <si>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</si>
  <si>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CONSUMPTION FUND AS ON MARCH 31, 2025</t>
  </si>
  <si>
    <t>(An open-ended equity scheme following consumption theme)</t>
  </si>
  <si>
    <t>Chalet Hotels Ltd.</t>
  </si>
  <si>
    <t>INE427F01016</t>
  </si>
  <si>
    <t>Cartrade Tech Ltd.</t>
  </si>
  <si>
    <t>INE290S01011</t>
  </si>
  <si>
    <t>K.P.R. Mill Ltd.</t>
  </si>
  <si>
    <t>INE930H01031</t>
  </si>
  <si>
    <t>Dr. Lal Path Labs Ltd.</t>
  </si>
  <si>
    <t>INE600L01024</t>
  </si>
  <si>
    <t>Go Fashion (India) Ltd.</t>
  </si>
  <si>
    <t>INE0BJS01011</t>
  </si>
  <si>
    <t>Edelweiss Consumption Fund</t>
  </si>
  <si>
    <t>PORTFOLIO STATEMENT OF EDELWEISS SMALL CAP FUND AS ON MARCH 31, 2025</t>
  </si>
  <si>
    <t>(An open ended scheme predominantly investing in small cap stocks)</t>
  </si>
  <si>
    <t>Krishna Inst of Medical Sciences Ltd.</t>
  </si>
  <si>
    <t>INE967H01025</t>
  </si>
  <si>
    <t>City Union Bank Ltd.</t>
  </si>
  <si>
    <t>INE491A01021</t>
  </si>
  <si>
    <t>Kirloskar Pneumatic Co.Ltd.</t>
  </si>
  <si>
    <t>INE811A01020</t>
  </si>
  <si>
    <t>Dodla Dairy Ltd.</t>
  </si>
  <si>
    <t>INE021O01019</t>
  </si>
  <si>
    <t>Firstsource Solutions Ltd.</t>
  </si>
  <si>
    <t>INE684F01012</t>
  </si>
  <si>
    <t>Clean Science and Technology Ltd.</t>
  </si>
  <si>
    <t>INE227W01023</t>
  </si>
  <si>
    <t>Westlife Foodworld Ltd.</t>
  </si>
  <si>
    <t>INE274F01020</t>
  </si>
  <si>
    <t>V-Mart Retail Ltd.</t>
  </si>
  <si>
    <t>INE665J01013</t>
  </si>
  <si>
    <t>Vijaya Diagnostic Centre Ltd.</t>
  </si>
  <si>
    <t>INE043W01024</t>
  </si>
  <si>
    <t>Sumitomo Chemical India Ltd.</t>
  </si>
  <si>
    <t>INE258G01013</t>
  </si>
  <si>
    <t>Avalon Technologies Ltd.</t>
  </si>
  <si>
    <t>INE0LCL01028</t>
  </si>
  <si>
    <t>JK Lakshmi Cement Ltd.</t>
  </si>
  <si>
    <t>INE786A01032</t>
  </si>
  <si>
    <t>Ahluwalia Contracts (India) Ltd.</t>
  </si>
  <si>
    <t>INE758C01029</t>
  </si>
  <si>
    <t>Emami Ltd.</t>
  </si>
  <si>
    <t>INE548C01032</t>
  </si>
  <si>
    <t>Arvind Fashions Ltd.</t>
  </si>
  <si>
    <t>INE955V01021</t>
  </si>
  <si>
    <t>Gabriel India Ltd.</t>
  </si>
  <si>
    <t>INE524A01029</t>
  </si>
  <si>
    <t>Garware Technical Fibres Ltd.</t>
  </si>
  <si>
    <t>INE276A01018</t>
  </si>
  <si>
    <t>Ratnamani Metals &amp; Tubes Ltd.</t>
  </si>
  <si>
    <t>INE703B01027</t>
  </si>
  <si>
    <t>Voltamp Transformers Ltd.</t>
  </si>
  <si>
    <t>INE540H01012</t>
  </si>
  <si>
    <t>RHI Magnesita India Ltd.</t>
  </si>
  <si>
    <t>INE743M01012</t>
  </si>
  <si>
    <t>CSB Bank Ltd.</t>
  </si>
  <si>
    <t>INE679A01013</t>
  </si>
  <si>
    <t>KNR Constructions Ltd.</t>
  </si>
  <si>
    <t>INE634I01029</t>
  </si>
  <si>
    <t>Cera Sanitaryware Ltd.</t>
  </si>
  <si>
    <t>INE739E01017</t>
  </si>
  <si>
    <t>Jamna Auto Industries Ltd.</t>
  </si>
  <si>
    <t>INE039C01032</t>
  </si>
  <si>
    <t>Mold-Tek Packaging Ltd.</t>
  </si>
  <si>
    <t>INE893J01029</t>
  </si>
  <si>
    <t>Rolex Rings Ltd.</t>
  </si>
  <si>
    <t>INE645S01016</t>
  </si>
  <si>
    <t>NOCIL Ltd.</t>
  </si>
  <si>
    <t>INE163A01018</t>
  </si>
  <si>
    <t>Rajratan Global Wire Ltd.</t>
  </si>
  <si>
    <t>INE451D01029</t>
  </si>
  <si>
    <t>Edelweiss Small Cap Fund</t>
  </si>
  <si>
    <t>PORTFOLIO STATEMENT OF EDELWEISS NIFTY LARGE MID CAP 250 INDEX FUND AS ON MARCH 31, 2025</t>
  </si>
  <si>
    <t>(An Open-ended Equity Scheme replicating Nifty LargeMidcap 250 Index)</t>
  </si>
  <si>
    <t>UPL Ltd.</t>
  </si>
  <si>
    <t>INE628A01036</t>
  </si>
  <si>
    <t>Yes Bank Ltd.</t>
  </si>
  <si>
    <t>INE528G01035</t>
  </si>
  <si>
    <t>Bharat Forge Ltd.</t>
  </si>
  <si>
    <t>INE465A01025</t>
  </si>
  <si>
    <t>Tube Investments Of India Ltd.</t>
  </si>
  <si>
    <t>INE974X01010</t>
  </si>
  <si>
    <t>GMR Airports Ltd.</t>
  </si>
  <si>
    <t>INE776C01039</t>
  </si>
  <si>
    <t>NHPC Ltd.</t>
  </si>
  <si>
    <t>INE848E01016</t>
  </si>
  <si>
    <t>Union Bank of India</t>
  </si>
  <si>
    <t>INE692A01016</t>
  </si>
  <si>
    <t>NMDC Ltd.</t>
  </si>
  <si>
    <t>INE584A01023</t>
  </si>
  <si>
    <t>Supreme Industries Ltd.</t>
  </si>
  <si>
    <t>INE195A01028</t>
  </si>
  <si>
    <t>Patanjali Foods Ltd.</t>
  </si>
  <si>
    <t>INE619A01035</t>
  </si>
  <si>
    <t>Container Corporation Of India Ltd.</t>
  </si>
  <si>
    <t>INE111A01025</t>
  </si>
  <si>
    <t>Jindal Stainless Ltd.</t>
  </si>
  <si>
    <t>INE220G01021</t>
  </si>
  <si>
    <t>Tata Elxsi Ltd.</t>
  </si>
  <si>
    <t>INE670A01012</t>
  </si>
  <si>
    <t>Vodafone Idea Ltd.</t>
  </si>
  <si>
    <t>INE669E01016</t>
  </si>
  <si>
    <t>LIC Housing Finance Ltd.</t>
  </si>
  <si>
    <t>INE115A01026</t>
  </si>
  <si>
    <t>Adani Total Gas Ltd.</t>
  </si>
  <si>
    <t>INE399L01023</t>
  </si>
  <si>
    <t>Steel Authority of India Ltd.</t>
  </si>
  <si>
    <t>INE114A01011</t>
  </si>
  <si>
    <t>Gujarat Fluorochemicals Ltd.</t>
  </si>
  <si>
    <t>INE09N301011</t>
  </si>
  <si>
    <t>Exide Industries Ltd.</t>
  </si>
  <si>
    <t>INE302A01020</t>
  </si>
  <si>
    <t>Tata Power Company Ltd.</t>
  </si>
  <si>
    <t>INE245A01021</t>
  </si>
  <si>
    <t>Berger Paints (I) Ltd.</t>
  </si>
  <si>
    <t>INE463A01038</t>
  </si>
  <si>
    <t>Apollo Tyres Ltd.</t>
  </si>
  <si>
    <t>INE438A01022</t>
  </si>
  <si>
    <t>Deepak Nitrite Ltd.</t>
  </si>
  <si>
    <t>INE288B01029</t>
  </si>
  <si>
    <t>Bajaj Holdings &amp; Investment Ltd.</t>
  </si>
  <si>
    <t>INE118A01012</t>
  </si>
  <si>
    <t>Bharat Petroleum Corporation Ltd.</t>
  </si>
  <si>
    <t>INE029A01011</t>
  </si>
  <si>
    <t>Aditya Birla Capital Ltd.</t>
  </si>
  <si>
    <t>INE674K01013</t>
  </si>
  <si>
    <t>Linde India Ltd.</t>
  </si>
  <si>
    <t>INE473A01011</t>
  </si>
  <si>
    <t>ACC Ltd.</t>
  </si>
  <si>
    <t>INE012A01025</t>
  </si>
  <si>
    <t>General Insurance Corporation of India</t>
  </si>
  <si>
    <t>INE481Y01014</t>
  </si>
  <si>
    <t>Bank of India</t>
  </si>
  <si>
    <t>INE084A01016</t>
  </si>
  <si>
    <t>AIA Engineering Ltd.</t>
  </si>
  <si>
    <t>INE212H01026</t>
  </si>
  <si>
    <t>L&amp;T Finance Ltd.</t>
  </si>
  <si>
    <t>INE498L01015</t>
  </si>
  <si>
    <t>Bandhan Bank Ltd.</t>
  </si>
  <si>
    <t>INE545U01014</t>
  </si>
  <si>
    <t>GAIL (India) Ltd.</t>
  </si>
  <si>
    <t>INE129A01019</t>
  </si>
  <si>
    <t>Aditya Birla Fashion and Retail Ltd.</t>
  </si>
  <si>
    <t>INE647O01011</t>
  </si>
  <si>
    <t>Cochin Shipyard Ltd.</t>
  </si>
  <si>
    <t>INE704P01025</t>
  </si>
  <si>
    <t>Indian Oil Corporation Ltd.</t>
  </si>
  <si>
    <t>INE242A01010</t>
  </si>
  <si>
    <t>DLF Ltd.</t>
  </si>
  <si>
    <t>INE271C01023</t>
  </si>
  <si>
    <t>Tata Technologies Ltd.</t>
  </si>
  <si>
    <t>INE142M01025</t>
  </si>
  <si>
    <t>Adani Power Ltd.</t>
  </si>
  <si>
    <t>INE814H01011</t>
  </si>
  <si>
    <t>IRB Infrastructure Developers Ltd.</t>
  </si>
  <si>
    <t>INE821I01022</t>
  </si>
  <si>
    <t>Motherson Sumi Wiring India Ltd.</t>
  </si>
  <si>
    <t>INE0FS801015</t>
  </si>
  <si>
    <t>Ambuja Cements Ltd.</t>
  </si>
  <si>
    <t>INE079A01024</t>
  </si>
  <si>
    <t>Adani Wilmar Ltd.</t>
  </si>
  <si>
    <t>INE699H01024</t>
  </si>
  <si>
    <t>Tata Investment Corporation Ltd.</t>
  </si>
  <si>
    <t>INE672A01018</t>
  </si>
  <si>
    <t>Macrotech Developers Ltd.</t>
  </si>
  <si>
    <t>INE670K01029</t>
  </si>
  <si>
    <t>3M India Ltd.</t>
  </si>
  <si>
    <t>INE470A01017</t>
  </si>
  <si>
    <t>Star Health &amp; Allied Insurance Co Ltd.</t>
  </si>
  <si>
    <t>INE575P01011</t>
  </si>
  <si>
    <t>NLC India Ltd.</t>
  </si>
  <si>
    <t>INE589A01014</t>
  </si>
  <si>
    <t>Adani Energy Solutions Ltd.</t>
  </si>
  <si>
    <t>INE931S01010</t>
  </si>
  <si>
    <t>Honeywell Automation India Ltd.</t>
  </si>
  <si>
    <t>INE671A01010</t>
  </si>
  <si>
    <t>Bank of Maharashtra</t>
  </si>
  <si>
    <t>INE457A01014</t>
  </si>
  <si>
    <t>Adani Green Energy Ltd.</t>
  </si>
  <si>
    <t>INE364U01010</t>
  </si>
  <si>
    <t>Gujarat Gas Ltd.</t>
  </si>
  <si>
    <t>INE844O01030</t>
  </si>
  <si>
    <t>SJVN Ltd.</t>
  </si>
  <si>
    <t>INE002L01015</t>
  </si>
  <si>
    <t>Sun TV Network Ltd.</t>
  </si>
  <si>
    <t>INE424H01027</t>
  </si>
  <si>
    <t>Entertainment</t>
  </si>
  <si>
    <t>Indian Railway Finance Corporation Ltd.</t>
  </si>
  <si>
    <t>INE053F01010</t>
  </si>
  <si>
    <t>ICICI Prudential Life Insurance Co Ltd.</t>
  </si>
  <si>
    <t>INE726G01019</t>
  </si>
  <si>
    <t>Ola Electric Mobility Ltd.</t>
  </si>
  <si>
    <t>INE0LXG01040</t>
  </si>
  <si>
    <t>Life Insurance Corporation of India</t>
  </si>
  <si>
    <t>INE0J1Y01017</t>
  </si>
  <si>
    <t>The New India Assurance Company Ltd.</t>
  </si>
  <si>
    <t>INE470Y01017</t>
  </si>
  <si>
    <t>Mangalore Refinery &amp; Petrochemicals Ltd.</t>
  </si>
  <si>
    <t>INE103A01014</t>
  </si>
  <si>
    <t>Edelweiss NIFTY Large Mid Cap 250 Index Fund</t>
  </si>
  <si>
    <t>PORTFOLIO STATEMENT OF EDELWEISS GOLD AND SILVER ETF FOF AS ON MARCH 31, 2025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</si>
  <si>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</si>
  <si>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</si>
  <si>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</si>
  <si>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</si>
  <si>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</si>
  <si>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</si>
  <si>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CRISIL IBX 50:50 GILT PLUS SDL APRIL 2037 INDEX FUND AS ON MARCH 31,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</si>
  <si>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</si>
  <si>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</si>
  <si>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</si>
  <si>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</si>
  <si>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</si>
  <si>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</si>
  <si>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</si>
  <si>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</si>
  <si>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</si>
  <si>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</si>
  <si>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</si>
  <si>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</si>
  <si>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</si>
  <si>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</si>
  <si>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</si>
  <si>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</si>
  <si>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</si>
  <si>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</si>
  <si>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</si>
  <si>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</si>
  <si>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</si>
  <si>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</si>
  <si>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</si>
  <si>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</si>
  <si>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</si>
  <si>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</si>
  <si>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</si>
  <si>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KARNATAKA SDL RED 20-03-2037</t>
  </si>
  <si>
    <t>IN1920230357</t>
  </si>
  <si>
    <t>7.45% MAHARASHTRA SDL RED 20-03-2037</t>
  </si>
  <si>
    <t>IN2220230295</t>
  </si>
  <si>
    <t>In accordance with SEBI Circular no. SEBI/HO/IMD/PoD2/P/CIR/2024/183 dated December 13, 2024, Debt Index Replication Factor (DIRF) is 98.72%.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</si>
  <si>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</si>
  <si>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</si>
  <si>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</si>
  <si>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MARCH 31,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</si>
  <si>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</si>
  <si>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</si>
  <si>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</si>
  <si>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</si>
  <si>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MARCH 31,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</si>
  <si>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</si>
  <si>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</si>
  <si>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</si>
  <si>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</si>
  <si>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MARCH 31, 2025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</si>
  <si>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</si>
  <si>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</si>
  <si>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</si>
  <si>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</si>
  <si>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</si>
  <si>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</si>
  <si>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</si>
  <si>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7.80% NABARD NCD SR 24E RED 15-03-2027**</t>
  </si>
  <si>
    <t>INE261F08EF5</t>
  </si>
  <si>
    <t>7.89% POWER GRID CORP NCD RED 09-03-2027**</t>
  </si>
  <si>
    <t>INE752E07OE0</t>
  </si>
  <si>
    <t>7.79% SIDBI NCD SR IV NCD RED 19-04-2027**</t>
  </si>
  <si>
    <t>INE556F08KK5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</si>
  <si>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</si>
  <si>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</si>
  <si>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</si>
  <si>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</si>
  <si>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</si>
  <si>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</si>
  <si>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</si>
  <si>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</si>
  <si>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</si>
  <si>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</si>
  <si>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</si>
  <si>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</si>
  <si>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</si>
  <si>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</si>
  <si>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</si>
  <si>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</si>
  <si>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</si>
  <si>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</si>
  <si>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</si>
  <si>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</si>
  <si>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</si>
  <si>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</si>
  <si>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</si>
  <si>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</si>
  <si>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</si>
  <si>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</si>
  <si>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</si>
  <si>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</si>
  <si>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</si>
  <si>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</si>
  <si>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</si>
  <si>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</si>
  <si>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</si>
  <si>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</si>
  <si>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</si>
  <si>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</si>
  <si>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</si>
  <si>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</si>
  <si>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</si>
  <si>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</si>
  <si>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</si>
  <si>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</si>
  <si>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</si>
  <si>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</si>
  <si>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</si>
  <si>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</si>
  <si>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</si>
  <si>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</si>
  <si>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</si>
  <si>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</si>
  <si>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</si>
  <si>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</si>
  <si>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</si>
  <si>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</si>
  <si>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In accordance with SEBI Circular no. SEBI/HO/IMD/PoD2/P/CIR/2024/183 dated December 13, 2024, Debt Index Replication Factor (DIRF) is 75.72%.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</si>
  <si>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</si>
  <si>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</si>
  <si>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</si>
  <si>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MARCH 31, 2025</t>
  </si>
  <si>
    <t>(An open-ended scheme investing in Equity, Debt, Commodities and in units of REITs &amp; InvITs)</t>
  </si>
  <si>
    <t>Piramal Enterprises Ltd.</t>
  </si>
  <si>
    <t>INE140A01024</t>
  </si>
  <si>
    <t>Vedanta Ltd.24/04/2025</t>
  </si>
  <si>
    <t>Godrej Consumer Products Ltd.24/04/2025</t>
  </si>
  <si>
    <t>Exide Industries Ltd.24/04/2025</t>
  </si>
  <si>
    <t>Indus Towers Ltd.24/04/2025</t>
  </si>
  <si>
    <t>Samvardhana Motherson International Ltd.24/04/2025</t>
  </si>
  <si>
    <t>Ambuja Cements Ltd.24/04/2025</t>
  </si>
  <si>
    <t>Cipla Ltd.24/04/2025</t>
  </si>
  <si>
    <t>Jubilant Foodworks Ltd.24/04/2025</t>
  </si>
  <si>
    <t>Piramal Enterprises Ltd.24/04/2025</t>
  </si>
  <si>
    <t>ACC Ltd.24/04/2025</t>
  </si>
  <si>
    <t>Eicher Motors Ltd.24/04/2025</t>
  </si>
  <si>
    <t>The Federal Bank Ltd.24/04/2025</t>
  </si>
  <si>
    <t>Hindustan Unilever Ltd.24/04/2025</t>
  </si>
  <si>
    <t>Apollo Tyres Ltd.24/04/2025</t>
  </si>
  <si>
    <t>InterGlobe Aviation Ltd.24/04/2025</t>
  </si>
  <si>
    <t>NTPC Ltd.24/04/2025</t>
  </si>
  <si>
    <t>ICICI Prudential Life Insurance Co Ltd.24/04/2025</t>
  </si>
  <si>
    <t>Bharat Heavy Electricals Ltd.24/04/2025</t>
  </si>
  <si>
    <t>LTIMindtree Ltd.24/04/2025</t>
  </si>
  <si>
    <t>Adani Ports &amp; Special Economic Zone Ltd.24/04/2025</t>
  </si>
  <si>
    <t>Coforge Ltd.24/04/2025</t>
  </si>
  <si>
    <t>Hero MotoCorp Ltd.24/04/2025</t>
  </si>
  <si>
    <t>Canara Bank24/04/2025</t>
  </si>
  <si>
    <t>Bank of Baroda24/04/2025</t>
  </si>
  <si>
    <t>Steel Authority of India Ltd.24/04/2025</t>
  </si>
  <si>
    <t>TVS Motor Company Ltd.24/04/2025</t>
  </si>
  <si>
    <t>Biocon Ltd.24/04/2025</t>
  </si>
  <si>
    <t>CG Power and Industrial Solutions Ltd.24/04/2025</t>
  </si>
  <si>
    <t>Oil &amp; Natural Gas Corporation Ltd.24/04/2025</t>
  </si>
  <si>
    <t>Mphasis Ltd.24/04/2025</t>
  </si>
  <si>
    <t>Divi's Laboratories Ltd.24/04/2025</t>
  </si>
  <si>
    <t>REC Ltd.24/04/2025</t>
  </si>
  <si>
    <t>JSW Steel Ltd.24/04/2025</t>
  </si>
  <si>
    <t>Indian Railway Catering &amp;Tou. Corp. Ltd.24/04/2025</t>
  </si>
  <si>
    <t>DLF Ltd.24/04/2025</t>
  </si>
  <si>
    <t>Cummins India Ltd.24/04/2025</t>
  </si>
  <si>
    <t>Avenue Supermarts Ltd.24/04/2025</t>
  </si>
  <si>
    <t>Tata Steel Ltd.24/04/2025</t>
  </si>
  <si>
    <t>Persistent Systems Ltd.24/04/2025</t>
  </si>
  <si>
    <t>PB Fintech Ltd.24/04/2025</t>
  </si>
  <si>
    <t>Lupin Ltd.24/04/2025</t>
  </si>
  <si>
    <t>Trent Ltd.24/04/2025</t>
  </si>
  <si>
    <t>Infosys Ltd.24/04/2025</t>
  </si>
  <si>
    <t>HDFC Life Insurance Company Ltd.24/04/2025</t>
  </si>
  <si>
    <t>Aditya Birla Fashion and Retail Ltd.24/04/2025</t>
  </si>
  <si>
    <t>Power Finance Corporation Ltd.24/04/2025</t>
  </si>
  <si>
    <t>Tata Motors Ltd.24/04/2025</t>
  </si>
  <si>
    <t>Titan Company Ltd.24/04/2025</t>
  </si>
  <si>
    <t>Hindustan Petroleum Corporation Ltd.24/04/2025</t>
  </si>
  <si>
    <t>Aurobindo Pharma Ltd.24/04/2025</t>
  </si>
  <si>
    <t>Shriram Finance Ltd.24/04/2025</t>
  </si>
  <si>
    <t>Bajaj Auto Ltd.24/04/2025</t>
  </si>
  <si>
    <t>Mahindra &amp; Mahindra Ltd.24/04/2025</t>
  </si>
  <si>
    <t>Punjab National Bank24/04/2025</t>
  </si>
  <si>
    <t>State Bank of India24/04/2025</t>
  </si>
  <si>
    <t>Marico Ltd.24/04/2025</t>
  </si>
  <si>
    <t>Hindalco Industries Ltd.24/04/2025</t>
  </si>
  <si>
    <t>HDFC Bank Ltd.24/04/2025</t>
  </si>
  <si>
    <t>Tata Consultancy Services Ltd.24/04/2025</t>
  </si>
  <si>
    <t>Ultratech Cement Ltd.24/04/2025</t>
  </si>
  <si>
    <t>Jio Financial Services Ltd.24/04/2025</t>
  </si>
  <si>
    <t>IndusInd Bank Ltd.24/04/2025</t>
  </si>
  <si>
    <t>ICICI Bank Ltd.24/04/2025</t>
  </si>
  <si>
    <t>Coal India Ltd.24/04/2025</t>
  </si>
  <si>
    <t>Adani Enterprises Ltd.24/04/2025</t>
  </si>
  <si>
    <t>Bharti Airtel Ltd.24/04/2025</t>
  </si>
  <si>
    <t>Grasim Industries Ltd.24/04/2025</t>
  </si>
  <si>
    <t>Hindustan Aeronautics Ltd.24/04/2025</t>
  </si>
  <si>
    <t>Vodafone Idea Ltd.24/04/2025</t>
  </si>
  <si>
    <t>Reliance Industries Ltd.24/04/2025</t>
  </si>
  <si>
    <t>Axis Bank Ltd.24/04/2025</t>
  </si>
  <si>
    <t>(b) Exchange Traded Commodity Derivatives</t>
  </si>
  <si>
    <t>SILVER-05May2025-MCX</t>
  </si>
  <si>
    <t>SILVERMINI-30Apr2025-MCX1</t>
  </si>
  <si>
    <t>GOLD-05Jun2025-MCX</t>
  </si>
  <si>
    <t>GOLD-04Apr2025-MCX</t>
  </si>
  <si>
    <t>7.62% NABARD NCD SR 24H RED 10-05-2029**</t>
  </si>
  <si>
    <t>INE261F08EH1</t>
  </si>
  <si>
    <t>8.3333%HDB FIN SR 213 A1 NCD 06-08-27**</t>
  </si>
  <si>
    <t>INE756I07FA8</t>
  </si>
  <si>
    <t>8.20% ADITYA BIRLA HSG SR L1 R19-05-2027**</t>
  </si>
  <si>
    <t>INE831R07441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</si>
  <si>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</si>
  <si>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</si>
  <si>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</si>
  <si>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</si>
  <si>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</si>
  <si>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</si>
  <si>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</si>
  <si>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</si>
  <si>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7.865% LIC HSG FIN LT TR443 NCD 20-08-26**</t>
  </si>
  <si>
    <t>INE115A07QT1</t>
  </si>
  <si>
    <t>7.8445% TATA CAP HSG FIN SR A 18-09-2026**</t>
  </si>
  <si>
    <t>INE033L07IC6</t>
  </si>
  <si>
    <t>8% ADITYA BIRLA FIN SR I RED 09-10-2026**</t>
  </si>
  <si>
    <t>INE860H07IQ0</t>
  </si>
  <si>
    <t>7.90% BAJAJ FIN LTD NCD RED 17-11-2025**</t>
  </si>
  <si>
    <t>INE296A07SF4</t>
  </si>
  <si>
    <t>6.35% HDB FIN A1 FX 169 RED 11-09-26**</t>
  </si>
  <si>
    <t>INE756I07DX5</t>
  </si>
  <si>
    <t>7.74% LIC HSG TR448 NCD 22-10-27**</t>
  </si>
  <si>
    <t>INE115A07QZ8</t>
  </si>
  <si>
    <t>RELIANCE JIO INFO LTD CP RED 23-04-2025**</t>
  </si>
  <si>
    <t>INE110L14TB7</t>
  </si>
  <si>
    <t>Others</t>
  </si>
  <si>
    <t>a) Silver</t>
  </si>
  <si>
    <t>Silver</t>
  </si>
  <si>
    <t>IDIA00500002</t>
  </si>
  <si>
    <t>Edelweiss Multi Asset Allocation Fund</t>
  </si>
  <si>
    <t>Multi Asset Allocation Fund</t>
  </si>
  <si>
    <t>PORTFOLIO STATEMENT OF EDELWEISS NIFTY NEXT 50 INDEX FUND AS ON MARCH 31, 2025</t>
  </si>
  <si>
    <t>(An Open-ended Equity Scheme replicating Nifty Next 50 Index)</t>
  </si>
  <si>
    <t>Edelweiss NIFTY Next 50 Index Fund</t>
  </si>
  <si>
    <t>Nifty Next 50 Index</t>
  </si>
  <si>
    <t>PORTFOLIO STATEMENT OF EDELWEISS NIFTY SMALLCAP 250 INDEX FUND AS ON MARCH 31, 2025</t>
  </si>
  <si>
    <t>(An Open-ended Equity Scheme replicating Nifty Smallcap 250 Index)</t>
  </si>
  <si>
    <t>Crompton Greaves Cons Electrical Ltd.</t>
  </si>
  <si>
    <t>INE299U01018</t>
  </si>
  <si>
    <t>REDINGTON LIMITED</t>
  </si>
  <si>
    <t>INE891D01026</t>
  </si>
  <si>
    <t>PNB Housing Finance Ltd.</t>
  </si>
  <si>
    <t>INE572E01012</t>
  </si>
  <si>
    <t>Tata Chemicals Ltd.</t>
  </si>
  <si>
    <t>INE092A01019</t>
  </si>
  <si>
    <t>Five Star Business Finance Ltd.</t>
  </si>
  <si>
    <t>INE128S01021</t>
  </si>
  <si>
    <t>Angel One Ltd.</t>
  </si>
  <si>
    <t>INE732I01013</t>
  </si>
  <si>
    <t>Indian Energy Exchange Ltd.</t>
  </si>
  <si>
    <t>INE022Q01020</t>
  </si>
  <si>
    <t>PG Electroplast Ltd.</t>
  </si>
  <si>
    <t>INE457L01029</t>
  </si>
  <si>
    <t>Delhivery Ltd.</t>
  </si>
  <si>
    <t>INE148O01028</t>
  </si>
  <si>
    <t>Manappuram Finance Ltd.</t>
  </si>
  <si>
    <t>INE522D01027</t>
  </si>
  <si>
    <t>Reliance Power Ltd.</t>
  </si>
  <si>
    <t>INE614G01033</t>
  </si>
  <si>
    <t>Aavas Financiers Ltd.</t>
  </si>
  <si>
    <t>INE216P01012</t>
  </si>
  <si>
    <t>KFIN Technologies Ltd.</t>
  </si>
  <si>
    <t>INE138Y01010</t>
  </si>
  <si>
    <t>Wockhardt Ltd.</t>
  </si>
  <si>
    <t>INE049B01025</t>
  </si>
  <si>
    <t>Carborundum Universal Ltd.</t>
  </si>
  <si>
    <t>INE120A01034</t>
  </si>
  <si>
    <t>Welspun Corp Ltd.</t>
  </si>
  <si>
    <t>INE191B01025</t>
  </si>
  <si>
    <t>The Ramco Cements Ltd.</t>
  </si>
  <si>
    <t>INE331A01037</t>
  </si>
  <si>
    <t>Kalpataru Projects International Ltd.</t>
  </si>
  <si>
    <t>INE220B01022</t>
  </si>
  <si>
    <t>Inox Wind Ltd.</t>
  </si>
  <si>
    <t>INE066P01011</t>
  </si>
  <si>
    <t>Aster DM Healthcare Ltd.</t>
  </si>
  <si>
    <t>INE914M01019</t>
  </si>
  <si>
    <t>Elgi Equipments Ltd.</t>
  </si>
  <si>
    <t>INE285A01027</t>
  </si>
  <si>
    <t>Neuland Laboratories Ltd.</t>
  </si>
  <si>
    <t>INE794A01010</t>
  </si>
  <si>
    <t>RBL Bank Ltd.</t>
  </si>
  <si>
    <t>INE976G01028</t>
  </si>
  <si>
    <t>Aditya Birla Real Estate Ltd.</t>
  </si>
  <si>
    <t>INE055A01016</t>
  </si>
  <si>
    <t>Paper, Forest &amp; Jute Products</t>
  </si>
  <si>
    <t>Affle (India) Ltd.</t>
  </si>
  <si>
    <t>INE00WC01027</t>
  </si>
  <si>
    <t>KEC International Ltd.</t>
  </si>
  <si>
    <t>INE389H01022</t>
  </si>
  <si>
    <t>Aegis Logistics Ltd.</t>
  </si>
  <si>
    <t>INE208C01025</t>
  </si>
  <si>
    <t>Poonawalla Fincorp Ltd.</t>
  </si>
  <si>
    <t>INE511C01022</t>
  </si>
  <si>
    <t>Himadri Speciality Chemical Ltd.</t>
  </si>
  <si>
    <t>INE019C01026</t>
  </si>
  <si>
    <t>Timken India Ltd.</t>
  </si>
  <si>
    <t>INE325A01013</t>
  </si>
  <si>
    <t>Atul Ltd.</t>
  </si>
  <si>
    <t>INE100A01010</t>
  </si>
  <si>
    <t>Gujarat State Petronet Ltd.</t>
  </si>
  <si>
    <t>INE246F01010</t>
  </si>
  <si>
    <t>CESC Ltd.</t>
  </si>
  <si>
    <t>INE486A01021</t>
  </si>
  <si>
    <t>Chambal Fertilizers &amp; Chemicals Ltd.</t>
  </si>
  <si>
    <t>INE085A01013</t>
  </si>
  <si>
    <t>The Great Eastern Shipping Company Ltd.</t>
  </si>
  <si>
    <t>INE017A01032</t>
  </si>
  <si>
    <t>Nuvama Wealth Management Ltd.</t>
  </si>
  <si>
    <t>INE531F01015</t>
  </si>
  <si>
    <t>Zee Entertainment Enterprises Ltd.</t>
  </si>
  <si>
    <t>INE256A01028</t>
  </si>
  <si>
    <t>PTC Industries Ltd.</t>
  </si>
  <si>
    <t>INE596F01018</t>
  </si>
  <si>
    <t>ZF Commercial Vehicle Ctrl Sys Ind Ltd.</t>
  </si>
  <si>
    <t>INE342J01019</t>
  </si>
  <si>
    <t>SKF India Ltd.</t>
  </si>
  <si>
    <t>INE640A01023</t>
  </si>
  <si>
    <t>JSW Holdings Ltd.</t>
  </si>
  <si>
    <t>INE824G01012</t>
  </si>
  <si>
    <t>NCC Ltd.</t>
  </si>
  <si>
    <t>INE868B01028</t>
  </si>
  <si>
    <t>National Buildings Construction Corporation Ltd.</t>
  </si>
  <si>
    <t>INE095N01031</t>
  </si>
  <si>
    <t>Sammaan Capital Ltd.</t>
  </si>
  <si>
    <t>INE148I01020</t>
  </si>
  <si>
    <t>EID Parry India Ltd.</t>
  </si>
  <si>
    <t>INE126A01031</t>
  </si>
  <si>
    <t>Aarti Industries Ltd.</t>
  </si>
  <si>
    <t>INE769A01020</t>
  </si>
  <si>
    <t>Ramkrishna Forgings Ltd.</t>
  </si>
  <si>
    <t>INE399G01023</t>
  </si>
  <si>
    <t>Bata India Ltd.</t>
  </si>
  <si>
    <t>INE176A01028</t>
  </si>
  <si>
    <t>Eris Lifesciences Ltd.</t>
  </si>
  <si>
    <t>INE406M01024</t>
  </si>
  <si>
    <t>Nava Ltd.</t>
  </si>
  <si>
    <t>INE725A01030</t>
  </si>
  <si>
    <t>IIFL Finance Ltd.</t>
  </si>
  <si>
    <t>INE530B01024</t>
  </si>
  <si>
    <t>Deepak Fertilizers &amp; Petrochem Corp Ltd.</t>
  </si>
  <si>
    <t>INE501A01019</t>
  </si>
  <si>
    <t>PCBL Chemical Ltd.</t>
  </si>
  <si>
    <t>INE602A01031</t>
  </si>
  <si>
    <t>Authum Investment &amp; Infrastructure Ltd.</t>
  </si>
  <si>
    <t>INE206F01022</t>
  </si>
  <si>
    <t>HFCL Ltd.</t>
  </si>
  <si>
    <t>INE548A01028</t>
  </si>
  <si>
    <t>Hindustan Copper Ltd.</t>
  </si>
  <si>
    <t>INE531E01026</t>
  </si>
  <si>
    <t>Anand Rathi Wealth Ltd.</t>
  </si>
  <si>
    <t>INE463V01026</t>
  </si>
  <si>
    <t>EIH Ltd.</t>
  </si>
  <si>
    <t>INE230A01023</t>
  </si>
  <si>
    <t>Rainbow Children's Medicare Ltd.</t>
  </si>
  <si>
    <t>INE961O01016</t>
  </si>
  <si>
    <t>Sapphire Foods India Ltd.</t>
  </si>
  <si>
    <t>INE806T01020</t>
  </si>
  <si>
    <t>Finolex Cables Ltd.</t>
  </si>
  <si>
    <t>INE235A01022</t>
  </si>
  <si>
    <t>Jubilant Pharmova Ltd.</t>
  </si>
  <si>
    <t>INE700A01033</t>
  </si>
  <si>
    <t>Jaiprakash Power Ventures Ltd.</t>
  </si>
  <si>
    <t>INE351F01018</t>
  </si>
  <si>
    <t>Zen Technologies Ltd.</t>
  </si>
  <si>
    <t>INE251B01027</t>
  </si>
  <si>
    <t>Sonata Software Ltd.</t>
  </si>
  <si>
    <t>INE269A01021</t>
  </si>
  <si>
    <t>Asahi India Glass Ltd.</t>
  </si>
  <si>
    <t>INE439A01020</t>
  </si>
  <si>
    <t>PVR Inox Ltd.</t>
  </si>
  <si>
    <t>INE191H01014</t>
  </si>
  <si>
    <t>V-Guard Industries Ltd.</t>
  </si>
  <si>
    <t>INE951I01027</t>
  </si>
  <si>
    <t>Lemon Tree Hotels Ltd.</t>
  </si>
  <si>
    <t>INE970X01018</t>
  </si>
  <si>
    <t>Indiamart Intermesh Ltd.</t>
  </si>
  <si>
    <t>INE933S01016</t>
  </si>
  <si>
    <t>Balrampur Chini Mills Ltd.</t>
  </si>
  <si>
    <t>INE119A01028</t>
  </si>
  <si>
    <t>Jindal Saw Ltd.</t>
  </si>
  <si>
    <t>INE324A01032</t>
  </si>
  <si>
    <t>Intellect Design Arena Ltd.</t>
  </si>
  <si>
    <t>INE306R01017</t>
  </si>
  <si>
    <t>Bayer Cropscience Ltd.</t>
  </si>
  <si>
    <t>INE462A01022</t>
  </si>
  <si>
    <t>BEML Ltd.</t>
  </si>
  <si>
    <t>INE258A01016</t>
  </si>
  <si>
    <t>Aptus Value Housing Finance India Ltd.</t>
  </si>
  <si>
    <t>INE852O01025</t>
  </si>
  <si>
    <t>Pfizer Ltd.</t>
  </si>
  <si>
    <t>INE182A01018</t>
  </si>
  <si>
    <t>CEAT Ltd.</t>
  </si>
  <si>
    <t>INE482A01020</t>
  </si>
  <si>
    <t>Swan Energy Ltd.</t>
  </si>
  <si>
    <t>INE665A01038</t>
  </si>
  <si>
    <t>Devyani International Ltd.</t>
  </si>
  <si>
    <t>INE872J01023</t>
  </si>
  <si>
    <t>Kirloskar Oil Engines Ltd.</t>
  </si>
  <si>
    <t>INE146L01010</t>
  </si>
  <si>
    <t>Shyam Metalics And Energy Ltd.</t>
  </si>
  <si>
    <t>INE810G01011</t>
  </si>
  <si>
    <t>Usha Martin Ltd.</t>
  </si>
  <si>
    <t>INE228A01035</t>
  </si>
  <si>
    <t>Sobha Ltd.</t>
  </si>
  <si>
    <t>INE671H01015</t>
  </si>
  <si>
    <t>Gravita India Ltd.</t>
  </si>
  <si>
    <t>INE024L01027</t>
  </si>
  <si>
    <t>DCM Shriram Ltd.</t>
  </si>
  <si>
    <t>INE499A01024</t>
  </si>
  <si>
    <t>HBL Engineering Ltd.</t>
  </si>
  <si>
    <t>INE292B01021</t>
  </si>
  <si>
    <t>Brainbees Solutions Ltd.</t>
  </si>
  <si>
    <t>INE02RE01045</t>
  </si>
  <si>
    <t>LT Foods Ltd.</t>
  </si>
  <si>
    <t>INE818H01020</t>
  </si>
  <si>
    <t>Finolex Industries Ltd.</t>
  </si>
  <si>
    <t>INE183A01024</t>
  </si>
  <si>
    <t>Ircon International Ltd.</t>
  </si>
  <si>
    <t>INE962Y01021</t>
  </si>
  <si>
    <t>Techno Electric &amp; Engineering Co. Ltd.</t>
  </si>
  <si>
    <t>INE285K01026</t>
  </si>
  <si>
    <t>Jupiter Wagons Ltd.</t>
  </si>
  <si>
    <t>INE209L01016</t>
  </si>
  <si>
    <t>Afcons Infrastructure Ltd.</t>
  </si>
  <si>
    <t>INE101I01011</t>
  </si>
  <si>
    <t>Happiest Minds Technologies Ltd.</t>
  </si>
  <si>
    <t>INE419U01012</t>
  </si>
  <si>
    <t>Olectra Greentech Ltd.</t>
  </si>
  <si>
    <t>INE260D01016</t>
  </si>
  <si>
    <t>Sarda Energy &amp; Minerals Ltd.</t>
  </si>
  <si>
    <t>INE385C01021</t>
  </si>
  <si>
    <t>Kansai Nerolac Paints Ltd.</t>
  </si>
  <si>
    <t>INE531A01024</t>
  </si>
  <si>
    <t>Raymond Ltd.</t>
  </si>
  <si>
    <t>INE301A01014</t>
  </si>
  <si>
    <t>Aditya Birla Sun Life AMC Ltd.</t>
  </si>
  <si>
    <t>INE404A01024</t>
  </si>
  <si>
    <t>Jyothy Labs Ltd.</t>
  </si>
  <si>
    <t>INE668F01031</t>
  </si>
  <si>
    <t>Godawari Power And Ispat Ltd.</t>
  </si>
  <si>
    <t>INE177H01039</t>
  </si>
  <si>
    <t>Engineers India Ltd.</t>
  </si>
  <si>
    <t>INE510A01028</t>
  </si>
  <si>
    <t>IDBI Bank Ltd.</t>
  </si>
  <si>
    <t>INE008A01015</t>
  </si>
  <si>
    <t>Signatureglobal (India) Ltd.</t>
  </si>
  <si>
    <t>INE903U01023</t>
  </si>
  <si>
    <t>Capri Global Capital Ltd.</t>
  </si>
  <si>
    <t>INE180C01042</t>
  </si>
  <si>
    <t>Welspun Living Ltd.</t>
  </si>
  <si>
    <t>INE192B01031</t>
  </si>
  <si>
    <t>Quess Corp Ltd.</t>
  </si>
  <si>
    <t>INE615P01015</t>
  </si>
  <si>
    <t>Gujarat Narmada Valley Fert &amp; Chem Ltd.</t>
  </si>
  <si>
    <t>INE113A01013</t>
  </si>
  <si>
    <t>The Jammu &amp; Kashmir Bank Ltd.</t>
  </si>
  <si>
    <t>INE168A01041</t>
  </si>
  <si>
    <t>HEG Ltd.</t>
  </si>
  <si>
    <t>INE545A01024</t>
  </si>
  <si>
    <t>Metropolis Healthcare Ltd.</t>
  </si>
  <si>
    <t>INE112L01020</t>
  </si>
  <si>
    <t>Vardhman Textiles Ltd.</t>
  </si>
  <si>
    <t>INE825A01020</t>
  </si>
  <si>
    <t>Fertilizers &amp; Chemicals Travancore Ltd.</t>
  </si>
  <si>
    <t>INE188A01015</t>
  </si>
  <si>
    <t>Elecon Engineering Company Ltd.</t>
  </si>
  <si>
    <t>INE205B01031</t>
  </si>
  <si>
    <t>Saregama India Ltd.</t>
  </si>
  <si>
    <t>INE979A01025</t>
  </si>
  <si>
    <t>JM Financial Ltd.</t>
  </si>
  <si>
    <t>INE780C01023</t>
  </si>
  <si>
    <t>NMDC Steel Ltd.</t>
  </si>
  <si>
    <t>INE0NNS01018</t>
  </si>
  <si>
    <t>Gujarat Pipavav Port Ltd.</t>
  </si>
  <si>
    <t>INE517F01014</t>
  </si>
  <si>
    <t>JK Tyre &amp; Industries Ltd.</t>
  </si>
  <si>
    <t>INE573A01042</t>
  </si>
  <si>
    <t>Valor Estate Ltd.</t>
  </si>
  <si>
    <t>INE879I01012</t>
  </si>
  <si>
    <t>Mastek Ltd.</t>
  </si>
  <si>
    <t>INE759A01021</t>
  </si>
  <si>
    <t>Blue Dart Express Ltd.</t>
  </si>
  <si>
    <t>INE233B01017</t>
  </si>
  <si>
    <t>The India Cements Ltd.</t>
  </si>
  <si>
    <t>INE383A01012</t>
  </si>
  <si>
    <t>Tanla Platforms Ltd.</t>
  </si>
  <si>
    <t>INE483C01032</t>
  </si>
  <si>
    <t>Alivus Life Sciences Ltd.</t>
  </si>
  <si>
    <t>INE03Q201024</t>
  </si>
  <si>
    <t>Triveni Engineering &amp; Industries Ltd.</t>
  </si>
  <si>
    <t>INE256C01024</t>
  </si>
  <si>
    <t>Godrej Agrovet Ltd.</t>
  </si>
  <si>
    <t>INE850D01014</t>
  </si>
  <si>
    <t>Graphite India Ltd.</t>
  </si>
  <si>
    <t>INE371A01025</t>
  </si>
  <si>
    <t>Honasa Consumer Ltd.</t>
  </si>
  <si>
    <t>INE0J5401028</t>
  </si>
  <si>
    <t>Sterling &amp; Wilson Renewable Energy Ltd.</t>
  </si>
  <si>
    <t>INE00M201021</t>
  </si>
  <si>
    <t>R R Kabel Ltd.</t>
  </si>
  <si>
    <t>INE777K01022</t>
  </si>
  <si>
    <t>Bombay Burmah Trading Corporation Ltd.</t>
  </si>
  <si>
    <t>INE050A01025</t>
  </si>
  <si>
    <t>SBFC Finance Ltd.</t>
  </si>
  <si>
    <t>INE423Y01016</t>
  </si>
  <si>
    <t>RITES LTD.</t>
  </si>
  <si>
    <t>INE320J01015</t>
  </si>
  <si>
    <t>Trident Ltd.</t>
  </si>
  <si>
    <t>INE064C01022</t>
  </si>
  <si>
    <t>Chennai Petroleum Corporation Ltd.</t>
  </si>
  <si>
    <t>INE178A01016</t>
  </si>
  <si>
    <t>PNC Infratech Ltd.</t>
  </si>
  <si>
    <t>INE195J01029</t>
  </si>
  <si>
    <t>Maharashtra Seamless Ltd.</t>
  </si>
  <si>
    <t>INE271B01025</t>
  </si>
  <si>
    <t>Network18 Media &amp; Investments Ltd.</t>
  </si>
  <si>
    <t>INE870H01013</t>
  </si>
  <si>
    <t>Raymond Lifestyle Ltd.</t>
  </si>
  <si>
    <t>INE02ID01020</t>
  </si>
  <si>
    <t>Tata Teleservices (Maharashtra) Ltd.</t>
  </si>
  <si>
    <t>INE517B01013</t>
  </si>
  <si>
    <t>Syrma Sgs Technology Ltd.</t>
  </si>
  <si>
    <t>INE0DYJ01015</t>
  </si>
  <si>
    <t>Shipping Corporation Of India Ltd.</t>
  </si>
  <si>
    <t>INE109A01011</t>
  </si>
  <si>
    <t>IFCI Ltd.</t>
  </si>
  <si>
    <t>INE039A01010</t>
  </si>
  <si>
    <t>Indian Overseas Bank</t>
  </si>
  <si>
    <t>INE565A01014</t>
  </si>
  <si>
    <t>RailTel Corporation of India Ltd.</t>
  </si>
  <si>
    <t>INE0DD101019</t>
  </si>
  <si>
    <t>Latent View Analytics Ltd.</t>
  </si>
  <si>
    <t>INE0I7C01011</t>
  </si>
  <si>
    <t>Central Bank of India</t>
  </si>
  <si>
    <t>INE483A01010</t>
  </si>
  <si>
    <t>Niva Bupa Health Insurance Company Ltd.</t>
  </si>
  <si>
    <t>INE995S01015</t>
  </si>
  <si>
    <t>ITI Ltd.</t>
  </si>
  <si>
    <t>INE248A01017</t>
  </si>
  <si>
    <t>Jbm Auto Ltd.</t>
  </si>
  <si>
    <t>INE927D01051</t>
  </si>
  <si>
    <t>C.E. Info Systems Ltd.</t>
  </si>
  <si>
    <t>INE0BV301023</t>
  </si>
  <si>
    <t>Transformers And Rectifiers (India) Ltd.</t>
  </si>
  <si>
    <t>INE763I01026</t>
  </si>
  <si>
    <t>INOX INDIA LIMITED</t>
  </si>
  <si>
    <t>INE616N01034</t>
  </si>
  <si>
    <t>Alkyl Amines Chemicals Ltd.</t>
  </si>
  <si>
    <t>INE150B01039</t>
  </si>
  <si>
    <t>Shree Renuka Sugars Ltd.</t>
  </si>
  <si>
    <t>INE087H01022</t>
  </si>
  <si>
    <t>Gujarat Mineral Development Corporation Ltd.</t>
  </si>
  <si>
    <t>INE131A01031</t>
  </si>
  <si>
    <t>UCO Bank</t>
  </si>
  <si>
    <t>INE691A01018</t>
  </si>
  <si>
    <t>Alok Industries Ltd.</t>
  </si>
  <si>
    <t>INE270A01029</t>
  </si>
  <si>
    <t>Campus Activewear Ltd.</t>
  </si>
  <si>
    <t>INE278Y01022</t>
  </si>
  <si>
    <t>Just Dial Ltd.</t>
  </si>
  <si>
    <t>INE599M01018</t>
  </si>
  <si>
    <t>Rashtriya Chemicals and Fertilizers Ltd.</t>
  </si>
  <si>
    <t>INE027A01015</t>
  </si>
  <si>
    <t>Route Mobile Ltd.</t>
  </si>
  <si>
    <t>INE450U01017</t>
  </si>
  <si>
    <t>RattanIndia Enterprises Ltd.</t>
  </si>
  <si>
    <t>INE834M01019</t>
  </si>
  <si>
    <t>MMTC Ltd.</t>
  </si>
  <si>
    <t>INE123F01029</t>
  </si>
  <si>
    <t>Edelweiss NIFTY Smallcap 250 Index Fund</t>
  </si>
  <si>
    <t>PORTFOLIO STATEMENT OF EDELWEISS GOLD ETF FUND AS ON MARCH 31, 2025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</si>
  <si>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</si>
  <si>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</si>
  <si>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</si>
  <si>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</si>
  <si>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</si>
  <si>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 LIQUID FUND AS ON MARCH 31, 2025</t>
  </si>
  <si>
    <t>(An open-ended liquid scheme)</t>
  </si>
  <si>
    <t>91 DAYS TBILL RED 15-05-2025</t>
  </si>
  <si>
    <t>IN002024X458</t>
  </si>
  <si>
    <t>91 DAYS TBILL RED 08-05-2025</t>
  </si>
  <si>
    <t>IN002024X441</t>
  </si>
  <si>
    <t>91 DAYS TBILL RED 05-06-2025</t>
  </si>
  <si>
    <t>IN002024X482</t>
  </si>
  <si>
    <t>182 DAYS TBILL RED 23-05-2025</t>
  </si>
  <si>
    <t>IN002024Y324</t>
  </si>
  <si>
    <t>182 DAYS TBILL RED 05-06-2025</t>
  </si>
  <si>
    <t>IN002024Y340</t>
  </si>
  <si>
    <t>91 DAYS TBILL RED 01-05-2025</t>
  </si>
  <si>
    <t>IN002024X433</t>
  </si>
  <si>
    <t>182 DAYS TBILL RED 01-05-2025</t>
  </si>
  <si>
    <t>IN002024Y290</t>
  </si>
  <si>
    <t>91 DAYS TBILL RED 12-06-2025</t>
  </si>
  <si>
    <t>IN002024X490</t>
  </si>
  <si>
    <t>BANK OF BARODA CD RED 06-06-2025#**</t>
  </si>
  <si>
    <t>INE028A16GV4</t>
  </si>
  <si>
    <t>PUNJAB NATIONAL BANK CD RED 15-05-2025#**</t>
  </si>
  <si>
    <t>INE160A16PF9</t>
  </si>
  <si>
    <t>AXIS BANK LTD CD RED 16-05-2025#**</t>
  </si>
  <si>
    <t>INE238AD6975</t>
  </si>
  <si>
    <t>CANARA BANK CD RED 16-05-2025#**</t>
  </si>
  <si>
    <t>INE476A16ZS1</t>
  </si>
  <si>
    <t>BANK OF BARODA CD RED 24-04-2025#**</t>
  </si>
  <si>
    <t>INE028A16HN9</t>
  </si>
  <si>
    <t>HDFC BANK CD RED 27-05-2025#**</t>
  </si>
  <si>
    <t>INE040A16GK2</t>
  </si>
  <si>
    <t>CANARA BANK CD RED 09-06-2025#**</t>
  </si>
  <si>
    <t>INE476A16B15</t>
  </si>
  <si>
    <t>BANK OF BARODA CD RED 05-05-2025#**</t>
  </si>
  <si>
    <t>INE028A16GP6</t>
  </si>
  <si>
    <t>CANARA BANK CD RED 08-05-2025#**</t>
  </si>
  <si>
    <t>INE476A16A40</t>
  </si>
  <si>
    <t>CANARA BANK CD RED 15-05-2025#**</t>
  </si>
  <si>
    <t>INE476A16ZR3</t>
  </si>
  <si>
    <t>KOTAK MAHINDRA BANK CD RED 09-05-2025#**</t>
  </si>
  <si>
    <t>INE237A162X7</t>
  </si>
  <si>
    <t>KOTAK MAHINDRA BANK CD RED 02-05-2025#**</t>
  </si>
  <si>
    <t>INE237A160X1</t>
  </si>
  <si>
    <t>AXIS BANK LTD CD RED 02-05-2025#**</t>
  </si>
  <si>
    <t>INE238AD6AJ8</t>
  </si>
  <si>
    <t>HDFC BANK CD RED 09-05-2025#**</t>
  </si>
  <si>
    <t>INE040A16GG0</t>
  </si>
  <si>
    <t>BANK OF BARODA CD RED 23-05-2025#**</t>
  </si>
  <si>
    <t>INE028A16GS0</t>
  </si>
  <si>
    <t>UNION BANK OF INDIA CD RED 04-06-2025#**</t>
  </si>
  <si>
    <t>INE692A16IZ4</t>
  </si>
  <si>
    <t>BANK OF BARODA CD RED 10-06-2025#**</t>
  </si>
  <si>
    <t>INE028A16HX8</t>
  </si>
  <si>
    <t>AXIS BANK LTD CD RED 05-06-2025#**</t>
  </si>
  <si>
    <t>INE238AD6843</t>
  </si>
  <si>
    <t>AXIS BANK LTD CD RED 06-06-2025#**</t>
  </si>
  <si>
    <t>INE238AD6835</t>
  </si>
  <si>
    <t>NABARD CP RED 07-05-2025**</t>
  </si>
  <si>
    <t>INE261F14MZ4</t>
  </si>
  <si>
    <t>BAJAJ FINANCE LTD CP RED 09-06-2025**</t>
  </si>
  <si>
    <t>INE296A14ZV2</t>
  </si>
  <si>
    <t>RELIANCE RETAIL VENTURES CP RED 13-05-25**</t>
  </si>
  <si>
    <t>INE929O14DB8</t>
  </si>
  <si>
    <t>NABARD CP RED 17-04-2025**</t>
  </si>
  <si>
    <t>INE261F14MS9</t>
  </si>
  <si>
    <t>TATA MOTORS FIN CP RED 23-04-2025**</t>
  </si>
  <si>
    <t>INE477S14CW7</t>
  </si>
  <si>
    <t>NABARD CP RED 06-05-2025**</t>
  </si>
  <si>
    <t>INE261F14MY7</t>
  </si>
  <si>
    <t>GODREJ CONSUMER PRODUCTS CP 07-05-2025**</t>
  </si>
  <si>
    <t>INE102D14AP1</t>
  </si>
  <si>
    <t>RELIANCE RETAIL VENT CP 09-05-25**</t>
  </si>
  <si>
    <t>INE929O14DA0</t>
  </si>
  <si>
    <t>ADITYA BIRLA FIN LTD CP RED 22-05-2025**</t>
  </si>
  <si>
    <t>INE860H144W4</t>
  </si>
  <si>
    <t>TATA MOTORS FIN CP RED 26-05-2025**</t>
  </si>
  <si>
    <t>INE477S14DC7</t>
  </si>
  <si>
    <t>NETWORK18 MED&amp;INV CP RED 02-06-2025**</t>
  </si>
  <si>
    <t>INE870H14UR8</t>
  </si>
  <si>
    <t>NABARD CP RED 04-06-2025**</t>
  </si>
  <si>
    <t>INE261F14ND9</t>
  </si>
  <si>
    <t>RELIANCE RETAIL VENT CP 09-06-25**</t>
  </si>
  <si>
    <t>INE929O14DF9</t>
  </si>
  <si>
    <t>SIDBI CP RED 10-06-2025**</t>
  </si>
  <si>
    <t>INE556F14KZ1</t>
  </si>
  <si>
    <t>BAJAJ HOUSING FINANCE CP RED 09-06-2025**</t>
  </si>
  <si>
    <t>INE377Y14BB3</t>
  </si>
  <si>
    <t>NETWORK 18 MED&amp;INV CP RED 10-06-2025**</t>
  </si>
  <si>
    <t>INE870H14UV0</t>
  </si>
  <si>
    <t>MOTILAL OSWAL FI SER CP 06-06-25**</t>
  </si>
  <si>
    <t>INE338I14JQ9</t>
  </si>
  <si>
    <t>BAJAJ HOUSING FINANCE CP 12-06-25**</t>
  </si>
  <si>
    <t>INE377Y14BC1</t>
  </si>
  <si>
    <t>GODREJ INDUSTRIES LT CP 16-04-25**</t>
  </si>
  <si>
    <t>INE233A14Y22</t>
  </si>
  <si>
    <t>GODREJ INDUSTRIES LTD CP RED 22-04-2025**</t>
  </si>
  <si>
    <t>INE233A14Y55</t>
  </si>
  <si>
    <t>HERO FINCORP LTD CP RED 05-06-2025**</t>
  </si>
  <si>
    <t>INE957N14JH5</t>
  </si>
  <si>
    <t>ICICI SECURITIES CP RED 10-06-2025**</t>
  </si>
  <si>
    <t>INE763G14WH4</t>
  </si>
  <si>
    <t>MOTILAL OSWAL FIN SER CP RED 22-04-2025**</t>
  </si>
  <si>
    <t>INE338I14JA3</t>
  </si>
  <si>
    <t>ICICI SECURITIES CP RED 25-04-25**</t>
  </si>
  <si>
    <t>INE763G14WR3</t>
  </si>
  <si>
    <t>MOTILAL OSWAL FI SER CP 06-05-25**</t>
  </si>
  <si>
    <t>INE338I14JB1</t>
  </si>
  <si>
    <t>MOTILAL OSWAL FINV  CP RED 07-05-2025**</t>
  </si>
  <si>
    <t>INE01WN14BN8</t>
  </si>
  <si>
    <t>TATA MOTORS FIN CP RED 20-05-2025**</t>
  </si>
  <si>
    <t>INE477S14CY3</t>
  </si>
  <si>
    <t>TATA MOTORS FIN CP RED 21-05-2025**</t>
  </si>
  <si>
    <t>INE477S14CZ0</t>
  </si>
  <si>
    <t>NABARD CP RED 26-05-2025**</t>
  </si>
  <si>
    <t>INE261F14NC1</t>
  </si>
  <si>
    <t>ADITYA BIRLA FIN LTD CP RED 29-05-2025**</t>
  </si>
  <si>
    <t>INE860H144X2</t>
  </si>
  <si>
    <t>EXIM BANK CP RED 03-06-2025**</t>
  </si>
  <si>
    <t>INE514E14SL6</t>
  </si>
  <si>
    <t>ADITYA BIRLA HSG FIN CP 03-06-25**</t>
  </si>
  <si>
    <t>INE831R14ER3</t>
  </si>
  <si>
    <t>KOTAK SECURITIES LTD CP RED 03-06-2025**</t>
  </si>
  <si>
    <t>INE028E14QJ5</t>
  </si>
  <si>
    <t>AXIS SECURITIES LTD. CP RED 09-06-2025**</t>
  </si>
  <si>
    <t>INE110O14FC8</t>
  </si>
  <si>
    <t>NABARD CP RED 12-06-2025**</t>
  </si>
  <si>
    <t>INE261F14NH0</t>
  </si>
  <si>
    <t>ADITYA BIRLA MONEY CP RD 03-06-25**</t>
  </si>
  <si>
    <t>INE865C14NG7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</si>
  <si>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</si>
  <si>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</si>
  <si>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</si>
  <si>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</si>
  <si>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</si>
  <si>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</si>
  <si>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</si>
  <si>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</si>
  <si>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</si>
  <si>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</si>
  <si>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</si>
  <si>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Monthly IDCW</t>
  </si>
  <si>
    <t>Retail Plan Weekly IDCW</t>
  </si>
  <si>
    <t>Edelweiss Liquid Fund</t>
  </si>
  <si>
    <t>Liquid Fund</t>
  </si>
  <si>
    <t>PORTFOLIO STATEMENT OF EDELWEISS CRISIL IBX AAA FINANCIAL SERVICES BOND – JAN 2028 INDEX FUND AS ON MARCH 31, 2025</t>
  </si>
  <si>
    <t>(An open-ended target maturity debt Index Fund predominantly investing in the constituents of CRISIL IBX AAA Financial
Services – Jan 2028 Index. A relatively high-interest rate risk and relatively low credit risk.)</t>
  </si>
  <si>
    <t>8.29% AXIS FIN SR 01 NCD R 19-08-27**</t>
  </si>
  <si>
    <t>INE891K07978</t>
  </si>
  <si>
    <t>8.01% MAH &amp; MAH FIN SR RED 24-12-2027**</t>
  </si>
  <si>
    <t>INE774D07VG6</t>
  </si>
  <si>
    <t>7.92% ADITYA BIRLA FIN NCD RED 27-12-27**</t>
  </si>
  <si>
    <t>INE860H07IG1</t>
  </si>
  <si>
    <t>8.3721% KOTAK MAH INVEST NCD R 20-08-27**</t>
  </si>
  <si>
    <t>INE975F07IS6</t>
  </si>
  <si>
    <t>7.712% TATA CAP HSG FIN SR D 14-01-2028**</t>
  </si>
  <si>
    <t>INE033L07IK9</t>
  </si>
  <si>
    <t>7.7951% BAJAJ FIN LTD NCD RED 10-12-2027**</t>
  </si>
  <si>
    <t>INE296A07TF2</t>
  </si>
  <si>
    <t>7.74% PFC SR 172 NCD RED 29-01-2028**</t>
  </si>
  <si>
    <t>INE134E08JI0</t>
  </si>
  <si>
    <t>7.70% RECL NCD SR156 RED 10-12-2027**</t>
  </si>
  <si>
    <t>INE020B08AQ9</t>
  </si>
  <si>
    <t>7.98% BAJAJ HOUSING FIN NCD RED 18-11-27**</t>
  </si>
  <si>
    <t>INE377Y07383</t>
  </si>
  <si>
    <t>7.62% NABARD NCD SR 23I RED 31-01-2028**</t>
  </si>
  <si>
    <t>INE261F08DV4</t>
  </si>
  <si>
    <t>7.68% TATA CAPITAL LTD NCD 07-09-2027**</t>
  </si>
  <si>
    <t>INE306N07NA6</t>
  </si>
  <si>
    <t>In accordance with SEBI Circular no. SEBI/HO/IMD/PoD2/P/CIR/2024/183 dated December 13, 2024, Debt Index Replication Factor (DIRF) is 59.68%.</t>
  </si>
  <si>
    <t>EDELWEISS CRISIL IBX AAA FINANCIAL SERVICES BOND – JAN 2028 INDEX FUND</t>
  </si>
  <si>
    <t>CRISIL IBX AAA Financial Services Bond – Jan 2028 Index</t>
  </si>
  <si>
    <t>Edelweiss CRISIL-IBX AAA Financial Services Bond– Jan 2028 Index Fund</t>
  </si>
  <si>
    <t>PORTFOLIO STATEMENT OF BHARAT BOND FOF – APRIL 2032 AS ON MARCH 31, 2025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</si>
  <si>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</si>
  <si>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</si>
  <si>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</si>
  <si>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</si>
  <si>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</si>
  <si>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MARCH 31, 2025</t>
  </si>
  <si>
    <t>(An Open-ended Scheme replicating Nifty Alpha Low Volatility 30 Index.)</t>
  </si>
  <si>
    <t>Edelweiss Nifty Alpha Low Volatility 30 Index Fund</t>
  </si>
  <si>
    <t>PORTFOLIO STATEMENT OF EDELWEISS ARBITRAGE FUND AS ON MARCH 31, 2025</t>
  </si>
  <si>
    <t>(An open ended scheme investing in arbitrage opportunities)</t>
  </si>
  <si>
    <t>Jindal Stainless Ltd.24/04/2025</t>
  </si>
  <si>
    <t>FSN E-Commerce Ventures Ltd.24/04/2025</t>
  </si>
  <si>
    <t>Kalyan Jewellers India Ltd.24/04/2025</t>
  </si>
  <si>
    <t>Berger Paints (I) Ltd.24/04/2025</t>
  </si>
  <si>
    <t>SRF Ltd.24/04/2025</t>
  </si>
  <si>
    <t>KEI Industries Ltd.24/04/2025</t>
  </si>
  <si>
    <t>The Phoenix Mills Ltd.24/04/2025</t>
  </si>
  <si>
    <t>The Ramco Cements Ltd.24/04/2025</t>
  </si>
  <si>
    <t>Balkrishna Industries Ltd.24/04/2025</t>
  </si>
  <si>
    <t>Mahindra &amp; Mahindra Financial Services Ltd24/04/2025</t>
  </si>
  <si>
    <t>Housing &amp; Urban Development Corp Ltd.24/04/2025</t>
  </si>
  <si>
    <t>Zomato Ltd.24/04/2025</t>
  </si>
  <si>
    <t>Patanjali Foods Ltd.24/04/2025</t>
  </si>
  <si>
    <t>NCC Ltd.24/04/2025</t>
  </si>
  <si>
    <t>Infosys Ltd.26/06/2025</t>
  </si>
  <si>
    <t>HDFC Bank Ltd.29/05/2025</t>
  </si>
  <si>
    <t>National Buildings Construction Corporation Ltd.24/04/2025</t>
  </si>
  <si>
    <t>Life Insurance Corporation of India24/04/2025</t>
  </si>
  <si>
    <t>Colgate Palmolive (India) Ltd.24/04/2025</t>
  </si>
  <si>
    <t>PNB Housing Finance Ltd.24/04/2025</t>
  </si>
  <si>
    <t>P I INDUSTRIES LIMITED24/04/2025</t>
  </si>
  <si>
    <t>Solar Industries India Ltd.24/04/2025</t>
  </si>
  <si>
    <t>Hindustan Zinc Ltd.24/04/2025</t>
  </si>
  <si>
    <t>Sona BLW Precision Forgings Ltd.24/04/2025</t>
  </si>
  <si>
    <t>Delhivery Ltd.24/04/2025</t>
  </si>
  <si>
    <t>Tube Investments Of India Ltd.24/04/2025</t>
  </si>
  <si>
    <t>Supreme Industries Ltd.24/04/2025</t>
  </si>
  <si>
    <t>ICICI Lombard General Insurance Co. Ltd.24/04/2025</t>
  </si>
  <si>
    <t>Titan Company Ltd.29/05/2025</t>
  </si>
  <si>
    <t>Torrent Power Ltd.24/04/2025</t>
  </si>
  <si>
    <t>IRB Infrastructure Developers Ltd.24/04/2025</t>
  </si>
  <si>
    <t>Cyient Ltd.24/04/2025</t>
  </si>
  <si>
    <t>UPL Ltd.24/04/2025</t>
  </si>
  <si>
    <t>Zydus Lifesciences Ltd.24/04/2025</t>
  </si>
  <si>
    <t>Bank of India24/04/2025</t>
  </si>
  <si>
    <t>IIFL Finance Ltd.24/04/2025</t>
  </si>
  <si>
    <t>APL Apollo Tubes Ltd.24/04/2025</t>
  </si>
  <si>
    <t>CESC Ltd.24/04/2025</t>
  </si>
  <si>
    <t>Dixon Technologies (India) Ltd.24/04/2025</t>
  </si>
  <si>
    <t>Polycab India Ltd.24/04/2025</t>
  </si>
  <si>
    <t>Dabur India Ltd.24/04/2025</t>
  </si>
  <si>
    <t>Adani Total Gas Ltd.24/04/2025</t>
  </si>
  <si>
    <t>Escorts Kubota Ltd.24/04/2025</t>
  </si>
  <si>
    <t>Tata Power Company Ltd.24/04/2025</t>
  </si>
  <si>
    <t>Pidilite Industries Ltd.24/04/2025</t>
  </si>
  <si>
    <t>Indian Energy Exchange Ltd.24/04/2025</t>
  </si>
  <si>
    <t>Shree Cement Ltd.24/04/2025</t>
  </si>
  <si>
    <t>Indian Oil Corporation Ltd.24/04/2025</t>
  </si>
  <si>
    <t>SBI Cards &amp; Payment Services Ltd.24/04/2025</t>
  </si>
  <si>
    <t>Granules India Ltd.24/04/2025</t>
  </si>
  <si>
    <t>JSW Energy Ltd.24/04/2025</t>
  </si>
  <si>
    <t>Aditya Birla Capital Ltd.24/04/2025</t>
  </si>
  <si>
    <t>Oil India Ltd.24/04/2025</t>
  </si>
  <si>
    <t>Reliance Industries Ltd.29/05/2025</t>
  </si>
  <si>
    <t>Birlasoft Ltd.24/04/2025</t>
  </si>
  <si>
    <t>HDFC Asset Management Company Ltd.24/04/2025</t>
  </si>
  <si>
    <t>The Indian Hotels Company Ltd.24/04/2025</t>
  </si>
  <si>
    <t>Container Corporation Of India Ltd.24/04/2025</t>
  </si>
  <si>
    <t>Nestle India Ltd.24/04/2025</t>
  </si>
  <si>
    <t>Aarti Industries Ltd.24/04/2025</t>
  </si>
  <si>
    <t>Syngene International Ltd.24/04/2025</t>
  </si>
  <si>
    <t>SBI Life Insurance Company Ltd.24/04/2025</t>
  </si>
  <si>
    <t>Dalmia Bharat Ltd.24/04/2025</t>
  </si>
  <si>
    <t>Glenmark Pharmaceuticals Ltd.24/04/2025</t>
  </si>
  <si>
    <t>NHPC Ltd.24/04/2025</t>
  </si>
  <si>
    <t>Union Bank of India24/04/2025</t>
  </si>
  <si>
    <t>Prestige Estates Projects Ltd.24/04/2025</t>
  </si>
  <si>
    <t>Sun Pharmaceutical Industries Ltd.24/04/2025</t>
  </si>
  <si>
    <t>Asian Paints Ltd.24/04/2025</t>
  </si>
  <si>
    <t>Yes Bank Ltd.24/04/2025</t>
  </si>
  <si>
    <t>National Aluminium Company Ltd.24/04/2025</t>
  </si>
  <si>
    <t>Tata Communications Ltd.24/04/2025</t>
  </si>
  <si>
    <t>Jindal Steel &amp; Power Ltd.24/04/2025</t>
  </si>
  <si>
    <t>Godrej Properties Ltd.24/04/2025</t>
  </si>
  <si>
    <t>Bajaj Finserv Ltd.24/04/2025</t>
  </si>
  <si>
    <t>Laurus Labs Ltd.24/04/2025</t>
  </si>
  <si>
    <t>RBL Bank Ltd.24/04/2025</t>
  </si>
  <si>
    <t>MRF Ltd.24/04/2025</t>
  </si>
  <si>
    <t>Astral Ltd.24/04/2025</t>
  </si>
  <si>
    <t>Bosch Ltd.24/04/2025</t>
  </si>
  <si>
    <t>Info Edge (India) Ltd.24/04/2025</t>
  </si>
  <si>
    <t>Crompton Greaves Cons Electrical Ltd.24/04/2025</t>
  </si>
  <si>
    <t>Bandhan Bank Ltd.24/04/2025</t>
  </si>
  <si>
    <t>Siemens Ltd.24/04/2025</t>
  </si>
  <si>
    <t>Tata Chemicals Ltd.24/04/2025</t>
  </si>
  <si>
    <t>ABB India Ltd.24/04/2025</t>
  </si>
  <si>
    <t>Petronet LNG Ltd.24/04/2025</t>
  </si>
  <si>
    <t>Oracle Financial Services Software Ltd.24/04/2025</t>
  </si>
  <si>
    <t>Power Grid Corporation of India Ltd.24/04/2025</t>
  </si>
  <si>
    <t>Bharat Petroleum Corporation Ltd.24/04/2025</t>
  </si>
  <si>
    <t>Tata Consumer Products Ltd.24/04/2025</t>
  </si>
  <si>
    <t>Max Financial Services Ltd.24/04/2025</t>
  </si>
  <si>
    <t>Havells India Ltd.24/04/2025</t>
  </si>
  <si>
    <t>Adani Energy Solutions Ltd.24/04/2025</t>
  </si>
  <si>
    <t>One 97 Communications Ltd.24/04/2025</t>
  </si>
  <si>
    <t>Torrent Pharmaceuticals Ltd.24/04/2025</t>
  </si>
  <si>
    <t>Hindustan Copper Ltd.24/04/2025</t>
  </si>
  <si>
    <t>Multi Commodity Exchange Of India Ltd.24/04/2025</t>
  </si>
  <si>
    <t>GMR Airports Ltd.24/04/2025</t>
  </si>
  <si>
    <t>Bharat Electronics Ltd.24/04/2025</t>
  </si>
  <si>
    <t>IDFC First Bank Ltd.24/04/2025</t>
  </si>
  <si>
    <t>Maruti Suzuki India Ltd.24/04/2025</t>
  </si>
  <si>
    <t>Mahanagar Gas Ltd.24/04/2025</t>
  </si>
  <si>
    <t>HCL Technologies Ltd.24/04/2025</t>
  </si>
  <si>
    <t>Bajaj Finance Ltd.24/04/2025</t>
  </si>
  <si>
    <t>LIC Housing Finance Ltd.24/04/2025</t>
  </si>
  <si>
    <t>Muthoot Finance Ltd.24/04/2025</t>
  </si>
  <si>
    <t>HFCL Ltd.24/04/2025</t>
  </si>
  <si>
    <t>Kotak Mahindra Bank Ltd.24/04/2025</t>
  </si>
  <si>
    <t>Max Healthcare Institute Ltd.24/04/2025</t>
  </si>
  <si>
    <t>NMDC Ltd.24/04/2025</t>
  </si>
  <si>
    <t>United Spirits Ltd.24/04/2025</t>
  </si>
  <si>
    <t>Manappuram Finance Ltd.24/04/2025</t>
  </si>
  <si>
    <t>Apollo Hospitals Enterprise Ltd.24/04/2025</t>
  </si>
  <si>
    <t>VARUN BEVERAGES LIMITED24/04/2025</t>
  </si>
  <si>
    <t>Adani Green Energy Ltd.24/04/2025</t>
  </si>
  <si>
    <t>ITC Ltd.24/04/2025</t>
  </si>
  <si>
    <t>Tech Mahindra Ltd.24/04/2025</t>
  </si>
  <si>
    <t>GAIL (India) Ltd.24/04/2025</t>
  </si>
  <si>
    <t>Britannia Industries Ltd.24/04/2025</t>
  </si>
  <si>
    <t>7.15% SIDBI NCD RED 02-06-2025**</t>
  </si>
  <si>
    <t>INE556F08JY8</t>
  </si>
  <si>
    <t>5.62% EXIM BANK NCD RED 20-06-2025**</t>
  </si>
  <si>
    <t>INE514E08FU6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</si>
  <si>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</si>
  <si>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</si>
  <si>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</si>
  <si>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</si>
  <si>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</si>
  <si>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</si>
  <si>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</si>
  <si>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</si>
  <si>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</si>
  <si>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</si>
  <si>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AXIS BANK LTD CD RED 09-09-2025#**</t>
  </si>
  <si>
    <t>INE238AD6918</t>
  </si>
  <si>
    <t>NABARD CD RED 20-01-2026#**</t>
  </si>
  <si>
    <t>INE261F16892</t>
  </si>
  <si>
    <t>CANARA BANK CD RED 30-01-2026#**</t>
  </si>
  <si>
    <t>INE476A16A16</t>
  </si>
  <si>
    <t>HDFC BANK CD RED 04-02-2026#**</t>
  </si>
  <si>
    <t>INE040A16GE5</t>
  </si>
  <si>
    <t>NABARD CD RED 13-03-2026#**</t>
  </si>
  <si>
    <t>INE261F16983</t>
  </si>
  <si>
    <t>SIDBI CD RED 26-03-2026#**</t>
  </si>
  <si>
    <t>INE556F16BG5</t>
  </si>
  <si>
    <t>AXIS BANK LTD CD RED 16-07-2025#**</t>
  </si>
  <si>
    <t>INE238AD6876</t>
  </si>
  <si>
    <t>HDFC BANK CD RED 06-02-2026#**</t>
  </si>
  <si>
    <t>INE040A16GF2</t>
  </si>
  <si>
    <t>ICICI SECURITIES CP RED 26-06-2025**</t>
  </si>
  <si>
    <t>INE763G14UX5</t>
  </si>
  <si>
    <t>ICICI SECURITIES CP RED 24-06-25**</t>
  </si>
  <si>
    <t>INE763G14VG8</t>
  </si>
  <si>
    <t>EXIM BANK CP RED 17-11-2025**</t>
  </si>
  <si>
    <t>INE514E14SJ0</t>
  </si>
  <si>
    <t>EDELWEISS MONEY MARKET FUND - DIRECT PL</t>
  </si>
  <si>
    <t>INF843K01CE1</t>
  </si>
  <si>
    <t>EDEL NIFTY PSU BND PL SDL IDX FD 2026 DP</t>
  </si>
  <si>
    <t>INF754K01MD1</t>
  </si>
  <si>
    <t>EDELWEISS LOW DURATION FUND</t>
  </si>
  <si>
    <t>INF754K01UP8</t>
  </si>
  <si>
    <t>Edelweiss Arbitrage Fund</t>
  </si>
  <si>
    <t>PORTFOLIO STATEMENT OF EDELWEISS BALANCED ADVANTAGE FUND AS ON MARCH 31, 2025</t>
  </si>
  <si>
    <t>(An open ended dynamic asset allocation fund)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</si>
  <si>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</si>
  <si>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</si>
  <si>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</si>
  <si>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</si>
  <si>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</si>
  <si>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Bharat Forge Ltd.24/04/2025</t>
  </si>
  <si>
    <t>(B)Index / Stock Option</t>
  </si>
  <si>
    <t>CALL HCLTECH 24-Apr-2025 1720</t>
  </si>
  <si>
    <t>SHARE OPTIONS</t>
  </si>
  <si>
    <t>CALL INFY 24-Apr-2025 1700</t>
  </si>
  <si>
    <t>CALL TATAMOTORS 24-Apr-2025 750</t>
  </si>
  <si>
    <t>CALL TRENT 24-Apr-2025 5800</t>
  </si>
  <si>
    <t>CALL TATASTEEL 24-Apr-2025 165</t>
  </si>
  <si>
    <t>CALL BEL 24-Apr-2025 325</t>
  </si>
  <si>
    <t>CALL TCS 24-Apr-2025 3850</t>
  </si>
  <si>
    <t>CALL ULTRACEMCO 24-Apr-2025 12000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</si>
  <si>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</si>
  <si>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</si>
  <si>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</si>
  <si>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</si>
  <si>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</si>
  <si>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</si>
  <si>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</si>
  <si>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</si>
  <si>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</si>
  <si>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</si>
  <si>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</si>
  <si>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</si>
  <si>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</si>
  <si>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</si>
  <si>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91 DAYS TBILL RED 30-05-2025</t>
  </si>
  <si>
    <t>IN002024X474</t>
  </si>
  <si>
    <t>91 DAYS TBILL RED 19-06-2025</t>
  </si>
  <si>
    <t>IN002024X508</t>
  </si>
  <si>
    <t>364 DAYS TBILL RED 23-05-2025</t>
  </si>
  <si>
    <t>IN002024Z081</t>
  </si>
  <si>
    <t>364 DAYS TBILL RED 19-06-2025</t>
  </si>
  <si>
    <t>IN002024Z123</t>
  </si>
  <si>
    <t>Direct plan -Quarterly IDCW option</t>
  </si>
  <si>
    <t>Regular Plan -Quarterly IDCW option</t>
  </si>
  <si>
    <t>Direct Plan - Monthly IDCW</t>
  </si>
  <si>
    <t>Direct Plan - Quarterly IDCW</t>
  </si>
  <si>
    <t>Regular Plan - Monthly IDCW</t>
  </si>
  <si>
    <t>Regular Plan - Quarterly IDCW</t>
  </si>
  <si>
    <t>Edelweiss Balanced Advantage Fund</t>
  </si>
  <si>
    <t>PORTFOLIO STATEMENT OF EDEL BSE CAPITAL MARKETS &amp; INSURANCE ETF AS ON MARCH 31, 2025</t>
  </si>
  <si>
    <t>(An open-ended exchange traded scheme replicating/tracking BSE Capital Markets &amp; Insurance Total Return Index.)</t>
  </si>
  <si>
    <t>Edelweiss BSE Capital Markets &amp; Insurance ETF</t>
  </si>
  <si>
    <t>PORTFOLIO STATEMENT OF EDELWEISS EQUITY SAVINGS FUND AS ON MARCH 31, 2025</t>
  </si>
  <si>
    <t>(An Open ended scheme investing in equity, arbitrage and debt)</t>
  </si>
  <si>
    <t>IN9628A01026</t>
  </si>
  <si>
    <t>Procter &amp; Gamble Hygiene&amp;HealthCare Ltd.</t>
  </si>
  <si>
    <t>INE179A01014</t>
  </si>
  <si>
    <t>Stylam Industries Ltd.</t>
  </si>
  <si>
    <t>INE239C01020</t>
  </si>
  <si>
    <t>MINDSPACE BUSINESS PARKS REIT</t>
  </si>
  <si>
    <t>INE0CCU25019</t>
  </si>
  <si>
    <t>Larsen &amp; Toubro Ltd.24/04/2025</t>
  </si>
  <si>
    <t>Edelweiss Equity Savings Fund</t>
  </si>
  <si>
    <t>PORTFOLIO STATEMENT OF EDELWEISS MULTI CAP FUND AS ON MARCH 31, 2025</t>
  </si>
  <si>
    <t>(An open-ended equity scheme investing across large cap, mid cap, small cap stocks)</t>
  </si>
  <si>
    <t>Birla Corporation Ltd.</t>
  </si>
  <si>
    <t>INE340A01012</t>
  </si>
  <si>
    <t>Edelweiss Multi Cap Fund</t>
  </si>
  <si>
    <t>Nifty 500 MultiCap 50:25:25 TRI</t>
  </si>
  <si>
    <t>PORTFOLIO STATEMENT OF EDELWEISS MID CAP FUND AS ON MARCH 31, 2025</t>
  </si>
  <si>
    <t>(An open ended equity scheme predominantly investing in mid cap stocks)</t>
  </si>
  <si>
    <t>Edelweiss Mid Cap Fund</t>
  </si>
  <si>
    <t>PORTFOLIO STATEMENT OF EDELWEISS  ASEAN EQUITY OFF-SHORE FUND AS ON MARCH 31,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</si>
  <si>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</si>
  <si>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</si>
  <si>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</si>
  <si>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</si>
  <si>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MARCH 31,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</si>
  <si>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</si>
  <si>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</si>
  <si>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</si>
  <si>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</si>
  <si>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MARCH 31, 2025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</si>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</sst>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6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3" fillId="0" borderId="4" xfId="0" applyNumberFormat="1" applyFon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5" fontId="0" fillId="0" borderId="4" xfId="0" applyNumberForma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169" fontId="0" fillId="0" borderId="1" xfId="0" applyNumberFormat="1" applyBorder="1"/>
    <xf numFmtId="4" fontId="0" fillId="0" borderId="0" xfId="0" applyNumberFormat="1" applyAlignment="1">
      <alignment horizontal="right"/>
    </xf>
    <xf numFmtId="10" fontId="0" fillId="0" borderId="0" xfId="2" applyNumberFormat="1" applyFont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4" fontId="0" fillId="0" borderId="7" xfId="2" applyNumberFormat="1" applyFont="1" applyBorder="1" applyAlignment="1">
      <alignment wrapText="1"/>
    </xf>
    <xf numFmtId="4" fontId="0" fillId="0" borderId="7" xfId="0" applyNumberFormat="1" applyBorder="1" applyAlignment="1">
      <alignment wrapText="1"/>
    </xf>
    <xf numFmtId="15" fontId="0" fillId="0" borderId="7" xfId="0" applyNumberFormat="1" applyBorder="1" applyAlignment="1">
      <alignment wrapText="1"/>
    </xf>
    <xf numFmtId="4" fontId="0" fillId="0" borderId="7" xfId="0" applyNumberFormat="1" applyBorder="1" applyAlignment="1">
      <alignment horizontal="right" wrapText="1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0" xfId="0" applyAlignment="1">
      <alignment vertical="top"/>
    </xf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7" xfId="0" applyFont="1" applyBorder="1" applyAlignment="1">
      <alignment vertical="top" wrapText="1"/>
    </xf>
    <xf numFmtId="0" fontId="4" fillId="0" borderId="7" xfId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3</xdr:row>
      <xdr:rowOff>57150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52850" y="62865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3</xdr:row>
      <xdr:rowOff>47625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00925" y="619125"/>
          <a:ext cx="1238250" cy="714375"/>
        </a:xfrm>
        <a:prstGeom prst="rect">
          <a:avLst/>
        </a:prstGeom>
      </xdr:spPr>
    </xdr:pic>
    <xdr:clientData/>
  </xdr:oneCellAnchor>
  <xdr:oneCellAnchor>
    <xdr:from>
      <xdr:col>6</xdr:col>
      <xdr:colOff>114300</xdr:colOff>
      <xdr:row>3</xdr:row>
      <xdr:rowOff>85725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58525" y="6572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104775</xdr:colOff>
      <xdr:row>4</xdr:row>
      <xdr:rowOff>95250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4750" y="155257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247650</xdr:colOff>
      <xdr:row>4</xdr:row>
      <xdr:rowOff>38100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53325" y="14954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5</xdr:row>
      <xdr:rowOff>19050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62375" y="236220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85725</xdr:colOff>
      <xdr:row>5</xdr:row>
      <xdr:rowOff>57150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91400" y="2400300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85725</xdr:colOff>
      <xdr:row>6</xdr:row>
      <xdr:rowOff>85725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95700" y="331470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161925</xdr:colOff>
      <xdr:row>6</xdr:row>
      <xdr:rowOff>9525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67600" y="3238500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238250" cy="714375"/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0</xdr:rowOff>
    </xdr:from>
    <xdr:ext cx="1238250" cy="714375"/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0</xdr:rowOff>
    </xdr:from>
    <xdr:ext cx="1238250" cy="714375"/>
    <xdr:pic>
      <xdr:nvPicPr>
        <xdr:cNvPr id="128" name="Image 127" descr="Picture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238250" cy="714375"/>
    <xdr:pic>
      <xdr:nvPicPr>
        <xdr:cNvPr id="129" name="Image 128" descr="Picture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65</xdr:row>
      <xdr:rowOff>0</xdr:rowOff>
    </xdr:from>
    <xdr:ext cx="1238250" cy="714375"/>
    <xdr:pic>
      <xdr:nvPicPr>
        <xdr:cNvPr id="130" name="Image 129" descr="Picture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65</xdr:row>
      <xdr:rowOff>0</xdr:rowOff>
    </xdr:from>
    <xdr:ext cx="1238250" cy="714375"/>
    <xdr:pic>
      <xdr:nvPicPr>
        <xdr:cNvPr id="131" name="Image 130" descr="Pictur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273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workbookViewId="0">
      <selection activeCell="G5" sqref="G5"/>
    </sheetView>
  </sheetViews>
  <sheetFormatPr defaultRowHeight="15" x14ac:dyDescent="0.25"/>
  <cols>
    <col min="1" max="1" width="8.85546875" bestFit="1" customWidth="1"/>
    <col min="2" max="2" width="45.28515625" style="82" customWidth="1"/>
    <col min="3" max="3" width="22" customWidth="1"/>
    <col min="4" max="4" width="33.42578125" style="82" bestFit="1" customWidth="1"/>
    <col min="5" max="5" width="23.28515625" bestFit="1" customWidth="1"/>
    <col min="6" max="6" width="31.28515625" style="82" customWidth="1"/>
    <col min="7" max="7" width="23" customWidth="1"/>
  </cols>
  <sheetData>
    <row r="1" spans="1:7" s="1" customFormat="1" x14ac:dyDescent="0.25">
      <c r="A1" s="78" t="s">
        <v>0</v>
      </c>
      <c r="B1" s="79"/>
      <c r="D1" s="83"/>
      <c r="F1" s="83"/>
    </row>
    <row r="2" spans="1:7" s="1" customFormat="1" x14ac:dyDescent="0.25">
      <c r="A2" s="73" t="s">
        <v>1</v>
      </c>
      <c r="B2" s="74"/>
      <c r="D2" s="83"/>
      <c r="F2" s="83"/>
    </row>
    <row r="3" spans="1:7" s="1" customFormat="1" x14ac:dyDescent="0.25">
      <c r="A3" s="64" t="s">
        <v>2</v>
      </c>
      <c r="B3" s="80" t="s">
        <v>3</v>
      </c>
      <c r="C3" s="71" t="s">
        <v>4</v>
      </c>
      <c r="D3" s="84" t="s">
        <v>5</v>
      </c>
      <c r="E3" s="71" t="s">
        <v>6</v>
      </c>
      <c r="F3" s="84" t="s">
        <v>5</v>
      </c>
      <c r="G3" s="71" t="s">
        <v>6</v>
      </c>
    </row>
    <row r="4" spans="1:7" ht="69.95" customHeight="1" x14ac:dyDescent="0.25">
      <c r="A4" s="55" t="s">
        <v>7</v>
      </c>
      <c r="B4" s="81" t="str">
        <f>HYPERLINK("[EDEL_Portfolio Monthly Notes 31-Mar-2025.xlsx]EDBPDF!A1","Edelweiss Banking and PSU Debt Fund")</f>
        <v>Edelweiss Banking and PSU Debt Fund</v>
      </c>
      <c r="C4" s="71"/>
      <c r="D4" s="84" t="s">
        <v>8</v>
      </c>
      <c r="E4" s="71"/>
      <c r="F4" s="84" t="s">
        <v>9</v>
      </c>
      <c r="G4" s="71"/>
    </row>
    <row r="5" spans="1:7" ht="69.95" customHeight="1" x14ac:dyDescent="0.25">
      <c r="A5" s="55" t="s">
        <v>10</v>
      </c>
      <c r="B5" s="81" t="str">
        <f>HYPERLINK("[EDEL_Portfolio Monthly Notes 31-Mar-2025.xlsx]EDCF27!A1","Edelweiss CRISIL-IBX AAA Bond NBFC-HFC - Jun 2027 Index Fund")</f>
        <v>Edelweiss CRISIL-IBX AAA Bond NBFC-HFC - Jun 2027 Index Fund</v>
      </c>
      <c r="C5" s="71"/>
      <c r="D5" s="84" t="s">
        <v>11</v>
      </c>
      <c r="E5" s="71"/>
      <c r="F5" s="85" t="s">
        <v>12</v>
      </c>
      <c r="G5" s="72" t="s">
        <v>12</v>
      </c>
    </row>
    <row r="6" spans="1:7" ht="69.95" customHeight="1" x14ac:dyDescent="0.25">
      <c r="A6" s="55" t="s">
        <v>13</v>
      </c>
      <c r="B6" s="81" t="str">
        <f>HYPERLINK("[EDEL_Portfolio Monthly Notes 31-Mar-2025.xlsx]EDCPSF!A1","Edelweiss CRL PSU PL SDL 50 50 Oct-25 FD")</f>
        <v>Edelweiss CRL PSU PL SDL 50 50 Oct-25 FD</v>
      </c>
      <c r="C6" s="71"/>
      <c r="D6" s="84" t="s">
        <v>14</v>
      </c>
      <c r="E6" s="71"/>
      <c r="F6" s="85" t="s">
        <v>12</v>
      </c>
      <c r="G6" s="72" t="s">
        <v>12</v>
      </c>
    </row>
    <row r="7" spans="1:7" ht="69.95" customHeight="1" x14ac:dyDescent="0.25">
      <c r="A7" s="55" t="s">
        <v>15</v>
      </c>
      <c r="B7" s="81" t="str">
        <f>HYPERLINK("[EDEL_Portfolio Monthly Notes 31-Mar-2025.xlsx]EDCSDF!A1","Edelweiss CRL IBX 50 50 Gilt Plus SDL Short Duration Index Fund")</f>
        <v>Edelweiss CRL IBX 50 50 Gilt Plus SDL Short Duration Index Fund</v>
      </c>
      <c r="C7" s="71"/>
      <c r="D7" s="84" t="s">
        <v>16</v>
      </c>
      <c r="E7" s="71"/>
      <c r="F7" s="85" t="s">
        <v>12</v>
      </c>
      <c r="G7" s="72" t="s">
        <v>12</v>
      </c>
    </row>
    <row r="8" spans="1:7" ht="69.95" customHeight="1" x14ac:dyDescent="0.25">
      <c r="A8" s="55" t="s">
        <v>17</v>
      </c>
      <c r="B8" s="81" t="str">
        <f>HYPERLINK("[EDEL_Portfolio Monthly Notes 31-Mar-2025.xlsx]EEIF30!A1","Edelweiss Nifty 100 Quality 30 Index Fnd")</f>
        <v>Edelweiss Nifty 100 Quality 30 Index Fnd</v>
      </c>
      <c r="C8" s="71"/>
      <c r="D8" s="84" t="s">
        <v>18</v>
      </c>
      <c r="E8" s="71"/>
      <c r="F8" s="85" t="s">
        <v>12</v>
      </c>
      <c r="G8" s="72" t="s">
        <v>12</v>
      </c>
    </row>
    <row r="9" spans="1:7" ht="69.95" customHeight="1" x14ac:dyDescent="0.25">
      <c r="A9" s="55" t="s">
        <v>19</v>
      </c>
      <c r="B9" s="81" t="str">
        <f>HYPERLINK("[EDEL_Portfolio Monthly Notes 31-Mar-2025.xlsx]EEMOF1!A1","EDELWEISS RECENTLY LISTED IPO FUND")</f>
        <v>EDELWEISS RECENTLY LISTED IPO FUND</v>
      </c>
      <c r="C9" s="71"/>
      <c r="D9" s="84" t="s">
        <v>20</v>
      </c>
      <c r="E9" s="71"/>
      <c r="F9" s="85" t="s">
        <v>12</v>
      </c>
      <c r="G9" s="72" t="s">
        <v>12</v>
      </c>
    </row>
    <row r="10" spans="1:7" ht="69.95" customHeight="1" x14ac:dyDescent="0.25">
      <c r="A10" s="55" t="s">
        <v>21</v>
      </c>
      <c r="B10" s="81" t="str">
        <f>HYPERLINK("[EDEL_Portfolio Monthly Notes 31-Mar-2025.xlsx]EOCHIF!A1","Edelweiss Greater China Equity Off-shore Fund")</f>
        <v>Edelweiss Greater China Equity Off-shore Fund</v>
      </c>
      <c r="C10" s="71"/>
      <c r="D10" s="84" t="s">
        <v>22</v>
      </c>
      <c r="E10" s="71"/>
      <c r="F10" s="85" t="s">
        <v>12</v>
      </c>
      <c r="G10" s="72" t="s">
        <v>12</v>
      </c>
    </row>
    <row r="11" spans="1:7" ht="69.95" customHeight="1" x14ac:dyDescent="0.25">
      <c r="A11" s="55" t="s">
        <v>23</v>
      </c>
      <c r="B11" s="81" t="str">
        <f>HYPERLINK("[EDEL_Portfolio Monthly Notes 31-Mar-2025.xlsx]EODWHF!A1","Edelweiss MSCI (I) DM &amp; WD HC 45 ID Fund")</f>
        <v>Edelweiss MSCI (I) DM &amp; WD HC 45 ID Fund</v>
      </c>
      <c r="C11" s="71"/>
      <c r="D11" s="84" t="s">
        <v>24</v>
      </c>
      <c r="E11" s="71"/>
      <c r="F11" s="85" t="s">
        <v>12</v>
      </c>
      <c r="G11" s="72" t="s">
        <v>12</v>
      </c>
    </row>
    <row r="12" spans="1:7" ht="69.95" customHeight="1" x14ac:dyDescent="0.25">
      <c r="A12" s="55" t="s">
        <v>25</v>
      </c>
      <c r="B12" s="81" t="str">
        <f>HYPERLINK("[EDEL_Portfolio Monthly Notes 31-Mar-2025.xlsx]EDBE25!A1","BHARAT Bond ETF - April 2025")</f>
        <v>BHARAT Bond ETF - April 2025</v>
      </c>
      <c r="C12" s="71"/>
      <c r="D12" s="84" t="s">
        <v>26</v>
      </c>
      <c r="E12" s="71"/>
      <c r="F12" s="85" t="s">
        <v>12</v>
      </c>
      <c r="G12" s="72" t="s">
        <v>12</v>
      </c>
    </row>
    <row r="13" spans="1:7" ht="69.95" customHeight="1" x14ac:dyDescent="0.25">
      <c r="A13" s="55" t="s">
        <v>27</v>
      </c>
      <c r="B13" s="81" t="str">
        <f>HYPERLINK("[EDEL_Portfolio Monthly Notes 31-Mar-2025.xlsx]EDCG28!A1","Edelweiss_CRISIL_IBX 50 50 Gilt Plus SDL Sep 2028 Index Fund")</f>
        <v>Edelweiss_CRISIL_IBX 50 50 Gilt Plus SDL Sep 2028 Index Fund</v>
      </c>
      <c r="C13" s="71"/>
      <c r="D13" s="84" t="s">
        <v>28</v>
      </c>
      <c r="E13" s="71"/>
      <c r="F13" s="85" t="s">
        <v>12</v>
      </c>
      <c r="G13" s="72" t="s">
        <v>12</v>
      </c>
    </row>
    <row r="14" spans="1:7" ht="69.95" customHeight="1" x14ac:dyDescent="0.25">
      <c r="A14" s="55" t="s">
        <v>29</v>
      </c>
      <c r="B14" s="81" t="str">
        <f>HYPERLINK("[EDEL_Portfolio Monthly Notes 31-Mar-2025.xlsx]EEELSS!A1","Edelweiss ELSS Tax saver Fund")</f>
        <v>Edelweiss ELSS Tax saver Fund</v>
      </c>
      <c r="C14" s="71"/>
      <c r="D14" s="84" t="s">
        <v>30</v>
      </c>
      <c r="E14" s="71"/>
      <c r="F14" s="85" t="s">
        <v>12</v>
      </c>
      <c r="G14" s="72" t="s">
        <v>12</v>
      </c>
    </row>
    <row r="15" spans="1:7" ht="69.95" customHeight="1" x14ac:dyDescent="0.25">
      <c r="A15" s="55" t="s">
        <v>31</v>
      </c>
      <c r="B15" s="81" t="str">
        <f>HYPERLINK("[EDEL_Portfolio Monthly Notes 31-Mar-2025.xlsx]EEFOCF!A1","Edelweiss Focused Fund")</f>
        <v>Edelweiss Focused Fund</v>
      </c>
      <c r="C15" s="71"/>
      <c r="D15" s="84" t="s">
        <v>30</v>
      </c>
      <c r="E15" s="71"/>
      <c r="F15" s="85" t="s">
        <v>12</v>
      </c>
      <c r="G15" s="72" t="s">
        <v>12</v>
      </c>
    </row>
    <row r="16" spans="1:7" ht="69.95" customHeight="1" x14ac:dyDescent="0.25">
      <c r="A16" s="55" t="s">
        <v>32</v>
      </c>
      <c r="B16" s="81" t="str">
        <f>HYPERLINK("[EDEL_Portfolio Monthly Notes 31-Mar-2025.xlsx]EEMMQI!A1","Edelweiss Nifty500 Multicap Momentum Quality 50 Index Fund")</f>
        <v>Edelweiss Nifty500 Multicap Momentum Quality 50 Index Fund</v>
      </c>
      <c r="C16" s="71"/>
      <c r="D16" s="84" t="s">
        <v>33</v>
      </c>
      <c r="E16" s="71"/>
      <c r="F16" s="85" t="s">
        <v>12</v>
      </c>
      <c r="G16" s="72" t="s">
        <v>12</v>
      </c>
    </row>
    <row r="17" spans="1:7" ht="69.95" customHeight="1" x14ac:dyDescent="0.25">
      <c r="A17" s="55" t="s">
        <v>34</v>
      </c>
      <c r="B17" s="81" t="str">
        <f>HYPERLINK("[EDEL_Portfolio Monthly Notes 31-Mar-2025.xlsx]EOEMOP!A1","Edelweiss Emerging Markets Opportunities Equity Offshore Fund")</f>
        <v>Edelweiss Emerging Markets Opportunities Equity Offshore Fund</v>
      </c>
      <c r="C17" s="71"/>
      <c r="D17" s="84" t="s">
        <v>35</v>
      </c>
      <c r="E17" s="71"/>
      <c r="F17" s="85" t="s">
        <v>12</v>
      </c>
      <c r="G17" s="72" t="s">
        <v>12</v>
      </c>
    </row>
    <row r="18" spans="1:7" ht="69.95" customHeight="1" x14ac:dyDescent="0.25">
      <c r="A18" s="55" t="s">
        <v>36</v>
      </c>
      <c r="B18" s="81" t="str">
        <f>HYPERLINK("[EDEL_Portfolio Monthly Notes 31-Mar-2025.xlsx]EDBE31!A1","BHARAT Bond ETF - April 2031")</f>
        <v>BHARAT Bond ETF - April 2031</v>
      </c>
      <c r="C18" s="71"/>
      <c r="D18" s="84" t="s">
        <v>37</v>
      </c>
      <c r="E18" s="71"/>
      <c r="F18" s="85" t="s">
        <v>12</v>
      </c>
      <c r="G18" s="72" t="s">
        <v>12</v>
      </c>
    </row>
    <row r="19" spans="1:7" ht="69.95" customHeight="1" x14ac:dyDescent="0.25">
      <c r="A19" s="55" t="s">
        <v>38</v>
      </c>
      <c r="B19" s="81" t="str">
        <f>HYPERLINK("[EDEL_Portfolio Monthly Notes 31-Mar-2025.xlsx]EDBE32!A1","BHARAT Bond ETF - April 2032")</f>
        <v>BHARAT Bond ETF - April 2032</v>
      </c>
      <c r="C19" s="71"/>
      <c r="D19" s="84" t="s">
        <v>39</v>
      </c>
      <c r="E19" s="71"/>
      <c r="F19" s="85" t="s">
        <v>12</v>
      </c>
      <c r="G19" s="72" t="s">
        <v>12</v>
      </c>
    </row>
    <row r="20" spans="1:7" ht="69.95" customHeight="1" x14ac:dyDescent="0.25">
      <c r="A20" s="55" t="s">
        <v>40</v>
      </c>
      <c r="B20" s="81" t="str">
        <f>HYPERLINK("[EDEL_Portfolio Monthly Notes 31-Mar-2025.xlsx]EDFF25!A1","BHARAT Bond FOF - April 2025")</f>
        <v>BHARAT Bond FOF - April 2025</v>
      </c>
      <c r="C20" s="71"/>
      <c r="D20" s="84" t="s">
        <v>26</v>
      </c>
      <c r="E20" s="71"/>
      <c r="F20" s="85" t="s">
        <v>12</v>
      </c>
      <c r="G20" s="72" t="s">
        <v>12</v>
      </c>
    </row>
    <row r="21" spans="1:7" ht="69.95" customHeight="1" x14ac:dyDescent="0.25">
      <c r="A21" s="55" t="s">
        <v>41</v>
      </c>
      <c r="B21" s="81" t="str">
        <f>HYPERLINK("[EDEL_Portfolio Monthly Notes 31-Mar-2025.xlsx]EDLDUF!A1","Edelweiss Low Duration Fund")</f>
        <v>Edelweiss Low Duration Fund</v>
      </c>
      <c r="C21" s="71"/>
      <c r="D21" s="84" t="s">
        <v>42</v>
      </c>
      <c r="E21" s="71"/>
      <c r="F21" s="85" t="s">
        <v>12</v>
      </c>
      <c r="G21" s="72" t="s">
        <v>12</v>
      </c>
    </row>
    <row r="22" spans="1:7" ht="69.95" customHeight="1" x14ac:dyDescent="0.25">
      <c r="A22" s="55" t="s">
        <v>43</v>
      </c>
      <c r="B22" s="81" t="str">
        <f>HYPERLINK("[EDEL_Portfolio Monthly Notes 31-Mar-2025.xlsx]EEBCYF!A1","Edelweiss Business Cycle Fund")</f>
        <v>Edelweiss Business Cycle Fund</v>
      </c>
      <c r="C22" s="71"/>
      <c r="D22" s="84" t="s">
        <v>30</v>
      </c>
      <c r="E22" s="71"/>
      <c r="F22" s="85" t="s">
        <v>12</v>
      </c>
      <c r="G22" s="72" t="s">
        <v>12</v>
      </c>
    </row>
    <row r="23" spans="1:7" ht="69.95" customHeight="1" x14ac:dyDescent="0.25">
      <c r="A23" s="55" t="s">
        <v>44</v>
      </c>
      <c r="B23" s="81" t="str">
        <f>HYPERLINK("[EDEL_Portfolio Monthly Notes 31-Mar-2025.xlsx]EEDGEF!A1","Edelweiss Large Cap Fund")</f>
        <v>Edelweiss Large Cap Fund</v>
      </c>
      <c r="C23" s="71"/>
      <c r="D23" s="84" t="s">
        <v>45</v>
      </c>
      <c r="E23" s="71"/>
      <c r="F23" s="85" t="s">
        <v>12</v>
      </c>
      <c r="G23" s="72" t="s">
        <v>12</v>
      </c>
    </row>
    <row r="24" spans="1:7" ht="69.95" customHeight="1" x14ac:dyDescent="0.25">
      <c r="A24" s="55" t="s">
        <v>46</v>
      </c>
      <c r="B24" s="81" t="str">
        <f>HYPERLINK("[EDEL_Portfolio Monthly Notes 31-Mar-2025.xlsx]EEMMQE!A1","Edelweiss Nifty500 Multicap Momentum Quality 50 ETF")</f>
        <v>Edelweiss Nifty500 Multicap Momentum Quality 50 ETF</v>
      </c>
      <c r="C24" s="71"/>
      <c r="D24" s="84" t="s">
        <v>33</v>
      </c>
      <c r="E24" s="71"/>
      <c r="F24" s="85" t="s">
        <v>12</v>
      </c>
      <c r="G24" s="72" t="s">
        <v>12</v>
      </c>
    </row>
    <row r="25" spans="1:7" ht="69.95" customHeight="1" x14ac:dyDescent="0.25">
      <c r="A25" s="55" t="s">
        <v>47</v>
      </c>
      <c r="B25" s="81" t="str">
        <f>HYPERLINK("[EDEL_Portfolio Monthly Notes 31-Mar-2025.xlsx]EOUSTF!A1","EDELWEISS US TECHNOLOGY EQUITY FOF")</f>
        <v>EDELWEISS US TECHNOLOGY EQUITY FOF</v>
      </c>
      <c r="C25" s="71"/>
      <c r="D25" s="84" t="s">
        <v>48</v>
      </c>
      <c r="E25" s="71"/>
      <c r="F25" s="85" t="s">
        <v>12</v>
      </c>
      <c r="G25" s="72" t="s">
        <v>12</v>
      </c>
    </row>
    <row r="26" spans="1:7" ht="69.95" customHeight="1" x14ac:dyDescent="0.25">
      <c r="A26" s="55" t="s">
        <v>49</v>
      </c>
      <c r="B26" s="81" t="str">
        <f>HYPERLINK("[EDEL_Portfolio Monthly Notes 31-Mar-2025.xlsx]EDACBF!A1","Edelweiss Money Market Fund")</f>
        <v>Edelweiss Money Market Fund</v>
      </c>
      <c r="C26" s="71"/>
      <c r="D26" s="84" t="s">
        <v>50</v>
      </c>
      <c r="E26" s="71"/>
      <c r="F26" s="84" t="s">
        <v>51</v>
      </c>
      <c r="G26" s="71"/>
    </row>
    <row r="27" spans="1:7" ht="69.95" customHeight="1" x14ac:dyDescent="0.25">
      <c r="A27" s="55" t="s">
        <v>52</v>
      </c>
      <c r="B27" s="81" t="str">
        <f>HYPERLINK("[EDEL_Portfolio Monthly Notes 31-Mar-2025.xlsx]EDBE33!A1","BHARAT Bond ETF - April 2033")</f>
        <v>BHARAT Bond ETF - April 2033</v>
      </c>
      <c r="C27" s="71"/>
      <c r="D27" s="84" t="s">
        <v>53</v>
      </c>
      <c r="E27" s="71"/>
      <c r="F27" s="85" t="s">
        <v>12</v>
      </c>
      <c r="G27" s="72" t="s">
        <v>12</v>
      </c>
    </row>
    <row r="28" spans="1:7" ht="69.95" customHeight="1" x14ac:dyDescent="0.25">
      <c r="A28" s="55" t="s">
        <v>54</v>
      </c>
      <c r="B28" s="81" t="str">
        <f>HYPERLINK("[EDEL_Portfolio Monthly Notes 31-Mar-2025.xlsx]EDCG27!A1","Edelweiss CRISIL IBX 50 50 Gilt Plus SDL June 2027 Index Fund")</f>
        <v>Edelweiss CRISIL IBX 50 50 Gilt Plus SDL June 2027 Index Fund</v>
      </c>
      <c r="C28" s="71"/>
      <c r="D28" s="84" t="s">
        <v>55</v>
      </c>
      <c r="E28" s="71"/>
      <c r="F28" s="85" t="s">
        <v>12</v>
      </c>
      <c r="G28" s="72" t="s">
        <v>12</v>
      </c>
    </row>
    <row r="29" spans="1:7" ht="69.95" customHeight="1" x14ac:dyDescent="0.25">
      <c r="A29" s="55" t="s">
        <v>56</v>
      </c>
      <c r="B29" s="81" t="str">
        <f>HYPERLINK("[EDEL_Portfolio Monthly Notes 31-Mar-2025.xlsx]EDNPSF!A1","Edelweiss Nifty PSU Bond Plus SDL Apr2026 50 50 Index Fund")</f>
        <v>Edelweiss Nifty PSU Bond Plus SDL Apr2026 50 50 Index Fund</v>
      </c>
      <c r="C29" s="71"/>
      <c r="D29" s="84" t="s">
        <v>57</v>
      </c>
      <c r="E29" s="71"/>
      <c r="F29" s="85" t="s">
        <v>12</v>
      </c>
      <c r="G29" s="72" t="s">
        <v>12</v>
      </c>
    </row>
    <row r="30" spans="1:7" ht="69.95" customHeight="1" x14ac:dyDescent="0.25">
      <c r="A30" s="55" t="s">
        <v>58</v>
      </c>
      <c r="B30" s="81" t="str">
        <f>HYPERLINK("[EDEL_Portfolio Monthly Notes 31-Mar-2025.xlsx]EEECRF!A1","Edelweiss Flexi-Cap Fund")</f>
        <v>Edelweiss Flexi-Cap Fund</v>
      </c>
      <c r="C30" s="71"/>
      <c r="D30" s="84" t="s">
        <v>30</v>
      </c>
      <c r="E30" s="71"/>
      <c r="F30" s="85" t="s">
        <v>12</v>
      </c>
      <c r="G30" s="72" t="s">
        <v>12</v>
      </c>
    </row>
    <row r="31" spans="1:7" ht="69.95" customHeight="1" x14ac:dyDescent="0.25">
      <c r="A31" s="55" t="s">
        <v>59</v>
      </c>
      <c r="B31" s="81" t="str">
        <f>HYPERLINK("[EDEL_Portfolio Monthly Notes 31-Mar-2025.xlsx]EEIF50!A1","Edelweiss Nifty 50 Index Fund")</f>
        <v>Edelweiss Nifty 50 Index Fund</v>
      </c>
      <c r="C31" s="71"/>
      <c r="D31" s="84" t="s">
        <v>60</v>
      </c>
      <c r="E31" s="71"/>
      <c r="F31" s="85" t="s">
        <v>12</v>
      </c>
      <c r="G31" s="72" t="s">
        <v>12</v>
      </c>
    </row>
    <row r="32" spans="1:7" ht="69.95" customHeight="1" x14ac:dyDescent="0.25">
      <c r="A32" s="55" t="s">
        <v>61</v>
      </c>
      <c r="B32" s="81" t="str">
        <f>HYPERLINK("[EDEL_Portfolio Monthly Notes 31-Mar-2025.xlsx]EEM150!A1","Edelweiss Nifty Midcap150 Momentum 50 Index Fund")</f>
        <v>Edelweiss Nifty Midcap150 Momentum 50 Index Fund</v>
      </c>
      <c r="C32" s="71"/>
      <c r="D32" s="84" t="s">
        <v>62</v>
      </c>
      <c r="E32" s="71"/>
      <c r="F32" s="85" t="s">
        <v>12</v>
      </c>
      <c r="G32" s="72" t="s">
        <v>12</v>
      </c>
    </row>
    <row r="33" spans="1:7" ht="69.95" customHeight="1" x14ac:dyDescent="0.25">
      <c r="A33" s="55" t="s">
        <v>63</v>
      </c>
      <c r="B33" s="81" t="str">
        <f>HYPERLINK("[EDEL_Portfolio Monthly Notes 31-Mar-2025.xlsx]EENBEF!A1","Edelweiss Nifty Bank ETF")</f>
        <v>Edelweiss Nifty Bank ETF</v>
      </c>
      <c r="C33" s="71"/>
      <c r="D33" s="84" t="s">
        <v>64</v>
      </c>
      <c r="E33" s="71"/>
      <c r="F33" s="85" t="s">
        <v>12</v>
      </c>
      <c r="G33" s="72" t="s">
        <v>12</v>
      </c>
    </row>
    <row r="34" spans="1:7" ht="69.95" customHeight="1" x14ac:dyDescent="0.25">
      <c r="A34" s="55" t="s">
        <v>65</v>
      </c>
      <c r="B34" s="81" t="str">
        <f>HYPERLINK("[EDEL_Portfolio Monthly Notes 31-Mar-2025.xlsx]EDBE30!A1","BHARAT Bond ETF - April 2030")</f>
        <v>BHARAT Bond ETF - April 2030</v>
      </c>
      <c r="C34" s="71"/>
      <c r="D34" s="84" t="s">
        <v>66</v>
      </c>
      <c r="E34" s="71"/>
      <c r="F34" s="85" t="s">
        <v>12</v>
      </c>
      <c r="G34" s="72" t="s">
        <v>12</v>
      </c>
    </row>
    <row r="35" spans="1:7" ht="69.95" customHeight="1" x14ac:dyDescent="0.25">
      <c r="A35" s="55" t="s">
        <v>67</v>
      </c>
      <c r="B35" s="81" t="str">
        <f>HYPERLINK("[EDEL_Portfolio Monthly Notes 31-Mar-2025.xlsx]EEEQTF!A1","Edelweiss Large &amp; Mid Cap Fund")</f>
        <v>Edelweiss Large &amp; Mid Cap Fund</v>
      </c>
      <c r="C35" s="71"/>
      <c r="D35" s="84" t="s">
        <v>68</v>
      </c>
      <c r="E35" s="71"/>
      <c r="F35" s="85" t="s">
        <v>12</v>
      </c>
      <c r="G35" s="72" t="s">
        <v>12</v>
      </c>
    </row>
    <row r="36" spans="1:7" ht="69.95" customHeight="1" x14ac:dyDescent="0.25">
      <c r="A36" s="55" t="s">
        <v>69</v>
      </c>
      <c r="B36" s="81" t="str">
        <f>HYPERLINK("[EDEL_Portfolio Monthly Notes 31-Mar-2025.xlsx]EEPRUA!A1","Edelweiss Aggressive Hybrid Fund")</f>
        <v>Edelweiss Aggressive Hybrid Fund</v>
      </c>
      <c r="C36" s="71"/>
      <c r="D36" s="84" t="s">
        <v>70</v>
      </c>
      <c r="E36" s="71"/>
      <c r="F36" s="85" t="s">
        <v>12</v>
      </c>
      <c r="G36" s="72" t="s">
        <v>12</v>
      </c>
    </row>
    <row r="37" spans="1:7" ht="69.95" customHeight="1" x14ac:dyDescent="0.25">
      <c r="A37" s="55" t="s">
        <v>71</v>
      </c>
      <c r="B37" s="81" t="str">
        <f>HYPERLINK("[EDEL_Portfolio Monthly Notes 31-Mar-2025.xlsx]EETECF!A1","Edelweiss Technology Fund")</f>
        <v>Edelweiss Technology Fund</v>
      </c>
      <c r="C37" s="71"/>
      <c r="D37" s="84" t="s">
        <v>72</v>
      </c>
      <c r="E37" s="71"/>
      <c r="F37" s="85" t="s">
        <v>12</v>
      </c>
      <c r="G37" s="72" t="s">
        <v>12</v>
      </c>
    </row>
    <row r="38" spans="1:7" ht="69.95" customHeight="1" x14ac:dyDescent="0.25">
      <c r="A38" s="55" t="s">
        <v>73</v>
      </c>
      <c r="B38" s="81" t="str">
        <f>HYPERLINK("[EDEL_Portfolio Monthly Notes 31-Mar-2025.xlsx]EOEDOF!A1","Edelweiss Europe Dynamic Equity Offshore Fund")</f>
        <v>Edelweiss Europe Dynamic Equity Offshore Fund</v>
      </c>
      <c r="C38" s="71"/>
      <c r="D38" s="84" t="s">
        <v>74</v>
      </c>
      <c r="E38" s="71"/>
      <c r="F38" s="85" t="s">
        <v>12</v>
      </c>
      <c r="G38" s="72" t="s">
        <v>12</v>
      </c>
    </row>
    <row r="39" spans="1:7" ht="69.95" customHeight="1" x14ac:dyDescent="0.25">
      <c r="A39" s="55" t="s">
        <v>75</v>
      </c>
      <c r="B39" s="81" t="str">
        <f>HYPERLINK("[EDEL_Portfolio Monthly Notes 31-Mar-2025.xlsx]EDFF33!A1","BHARAT Bond FOF - April 2033")</f>
        <v>BHARAT Bond FOF - April 2033</v>
      </c>
      <c r="C39" s="71"/>
      <c r="D39" s="84" t="s">
        <v>53</v>
      </c>
      <c r="E39" s="71"/>
      <c r="F39" s="85" t="s">
        <v>12</v>
      </c>
      <c r="G39" s="72" t="s">
        <v>12</v>
      </c>
    </row>
    <row r="40" spans="1:7" ht="69.95" customHeight="1" x14ac:dyDescent="0.25">
      <c r="A40" s="55" t="s">
        <v>76</v>
      </c>
      <c r="B40" s="81" t="str">
        <f>HYPERLINK("[EDEL_Portfolio Monthly Notes 31-Mar-2025.xlsx]EDGSEC!A1","Edelweiss Government Securities Fund")</f>
        <v>Edelweiss Government Securities Fund</v>
      </c>
      <c r="C40" s="71"/>
      <c r="D40" s="84" t="s">
        <v>77</v>
      </c>
      <c r="E40" s="71"/>
      <c r="F40" s="84" t="s">
        <v>78</v>
      </c>
      <c r="G40" s="71"/>
    </row>
    <row r="41" spans="1:7" ht="69.95" customHeight="1" x14ac:dyDescent="0.25">
      <c r="A41" s="55" t="s">
        <v>79</v>
      </c>
      <c r="B41" s="81" t="str">
        <f>HYPERLINK("[EDEL_Portfolio Monthly Notes 31-Mar-2025.xlsx]EDONTF!A1","EDELWEISS OVERNIGHT FUND")</f>
        <v>EDELWEISS OVERNIGHT FUND</v>
      </c>
      <c r="C41" s="71"/>
      <c r="D41" s="84" t="s">
        <v>80</v>
      </c>
      <c r="E41" s="71"/>
      <c r="F41" s="85" t="s">
        <v>12</v>
      </c>
      <c r="G41" s="72" t="s">
        <v>12</v>
      </c>
    </row>
    <row r="42" spans="1:7" ht="69.95" customHeight="1" x14ac:dyDescent="0.25">
      <c r="A42" s="55" t="s">
        <v>81</v>
      </c>
      <c r="B42" s="81" t="str">
        <f>HYPERLINK("[EDEL_Portfolio Monthly Notes 31-Mar-2025.xlsx]EECONF!A1","Edelweiss Consumption Fund")</f>
        <v>Edelweiss Consumption Fund</v>
      </c>
      <c r="C42" s="71"/>
      <c r="D42" s="84" t="s">
        <v>82</v>
      </c>
      <c r="E42" s="71"/>
      <c r="F42" s="85" t="s">
        <v>12</v>
      </c>
      <c r="G42" s="72" t="s">
        <v>12</v>
      </c>
    </row>
    <row r="43" spans="1:7" ht="69.95" customHeight="1" x14ac:dyDescent="0.25">
      <c r="A43" s="55" t="s">
        <v>83</v>
      </c>
      <c r="B43" s="81" t="str">
        <f>HYPERLINK("[EDEL_Portfolio Monthly Notes 31-Mar-2025.xlsx]EEESCF!A1","Edelweiss Small Cap Fund")</f>
        <v>Edelweiss Small Cap Fund</v>
      </c>
      <c r="C43" s="71"/>
      <c r="D43" s="84" t="s">
        <v>84</v>
      </c>
      <c r="E43" s="71"/>
      <c r="F43" s="85" t="s">
        <v>12</v>
      </c>
      <c r="G43" s="72" t="s">
        <v>12</v>
      </c>
    </row>
    <row r="44" spans="1:7" ht="69.95" customHeight="1" x14ac:dyDescent="0.25">
      <c r="A44" s="55" t="s">
        <v>85</v>
      </c>
      <c r="B44" s="81" t="str">
        <f>HYPERLINK("[EDEL_Portfolio Monthly Notes 31-Mar-2025.xlsx]EELMIF!A1","Edelweiss NIFTY Large Mid Cap 250 Index Fund")</f>
        <v>Edelweiss NIFTY Large Mid Cap 250 Index Fund</v>
      </c>
      <c r="C44" s="71"/>
      <c r="D44" s="84" t="s">
        <v>68</v>
      </c>
      <c r="E44" s="71"/>
      <c r="F44" s="85" t="s">
        <v>12</v>
      </c>
      <c r="G44" s="72" t="s">
        <v>12</v>
      </c>
    </row>
    <row r="45" spans="1:7" ht="69.95" customHeight="1" x14ac:dyDescent="0.25">
      <c r="A45" s="55" t="s">
        <v>86</v>
      </c>
      <c r="B45" s="81" t="str">
        <f>HYPERLINK("[EDEL_Portfolio Monthly Notes 31-Mar-2025.xlsx]EGSFOF!A1","Edelweiss Gold and Silver ETF FOF")</f>
        <v>Edelweiss Gold and Silver ETF FOF</v>
      </c>
      <c r="C45" s="71"/>
      <c r="D45" s="84" t="s">
        <v>87</v>
      </c>
      <c r="E45" s="71"/>
      <c r="F45" s="85" t="s">
        <v>12</v>
      </c>
      <c r="G45" s="72" t="s">
        <v>12</v>
      </c>
    </row>
    <row r="46" spans="1:7" ht="69.95" customHeight="1" x14ac:dyDescent="0.25">
      <c r="A46" s="55" t="s">
        <v>88</v>
      </c>
      <c r="B46" s="81" t="str">
        <f>HYPERLINK("[EDEL_Portfolio Monthly Notes 31-Mar-2025.xlsx]EDCG37!A1","Edelweiss_CRISIL IBX 50 50 Gilt Plus SDL April 2037 Index Fund")</f>
        <v>Edelweiss_CRISIL IBX 50 50 Gilt Plus SDL April 2037 Index Fund</v>
      </c>
      <c r="C46" s="71"/>
      <c r="D46" s="84" t="s">
        <v>89</v>
      </c>
      <c r="E46" s="71"/>
      <c r="F46" s="85" t="s">
        <v>12</v>
      </c>
      <c r="G46" s="72" t="s">
        <v>12</v>
      </c>
    </row>
    <row r="47" spans="1:7" ht="69.95" customHeight="1" x14ac:dyDescent="0.25">
      <c r="A47" s="55" t="s">
        <v>90</v>
      </c>
      <c r="B47" s="81" t="str">
        <f>HYPERLINK("[EDEL_Portfolio Monthly Notes 31-Mar-2025.xlsx]EDFF30!A1","BHARAT Bond FOF - April 2030")</f>
        <v>BHARAT Bond FOF - April 2030</v>
      </c>
      <c r="C47" s="71"/>
      <c r="D47" s="84" t="s">
        <v>66</v>
      </c>
      <c r="E47" s="71"/>
      <c r="F47" s="85" t="s">
        <v>12</v>
      </c>
      <c r="G47" s="72" t="s">
        <v>12</v>
      </c>
    </row>
    <row r="48" spans="1:7" ht="69.95" customHeight="1" x14ac:dyDescent="0.25">
      <c r="A48" s="55" t="s">
        <v>91</v>
      </c>
      <c r="B48" s="81" t="str">
        <f>HYPERLINK("[EDEL_Portfolio Monthly Notes 31-Mar-2025.xlsx]EDFF31!A1","BHARAT Bond FOF - April 2031")</f>
        <v>BHARAT Bond FOF - April 2031</v>
      </c>
      <c r="C48" s="71"/>
      <c r="D48" s="84" t="s">
        <v>37</v>
      </c>
      <c r="E48" s="71"/>
      <c r="F48" s="85" t="s">
        <v>12</v>
      </c>
      <c r="G48" s="72" t="s">
        <v>12</v>
      </c>
    </row>
    <row r="49" spans="1:7" ht="69.95" customHeight="1" x14ac:dyDescent="0.25">
      <c r="A49" s="55" t="s">
        <v>92</v>
      </c>
      <c r="B49" s="81" t="str">
        <f>HYPERLINK("[EDEL_Portfolio Monthly Notes 31-Mar-2025.xlsx]EDNP27!A1","Edelweiss Nifty PSU Bond Plus SDL Apr2027 50 50 Index")</f>
        <v>Edelweiss Nifty PSU Bond Plus SDL Apr2027 50 50 Index</v>
      </c>
      <c r="C49" s="71"/>
      <c r="D49" s="84" t="s">
        <v>93</v>
      </c>
      <c r="E49" s="71"/>
      <c r="F49" s="85" t="s">
        <v>12</v>
      </c>
      <c r="G49" s="72" t="s">
        <v>12</v>
      </c>
    </row>
    <row r="50" spans="1:7" ht="69.95" customHeight="1" x14ac:dyDescent="0.25">
      <c r="A50" s="55" t="s">
        <v>94</v>
      </c>
      <c r="B50" s="81" t="str">
        <f>HYPERLINK("[EDEL_Portfolio Monthly Notes 31-Mar-2025.xlsx]EEMAAF!A1","Edelweiss Multi Asset Allocation Fund")</f>
        <v>Edelweiss Multi Asset Allocation Fund</v>
      </c>
      <c r="C50" s="71"/>
      <c r="D50" s="84" t="s">
        <v>95</v>
      </c>
      <c r="E50" s="71"/>
      <c r="F50" s="85" t="s">
        <v>12</v>
      </c>
      <c r="G50" s="72" t="s">
        <v>12</v>
      </c>
    </row>
    <row r="51" spans="1:7" ht="69.95" customHeight="1" x14ac:dyDescent="0.25">
      <c r="A51" s="55" t="s">
        <v>96</v>
      </c>
      <c r="B51" s="81" t="str">
        <f>HYPERLINK("[EDEL_Portfolio Monthly Notes 31-Mar-2025.xlsx]EENN50!A1","Edelweiss Nifty Next 50 Index Fund")</f>
        <v>Edelweiss Nifty Next 50 Index Fund</v>
      </c>
      <c r="C51" s="71"/>
      <c r="D51" s="84" t="s">
        <v>97</v>
      </c>
      <c r="E51" s="71"/>
      <c r="F51" s="85" t="s">
        <v>12</v>
      </c>
      <c r="G51" s="72" t="s">
        <v>12</v>
      </c>
    </row>
    <row r="52" spans="1:7" ht="69.95" customHeight="1" x14ac:dyDescent="0.25">
      <c r="A52" s="55" t="s">
        <v>98</v>
      </c>
      <c r="B52" s="81" t="str">
        <f>HYPERLINK("[EDEL_Portfolio Monthly Notes 31-Mar-2025.xlsx]EES250!A1","Edelweiss Nifty Smallcap 250 Index Fund")</f>
        <v>Edelweiss Nifty Smallcap 250 Index Fund</v>
      </c>
      <c r="C52" s="71"/>
      <c r="D52" s="84" t="s">
        <v>84</v>
      </c>
      <c r="E52" s="71"/>
      <c r="F52" s="85" t="s">
        <v>12</v>
      </c>
      <c r="G52" s="72" t="s">
        <v>12</v>
      </c>
    </row>
    <row r="53" spans="1:7" ht="69.95" customHeight="1" x14ac:dyDescent="0.25">
      <c r="A53" s="55" t="s">
        <v>99</v>
      </c>
      <c r="B53" s="81" t="str">
        <f>HYPERLINK("[EDEL_Portfolio Monthly Notes 31-Mar-2025.xlsx]EGOLDE!A1","Edelweiss Gold ETF Fund")</f>
        <v>Edelweiss Gold ETF Fund</v>
      </c>
      <c r="C53" s="71"/>
      <c r="D53" s="84" t="s">
        <v>100</v>
      </c>
      <c r="E53" s="71"/>
      <c r="F53" s="85" t="s">
        <v>12</v>
      </c>
      <c r="G53" s="72" t="s">
        <v>12</v>
      </c>
    </row>
    <row r="54" spans="1:7" ht="69.95" customHeight="1" x14ac:dyDescent="0.25">
      <c r="A54" s="55" t="s">
        <v>101</v>
      </c>
      <c r="B54" s="81" t="str">
        <f>HYPERLINK("[EDEL_Portfolio Monthly Notes 31-Mar-2025.xlsx]ELLIQF!A1","Edelweiss Liquid Fund")</f>
        <v>Edelweiss Liquid Fund</v>
      </c>
      <c r="C54" s="71"/>
      <c r="D54" s="84" t="s">
        <v>102</v>
      </c>
      <c r="E54" s="71"/>
      <c r="F54" s="84" t="s">
        <v>103</v>
      </c>
      <c r="G54" s="71"/>
    </row>
    <row r="55" spans="1:7" ht="69.95" customHeight="1" x14ac:dyDescent="0.25">
      <c r="A55" s="55" t="s">
        <v>104</v>
      </c>
      <c r="B55" s="81" t="str">
        <f>HYPERLINK("[EDEL_Portfolio Monthly Notes 31-Mar-2025.xlsx]EDCF28!A1","Edelweiss CRISIL IBX AAA Financial Services Bond – Jan 2028 Index Fund")</f>
        <v>Edelweiss CRISIL IBX AAA Financial Services Bond – Jan 2028 Index Fund</v>
      </c>
      <c r="C55" s="71"/>
      <c r="D55" s="84" t="s">
        <v>105</v>
      </c>
      <c r="E55" s="71"/>
      <c r="F55" s="85" t="s">
        <v>12</v>
      </c>
      <c r="G55" s="72" t="s">
        <v>12</v>
      </c>
    </row>
    <row r="56" spans="1:7" ht="69.95" customHeight="1" x14ac:dyDescent="0.25">
      <c r="A56" s="55" t="s">
        <v>106</v>
      </c>
      <c r="B56" s="81" t="str">
        <f>HYPERLINK("[EDEL_Portfolio Monthly Notes 31-Mar-2025.xlsx]EDFF32!A1","BHARAT Bond FOF - April 2032")</f>
        <v>BHARAT Bond FOF - April 2032</v>
      </c>
      <c r="C56" s="71"/>
      <c r="D56" s="84" t="s">
        <v>39</v>
      </c>
      <c r="E56" s="71"/>
      <c r="F56" s="85" t="s">
        <v>12</v>
      </c>
      <c r="G56" s="72" t="s">
        <v>12</v>
      </c>
    </row>
    <row r="57" spans="1:7" ht="69.95" customHeight="1" x14ac:dyDescent="0.25">
      <c r="A57" s="55" t="s">
        <v>107</v>
      </c>
      <c r="B57" s="81" t="str">
        <f>HYPERLINK("[EDEL_Portfolio Monthly Notes 31-Mar-2025.xlsx]EEALVF!A1","Edel Nifty Alpha Low Volatility 30 Index Fund")</f>
        <v>Edel Nifty Alpha Low Volatility 30 Index Fund</v>
      </c>
      <c r="C57" s="71"/>
      <c r="D57" s="84" t="s">
        <v>108</v>
      </c>
      <c r="E57" s="71"/>
      <c r="F57" s="85" t="s">
        <v>12</v>
      </c>
      <c r="G57" s="72" t="s">
        <v>12</v>
      </c>
    </row>
    <row r="58" spans="1:7" ht="69.95" customHeight="1" x14ac:dyDescent="0.25">
      <c r="A58" s="55" t="s">
        <v>109</v>
      </c>
      <c r="B58" s="81" t="str">
        <f>HYPERLINK("[EDEL_Portfolio Monthly Notes 31-Mar-2025.xlsx]EEARBF!A1","Edelweiss Arbitrage Fund")</f>
        <v>Edelweiss Arbitrage Fund</v>
      </c>
      <c r="C58" s="71"/>
      <c r="D58" s="84" t="s">
        <v>110</v>
      </c>
      <c r="E58" s="71"/>
      <c r="F58" s="85" t="s">
        <v>12</v>
      </c>
      <c r="G58" s="72" t="s">
        <v>12</v>
      </c>
    </row>
    <row r="59" spans="1:7" ht="69.95" customHeight="1" x14ac:dyDescent="0.25">
      <c r="A59" s="55" t="s">
        <v>111</v>
      </c>
      <c r="B59" s="81" t="str">
        <f>HYPERLINK("[EDEL_Portfolio Monthly Notes 31-Mar-2025.xlsx]EEARFD!A1","Edelweiss Balanced Advantage Fund")</f>
        <v>Edelweiss Balanced Advantage Fund</v>
      </c>
      <c r="C59" s="71"/>
      <c r="D59" s="84" t="s">
        <v>112</v>
      </c>
      <c r="E59" s="71"/>
      <c r="F59" s="85" t="s">
        <v>12</v>
      </c>
      <c r="G59" s="72" t="s">
        <v>12</v>
      </c>
    </row>
    <row r="60" spans="1:7" ht="69.95" customHeight="1" x14ac:dyDescent="0.25">
      <c r="A60" s="55" t="s">
        <v>113</v>
      </c>
      <c r="B60" s="81" t="str">
        <f>HYPERLINK("[EDEL_Portfolio Monthly Notes 31-Mar-2025.xlsx]EEBCIE!A1","Edel BSE Capital Markets &amp; Insurance ETF")</f>
        <v>Edel BSE Capital Markets &amp; Insurance ETF</v>
      </c>
      <c r="C60" s="71"/>
      <c r="D60" s="84" t="s">
        <v>114</v>
      </c>
      <c r="E60" s="71"/>
      <c r="F60" s="85" t="s">
        <v>12</v>
      </c>
      <c r="G60" s="72" t="s">
        <v>12</v>
      </c>
    </row>
    <row r="61" spans="1:7" ht="69.95" customHeight="1" x14ac:dyDescent="0.25">
      <c r="A61" s="55" t="s">
        <v>115</v>
      </c>
      <c r="B61" s="81" t="str">
        <f>HYPERLINK("[EDEL_Portfolio Monthly Notes 31-Mar-2025.xlsx]EEESSF!A1","Edelweiss Equity Savings Fund")</f>
        <v>Edelweiss Equity Savings Fund</v>
      </c>
      <c r="C61" s="71"/>
      <c r="D61" s="84" t="s">
        <v>116</v>
      </c>
      <c r="E61" s="71"/>
      <c r="F61" s="85" t="s">
        <v>12</v>
      </c>
      <c r="G61" s="72" t="s">
        <v>12</v>
      </c>
    </row>
    <row r="62" spans="1:7" ht="69.95" customHeight="1" x14ac:dyDescent="0.25">
      <c r="A62" s="55" t="s">
        <v>117</v>
      </c>
      <c r="B62" s="81" t="str">
        <f>HYPERLINK("[EDEL_Portfolio Monthly Notes 31-Mar-2025.xlsx]EEMCPF!A1","Edelweiss Multi Cap Fund")</f>
        <v>Edelweiss Multi Cap Fund</v>
      </c>
      <c r="C62" s="71"/>
      <c r="D62" s="84" t="s">
        <v>118</v>
      </c>
      <c r="E62" s="71"/>
      <c r="F62" s="85" t="s">
        <v>12</v>
      </c>
      <c r="G62" s="72" t="s">
        <v>12</v>
      </c>
    </row>
    <row r="63" spans="1:7" ht="69.95" customHeight="1" x14ac:dyDescent="0.25">
      <c r="A63" s="55" t="s">
        <v>119</v>
      </c>
      <c r="B63" s="81" t="str">
        <f>HYPERLINK("[EDEL_Portfolio Monthly Notes 31-Mar-2025.xlsx]EESMCF!A1","Edelweiss Mid Cap Fund")</f>
        <v>Edelweiss Mid Cap Fund</v>
      </c>
      <c r="C63" s="71"/>
      <c r="D63" s="84" t="s">
        <v>120</v>
      </c>
      <c r="E63" s="71"/>
      <c r="F63" s="85" t="s">
        <v>12</v>
      </c>
      <c r="G63" s="72" t="s">
        <v>12</v>
      </c>
    </row>
    <row r="64" spans="1:7" ht="69.95" customHeight="1" x14ac:dyDescent="0.25">
      <c r="A64" s="55" t="s">
        <v>121</v>
      </c>
      <c r="B64" s="81" t="str">
        <f>HYPERLINK("[EDEL_Portfolio Monthly Notes 31-Mar-2025.xlsx]EOASEF!A1","Edelweiss ASEAN Equity Off-shore Fund")</f>
        <v>Edelweiss ASEAN Equity Off-shore Fund</v>
      </c>
      <c r="C64" s="71"/>
      <c r="D64" s="84" t="s">
        <v>122</v>
      </c>
      <c r="E64" s="71"/>
      <c r="F64" s="85" t="s">
        <v>12</v>
      </c>
      <c r="G64" s="72" t="s">
        <v>12</v>
      </c>
    </row>
    <row r="65" spans="1:7" ht="69.95" customHeight="1" x14ac:dyDescent="0.25">
      <c r="A65" s="55" t="s">
        <v>123</v>
      </c>
      <c r="B65" s="81" t="str">
        <f>HYPERLINK("[EDEL_Portfolio Monthly Notes 31-Mar-2025.xlsx]EOUSEF!A1","Edelweiss US Value Equity Off-shore Fund")</f>
        <v>Edelweiss US Value Equity Off-shore Fund</v>
      </c>
      <c r="C65" s="71"/>
      <c r="D65" s="84" t="s">
        <v>124</v>
      </c>
      <c r="E65" s="71"/>
      <c r="F65" s="85" t="s">
        <v>12</v>
      </c>
      <c r="G65" s="72" t="s">
        <v>12</v>
      </c>
    </row>
    <row r="66" spans="1:7" ht="69.95" customHeight="1" x14ac:dyDescent="0.25">
      <c r="A66" s="55" t="s">
        <v>125</v>
      </c>
      <c r="B66" s="81" t="str">
        <f>HYPERLINK("[EDEL_Portfolio Monthly Notes 31-Mar-2025.xlsx]ESLVRE!A1","Edelweiss Silver ETF Fund")</f>
        <v>Edelweiss Silver ETF Fund</v>
      </c>
      <c r="C66" s="71"/>
      <c r="D66" s="84" t="s">
        <v>126</v>
      </c>
      <c r="E66" s="71"/>
      <c r="F66" s="85" t="s">
        <v>12</v>
      </c>
      <c r="G66" s="72" t="s">
        <v>12</v>
      </c>
    </row>
  </sheetData>
  <autoFilter ref="A3:B66" xr:uid="{00000000-0009-0000-0000-000000000000}"/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710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711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712</v>
      </c>
      <c r="B11" s="33" t="s">
        <v>713</v>
      </c>
      <c r="C11" s="33" t="s">
        <v>148</v>
      </c>
      <c r="D11" s="14">
        <v>90500000</v>
      </c>
      <c r="E11" s="15">
        <v>90452.31</v>
      </c>
      <c r="F11" s="16">
        <v>9.2399999999999996E-2</v>
      </c>
      <c r="G11" s="16">
        <v>7.0749999999999993E-2</v>
      </c>
    </row>
    <row r="12" spans="1:8" x14ac:dyDescent="0.25">
      <c r="A12" s="13" t="s">
        <v>714</v>
      </c>
      <c r="B12" s="33" t="s">
        <v>715</v>
      </c>
      <c r="C12" s="33" t="s">
        <v>148</v>
      </c>
      <c r="D12" s="14">
        <v>84000000</v>
      </c>
      <c r="E12" s="15">
        <v>83953.13</v>
      </c>
      <c r="F12" s="16">
        <v>8.5699999999999998E-2</v>
      </c>
      <c r="G12" s="16">
        <v>7.1504999999999999E-2</v>
      </c>
    </row>
    <row r="13" spans="1:8" x14ac:dyDescent="0.25">
      <c r="A13" s="13" t="s">
        <v>716</v>
      </c>
      <c r="B13" s="33" t="s">
        <v>717</v>
      </c>
      <c r="C13" s="33" t="s">
        <v>148</v>
      </c>
      <c r="D13" s="14">
        <v>74000000</v>
      </c>
      <c r="E13" s="15">
        <v>73965.740000000005</v>
      </c>
      <c r="F13" s="16">
        <v>7.5499999999999998E-2</v>
      </c>
      <c r="G13" s="16">
        <v>7.1845999999999993E-2</v>
      </c>
    </row>
    <row r="14" spans="1:8" x14ac:dyDescent="0.25">
      <c r="A14" s="13" t="s">
        <v>718</v>
      </c>
      <c r="B14" s="33" t="s">
        <v>719</v>
      </c>
      <c r="C14" s="33" t="s">
        <v>142</v>
      </c>
      <c r="D14" s="14">
        <v>55500000</v>
      </c>
      <c r="E14" s="15">
        <v>55468.81</v>
      </c>
      <c r="F14" s="16">
        <v>5.6599999999999998E-2</v>
      </c>
      <c r="G14" s="16">
        <v>7.1452000000000002E-2</v>
      </c>
    </row>
    <row r="15" spans="1:8" x14ac:dyDescent="0.25">
      <c r="A15" s="13" t="s">
        <v>720</v>
      </c>
      <c r="B15" s="33" t="s">
        <v>721</v>
      </c>
      <c r="C15" s="33" t="s">
        <v>142</v>
      </c>
      <c r="D15" s="14">
        <v>54000000</v>
      </c>
      <c r="E15" s="15">
        <v>53969.49</v>
      </c>
      <c r="F15" s="16">
        <v>5.5100000000000003E-2</v>
      </c>
      <c r="G15" s="16">
        <v>7.1660000000000001E-2</v>
      </c>
    </row>
    <row r="16" spans="1:8" x14ac:dyDescent="0.25">
      <c r="A16" s="13" t="s">
        <v>722</v>
      </c>
      <c r="B16" s="33" t="s">
        <v>723</v>
      </c>
      <c r="C16" s="33" t="s">
        <v>142</v>
      </c>
      <c r="D16" s="14">
        <v>44000000</v>
      </c>
      <c r="E16" s="15">
        <v>43972.46</v>
      </c>
      <c r="F16" s="16">
        <v>4.4900000000000002E-2</v>
      </c>
      <c r="G16" s="16">
        <v>7.2838E-2</v>
      </c>
    </row>
    <row r="17" spans="1:7" x14ac:dyDescent="0.25">
      <c r="A17" s="13" t="s">
        <v>724</v>
      </c>
      <c r="B17" s="33" t="s">
        <v>725</v>
      </c>
      <c r="C17" s="33" t="s">
        <v>148</v>
      </c>
      <c r="D17" s="14">
        <v>39500000</v>
      </c>
      <c r="E17" s="15">
        <v>39477.879999999997</v>
      </c>
      <c r="F17" s="16">
        <v>4.0300000000000002E-2</v>
      </c>
      <c r="G17" s="16">
        <v>7.1333999999999995E-2</v>
      </c>
    </row>
    <row r="18" spans="1:7" x14ac:dyDescent="0.25">
      <c r="A18" s="13" t="s">
        <v>726</v>
      </c>
      <c r="B18" s="33" t="s">
        <v>727</v>
      </c>
      <c r="C18" s="33" t="s">
        <v>148</v>
      </c>
      <c r="D18" s="14">
        <v>27350000</v>
      </c>
      <c r="E18" s="15">
        <v>27356.76</v>
      </c>
      <c r="F18" s="16">
        <v>2.7900000000000001E-2</v>
      </c>
      <c r="G18" s="16">
        <v>7.1232000000000004E-2</v>
      </c>
    </row>
    <row r="19" spans="1:7" x14ac:dyDescent="0.25">
      <c r="A19" s="13" t="s">
        <v>728</v>
      </c>
      <c r="B19" s="33" t="s">
        <v>729</v>
      </c>
      <c r="C19" s="33" t="s">
        <v>148</v>
      </c>
      <c r="D19" s="14">
        <v>22500000</v>
      </c>
      <c r="E19" s="15">
        <v>22494.2</v>
      </c>
      <c r="F19" s="16">
        <v>2.3E-2</v>
      </c>
      <c r="G19" s="16">
        <v>7.0607000000000003E-2</v>
      </c>
    </row>
    <row r="20" spans="1:7" x14ac:dyDescent="0.25">
      <c r="A20" s="17" t="s">
        <v>183</v>
      </c>
      <c r="B20" s="34"/>
      <c r="C20" s="34"/>
      <c r="D20" s="18"/>
      <c r="E20" s="19">
        <v>491110.78</v>
      </c>
      <c r="F20" s="20">
        <v>0.50139999999999996</v>
      </c>
      <c r="G20" s="21"/>
    </row>
    <row r="21" spans="1:7" x14ac:dyDescent="0.25">
      <c r="A21" s="13"/>
      <c r="B21" s="33"/>
      <c r="C21" s="33"/>
      <c r="D21" s="14"/>
      <c r="E21" s="15"/>
      <c r="F21" s="16"/>
      <c r="G21" s="16"/>
    </row>
    <row r="22" spans="1:7" x14ac:dyDescent="0.25">
      <c r="A22" s="17" t="s">
        <v>190</v>
      </c>
      <c r="B22" s="33"/>
      <c r="C22" s="33"/>
      <c r="D22" s="14"/>
      <c r="E22" s="15"/>
      <c r="F22" s="16"/>
      <c r="G22" s="16"/>
    </row>
    <row r="23" spans="1:7" x14ac:dyDescent="0.25">
      <c r="A23" s="17" t="s">
        <v>183</v>
      </c>
      <c r="B23" s="33"/>
      <c r="C23" s="33"/>
      <c r="D23" s="14"/>
      <c r="E23" s="22" t="s">
        <v>137</v>
      </c>
      <c r="F23" s="23" t="s">
        <v>137</v>
      </c>
      <c r="G23" s="16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191</v>
      </c>
      <c r="B25" s="33"/>
      <c r="C25" s="33"/>
      <c r="D25" s="14"/>
      <c r="E25" s="15"/>
      <c r="F25" s="16"/>
      <c r="G25" s="16"/>
    </row>
    <row r="26" spans="1:7" x14ac:dyDescent="0.25">
      <c r="A26" s="17" t="s">
        <v>183</v>
      </c>
      <c r="B26" s="33"/>
      <c r="C26" s="33"/>
      <c r="D26" s="14"/>
      <c r="E26" s="22" t="s">
        <v>137</v>
      </c>
      <c r="F26" s="23" t="s">
        <v>137</v>
      </c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24" t="s">
        <v>192</v>
      </c>
      <c r="B28" s="35"/>
      <c r="C28" s="35"/>
      <c r="D28" s="25"/>
      <c r="E28" s="19">
        <v>491110.78</v>
      </c>
      <c r="F28" s="20">
        <v>0.50139999999999996</v>
      </c>
      <c r="G28" s="21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17" t="s">
        <v>597</v>
      </c>
      <c r="B30" s="33"/>
      <c r="C30" s="33"/>
      <c r="D30" s="14"/>
      <c r="E30" s="15"/>
      <c r="F30" s="16"/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598</v>
      </c>
      <c r="B32" s="33"/>
      <c r="C32" s="33"/>
      <c r="D32" s="14"/>
      <c r="E32" s="15"/>
      <c r="F32" s="16"/>
      <c r="G32" s="16"/>
    </row>
    <row r="33" spans="1:7" x14ac:dyDescent="0.25">
      <c r="A33" s="13" t="s">
        <v>730</v>
      </c>
      <c r="B33" s="33" t="s">
        <v>731</v>
      </c>
      <c r="C33" s="33" t="s">
        <v>187</v>
      </c>
      <c r="D33" s="14">
        <v>14500000</v>
      </c>
      <c r="E33" s="15">
        <v>14477.58</v>
      </c>
      <c r="F33" s="16">
        <v>1.4800000000000001E-2</v>
      </c>
      <c r="G33" s="16">
        <v>6.2796000000000005E-2</v>
      </c>
    </row>
    <row r="34" spans="1:7" x14ac:dyDescent="0.25">
      <c r="A34" s="13" t="s">
        <v>732</v>
      </c>
      <c r="B34" s="33" t="s">
        <v>733</v>
      </c>
      <c r="C34" s="33" t="s">
        <v>187</v>
      </c>
      <c r="D34" s="14">
        <v>3000000</v>
      </c>
      <c r="E34" s="15">
        <v>2995.36</v>
      </c>
      <c r="F34" s="16">
        <v>3.0999999999999999E-3</v>
      </c>
      <c r="G34" s="16">
        <v>6.2796000000000005E-2</v>
      </c>
    </row>
    <row r="35" spans="1:7" x14ac:dyDescent="0.25">
      <c r="A35" s="17" t="s">
        <v>183</v>
      </c>
      <c r="B35" s="34"/>
      <c r="C35" s="34"/>
      <c r="D35" s="18"/>
      <c r="E35" s="19">
        <v>17472.939999999999</v>
      </c>
      <c r="F35" s="20">
        <v>1.7899999999999999E-2</v>
      </c>
      <c r="G35" s="21"/>
    </row>
    <row r="36" spans="1:7" x14ac:dyDescent="0.25">
      <c r="A36" s="17" t="s">
        <v>734</v>
      </c>
      <c r="B36" s="33"/>
      <c r="C36" s="33"/>
      <c r="D36" s="14"/>
      <c r="E36" s="15"/>
      <c r="F36" s="16"/>
      <c r="G36" s="16"/>
    </row>
    <row r="37" spans="1:7" x14ac:dyDescent="0.25">
      <c r="A37" s="13" t="s">
        <v>735</v>
      </c>
      <c r="B37" s="33" t="s">
        <v>736</v>
      </c>
      <c r="C37" s="33" t="s">
        <v>737</v>
      </c>
      <c r="D37" s="14">
        <v>87500000</v>
      </c>
      <c r="E37" s="15">
        <v>87263.58</v>
      </c>
      <c r="F37" s="16">
        <v>8.9099999999999999E-2</v>
      </c>
      <c r="G37" s="16">
        <v>7.0649000000000003E-2</v>
      </c>
    </row>
    <row r="38" spans="1:7" x14ac:dyDescent="0.25">
      <c r="A38" s="17" t="s">
        <v>183</v>
      </c>
      <c r="B38" s="34"/>
      <c r="C38" s="34"/>
      <c r="D38" s="18"/>
      <c r="E38" s="19">
        <v>87263.58</v>
      </c>
      <c r="F38" s="20">
        <v>8.9099999999999999E-2</v>
      </c>
      <c r="G38" s="21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738</v>
      </c>
      <c r="B40" s="33"/>
      <c r="C40" s="33"/>
      <c r="D40" s="14"/>
      <c r="E40" s="15"/>
      <c r="F40" s="16"/>
      <c r="G40" s="16"/>
    </row>
    <row r="41" spans="1:7" x14ac:dyDescent="0.25">
      <c r="A41" s="13" t="s">
        <v>739</v>
      </c>
      <c r="B41" s="33" t="s">
        <v>740</v>
      </c>
      <c r="C41" s="33" t="s">
        <v>737</v>
      </c>
      <c r="D41" s="14">
        <v>112500000</v>
      </c>
      <c r="E41" s="15">
        <v>112281.64</v>
      </c>
      <c r="F41" s="16">
        <v>0.11459999999999999</v>
      </c>
      <c r="G41" s="16">
        <v>7.1002999999999997E-2</v>
      </c>
    </row>
    <row r="42" spans="1:7" x14ac:dyDescent="0.25">
      <c r="A42" s="13" t="s">
        <v>741</v>
      </c>
      <c r="B42" s="33" t="s">
        <v>742</v>
      </c>
      <c r="C42" s="33" t="s">
        <v>737</v>
      </c>
      <c r="D42" s="14">
        <v>67500000</v>
      </c>
      <c r="E42" s="15">
        <v>67317.350000000006</v>
      </c>
      <c r="F42" s="16">
        <v>6.8699999999999997E-2</v>
      </c>
      <c r="G42" s="16">
        <v>7.0753999999999997E-2</v>
      </c>
    </row>
    <row r="43" spans="1:7" x14ac:dyDescent="0.25">
      <c r="A43" s="17" t="s">
        <v>183</v>
      </c>
      <c r="B43" s="34"/>
      <c r="C43" s="34"/>
      <c r="D43" s="18"/>
      <c r="E43" s="19">
        <v>179598.99</v>
      </c>
      <c r="F43" s="20">
        <v>0.18329999999999999</v>
      </c>
      <c r="G43" s="21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24" t="s">
        <v>192</v>
      </c>
      <c r="B45" s="35"/>
      <c r="C45" s="35"/>
      <c r="D45" s="25"/>
      <c r="E45" s="19">
        <v>284335.51</v>
      </c>
      <c r="F45" s="20">
        <v>0.2903</v>
      </c>
      <c r="G45" s="21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17" t="s">
        <v>196</v>
      </c>
      <c r="B48" s="33"/>
      <c r="C48" s="33"/>
      <c r="D48" s="14"/>
      <c r="E48" s="15"/>
      <c r="F48" s="16"/>
      <c r="G48" s="16"/>
    </row>
    <row r="49" spans="1:7" x14ac:dyDescent="0.25">
      <c r="A49" s="13" t="s">
        <v>197</v>
      </c>
      <c r="B49" s="33"/>
      <c r="C49" s="33"/>
      <c r="D49" s="14"/>
      <c r="E49" s="15">
        <v>103959.2</v>
      </c>
      <c r="F49" s="16">
        <v>0.1061</v>
      </c>
      <c r="G49" s="16">
        <v>6.6567000000000001E-2</v>
      </c>
    </row>
    <row r="50" spans="1:7" x14ac:dyDescent="0.25">
      <c r="A50" s="13" t="s">
        <v>197</v>
      </c>
      <c r="B50" s="33"/>
      <c r="C50" s="33"/>
      <c r="D50" s="14"/>
      <c r="E50" s="15">
        <v>1895.91</v>
      </c>
      <c r="F50" s="16">
        <v>1.9E-3</v>
      </c>
      <c r="G50" s="16">
        <v>5.2499999999999998E-2</v>
      </c>
    </row>
    <row r="51" spans="1:7" x14ac:dyDescent="0.25">
      <c r="A51" s="17" t="s">
        <v>183</v>
      </c>
      <c r="B51" s="34"/>
      <c r="C51" s="34"/>
      <c r="D51" s="18"/>
      <c r="E51" s="19">
        <v>105855.11</v>
      </c>
      <c r="F51" s="20">
        <v>0.108</v>
      </c>
      <c r="G51" s="21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24" t="s">
        <v>192</v>
      </c>
      <c r="B53" s="35"/>
      <c r="C53" s="35"/>
      <c r="D53" s="25"/>
      <c r="E53" s="19">
        <v>105855.11</v>
      </c>
      <c r="F53" s="20">
        <v>0.108</v>
      </c>
      <c r="G53" s="21"/>
    </row>
    <row r="54" spans="1:7" x14ac:dyDescent="0.25">
      <c r="A54" s="13" t="s">
        <v>198</v>
      </c>
      <c r="B54" s="33"/>
      <c r="C54" s="33"/>
      <c r="D54" s="14"/>
      <c r="E54" s="15">
        <v>19101.269081099999</v>
      </c>
      <c r="F54" s="16">
        <v>1.9503E-2</v>
      </c>
      <c r="G54" s="16"/>
    </row>
    <row r="55" spans="1:7" x14ac:dyDescent="0.25">
      <c r="A55" s="13" t="s">
        <v>199</v>
      </c>
      <c r="B55" s="33"/>
      <c r="C55" s="33"/>
      <c r="D55" s="14"/>
      <c r="E55" s="15">
        <v>78989.140918899997</v>
      </c>
      <c r="F55" s="16">
        <v>8.0796999999999994E-2</v>
      </c>
      <c r="G55" s="16">
        <v>6.6314999999999999E-2</v>
      </c>
    </row>
    <row r="56" spans="1:7" x14ac:dyDescent="0.25">
      <c r="A56" s="28" t="s">
        <v>200</v>
      </c>
      <c r="B56" s="36"/>
      <c r="C56" s="36"/>
      <c r="D56" s="29"/>
      <c r="E56" s="30">
        <v>979391.81</v>
      </c>
      <c r="F56" s="31">
        <v>1</v>
      </c>
      <c r="G56" s="31"/>
    </row>
    <row r="58" spans="1:7" x14ac:dyDescent="0.25">
      <c r="A58" s="1" t="s">
        <v>743</v>
      </c>
    </row>
    <row r="59" spans="1:7" x14ac:dyDescent="0.25">
      <c r="A59" s="1" t="s">
        <v>201</v>
      </c>
    </row>
    <row r="60" spans="1:7" x14ac:dyDescent="0.25">
      <c r="A60" s="1" t="s">
        <v>744</v>
      </c>
    </row>
    <row r="62" spans="1:7" x14ac:dyDescent="0.25">
      <c r="A62" s="1" t="s">
        <v>202</v>
      </c>
    </row>
    <row r="63" spans="1:7" x14ac:dyDescent="0.25">
      <c r="A63" s="48" t="s">
        <v>203</v>
      </c>
      <c r="B63" s="3" t="s">
        <v>137</v>
      </c>
    </row>
    <row r="64" spans="1:7" x14ac:dyDescent="0.25">
      <c r="A64" t="s">
        <v>204</v>
      </c>
    </row>
    <row r="65" spans="1:3" x14ac:dyDescent="0.25">
      <c r="A65" t="s">
        <v>745</v>
      </c>
      <c r="B65" t="s">
        <v>206</v>
      </c>
      <c r="C65" t="s">
        <v>206</v>
      </c>
    </row>
    <row r="66" spans="1:3" x14ac:dyDescent="0.25">
      <c r="B66" s="49">
        <v>45716</v>
      </c>
      <c r="C66" s="49">
        <v>45747</v>
      </c>
    </row>
    <row r="67" spans="1:3" x14ac:dyDescent="0.25">
      <c r="A67" t="s">
        <v>746</v>
      </c>
      <c r="B67">
        <v>1281.0199</v>
      </c>
      <c r="C67">
        <v>1289.1596999999999</v>
      </c>
    </row>
    <row r="69" spans="1:3" x14ac:dyDescent="0.25">
      <c r="A69" t="s">
        <v>287</v>
      </c>
      <c r="B69" s="3" t="s">
        <v>137</v>
      </c>
    </row>
    <row r="70" spans="1:3" x14ac:dyDescent="0.25">
      <c r="A70" t="s">
        <v>233</v>
      </c>
      <c r="B70" s="3" t="s">
        <v>137</v>
      </c>
    </row>
    <row r="71" spans="1:3" ht="29.1" customHeight="1" x14ac:dyDescent="0.25">
      <c r="A71" s="48" t="s">
        <v>234</v>
      </c>
      <c r="B71" s="3" t="s">
        <v>137</v>
      </c>
    </row>
    <row r="72" spans="1:3" ht="29.1" customHeight="1" x14ac:dyDescent="0.25">
      <c r="A72" s="48" t="s">
        <v>235</v>
      </c>
      <c r="B72" s="3" t="s">
        <v>137</v>
      </c>
    </row>
    <row r="73" spans="1:3" x14ac:dyDescent="0.25">
      <c r="A73" t="s">
        <v>236</v>
      </c>
      <c r="B73" s="51">
        <f>+B88</f>
        <v>2.483330061227506E-2</v>
      </c>
    </row>
    <row r="74" spans="1:3" ht="43.5" customHeight="1" x14ac:dyDescent="0.25">
      <c r="A74" s="48" t="s">
        <v>237</v>
      </c>
      <c r="B74" s="3" t="s">
        <v>137</v>
      </c>
    </row>
    <row r="75" spans="1:3" x14ac:dyDescent="0.25">
      <c r="B75" s="3"/>
    </row>
    <row r="76" spans="1:3" ht="29.1" customHeight="1" x14ac:dyDescent="0.25">
      <c r="A76" s="48" t="s">
        <v>238</v>
      </c>
      <c r="B76" s="3" t="s">
        <v>137</v>
      </c>
    </row>
    <row r="77" spans="1:3" ht="29.1" customHeight="1" x14ac:dyDescent="0.25">
      <c r="A77" s="48" t="s">
        <v>239</v>
      </c>
      <c r="B77">
        <v>406235.99</v>
      </c>
    </row>
    <row r="78" spans="1:3" ht="29.1" customHeight="1" x14ac:dyDescent="0.25">
      <c r="A78" s="48" t="s">
        <v>240</v>
      </c>
      <c r="B78" s="3" t="s">
        <v>137</v>
      </c>
    </row>
    <row r="79" spans="1:3" ht="29.1" customHeight="1" x14ac:dyDescent="0.25">
      <c r="A79" s="48" t="s">
        <v>241</v>
      </c>
      <c r="B79" s="3" t="s">
        <v>137</v>
      </c>
    </row>
    <row r="81" spans="1:4" x14ac:dyDescent="0.25">
      <c r="A81" s="48" t="s">
        <v>242</v>
      </c>
      <c r="B81" s="48"/>
    </row>
    <row r="82" spans="1:4" ht="29.1" customHeight="1" x14ac:dyDescent="0.25">
      <c r="A82" s="56" t="s">
        <v>243</v>
      </c>
      <c r="B82" s="56" t="s">
        <v>747</v>
      </c>
    </row>
    <row r="83" spans="1:4" x14ac:dyDescent="0.25">
      <c r="A83" s="56" t="s">
        <v>245</v>
      </c>
      <c r="B83" s="56" t="s">
        <v>748</v>
      </c>
    </row>
    <row r="84" spans="1:4" x14ac:dyDescent="0.25">
      <c r="A84" s="56"/>
      <c r="B84" s="56"/>
    </row>
    <row r="85" spans="1:4" x14ac:dyDescent="0.25">
      <c r="A85" s="56" t="s">
        <v>247</v>
      </c>
      <c r="B85" s="60">
        <v>7.0264229624574943</v>
      </c>
    </row>
    <row r="86" spans="1:4" x14ac:dyDescent="0.25">
      <c r="A86" s="56"/>
      <c r="B86" s="56"/>
    </row>
    <row r="87" spans="1:4" x14ac:dyDescent="0.25">
      <c r="A87" s="56" t="s">
        <v>248</v>
      </c>
      <c r="B87" s="61">
        <v>2.5899999999999999E-2</v>
      </c>
    </row>
    <row r="88" spans="1:4" x14ac:dyDescent="0.25">
      <c r="A88" s="56" t="s">
        <v>249</v>
      </c>
      <c r="B88" s="61">
        <v>2.483330061227506E-2</v>
      </c>
    </row>
    <row r="89" spans="1:4" x14ac:dyDescent="0.25">
      <c r="A89" s="56"/>
      <c r="B89" s="56"/>
    </row>
    <row r="90" spans="1:4" x14ac:dyDescent="0.25">
      <c r="A90" s="56" t="s">
        <v>250</v>
      </c>
      <c r="B90" s="62">
        <v>45747</v>
      </c>
    </row>
    <row r="92" spans="1:4" ht="69.95" customHeight="1" x14ac:dyDescent="0.25">
      <c r="A92" s="71" t="s">
        <v>251</v>
      </c>
      <c r="B92" s="71" t="s">
        <v>252</v>
      </c>
      <c r="C92" s="71" t="s">
        <v>5</v>
      </c>
      <c r="D92" s="71" t="s">
        <v>6</v>
      </c>
    </row>
    <row r="93" spans="1:4" ht="69.95" customHeight="1" x14ac:dyDescent="0.25">
      <c r="A93" s="71" t="s">
        <v>747</v>
      </c>
      <c r="B93" s="71"/>
      <c r="C93" s="71" t="s">
        <v>26</v>
      </c>
      <c r="D9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1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749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750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7" t="s">
        <v>138</v>
      </c>
      <c r="B8" s="33"/>
      <c r="C8" s="33"/>
      <c r="D8" s="14"/>
      <c r="E8" s="15"/>
      <c r="F8" s="16"/>
      <c r="G8" s="16"/>
    </row>
    <row r="9" spans="1:8" x14ac:dyDescent="0.25">
      <c r="A9" s="17" t="s">
        <v>363</v>
      </c>
      <c r="B9" s="33"/>
      <c r="C9" s="33"/>
      <c r="D9" s="14"/>
      <c r="E9" s="15"/>
      <c r="F9" s="16"/>
      <c r="G9" s="16"/>
    </row>
    <row r="10" spans="1:8" x14ac:dyDescent="0.25">
      <c r="A10" s="17" t="s">
        <v>183</v>
      </c>
      <c r="B10" s="33"/>
      <c r="C10" s="33"/>
      <c r="D10" s="14"/>
      <c r="E10" s="22" t="s">
        <v>137</v>
      </c>
      <c r="F10" s="23" t="s">
        <v>137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184</v>
      </c>
      <c r="B12" s="33"/>
      <c r="C12" s="33"/>
      <c r="D12" s="14"/>
      <c r="E12" s="15"/>
      <c r="F12" s="16"/>
      <c r="G12" s="16"/>
    </row>
    <row r="13" spans="1:8" x14ac:dyDescent="0.25">
      <c r="A13" s="13" t="s">
        <v>364</v>
      </c>
      <c r="B13" s="33" t="s">
        <v>365</v>
      </c>
      <c r="C13" s="33" t="s">
        <v>187</v>
      </c>
      <c r="D13" s="14">
        <v>6800000</v>
      </c>
      <c r="E13" s="15">
        <v>6914.27</v>
      </c>
      <c r="F13" s="16">
        <v>0.44990000000000002</v>
      </c>
      <c r="G13" s="16">
        <v>6.5423999999999996E-2</v>
      </c>
    </row>
    <row r="14" spans="1:8" x14ac:dyDescent="0.25">
      <c r="A14" s="13" t="s">
        <v>751</v>
      </c>
      <c r="B14" s="33" t="s">
        <v>752</v>
      </c>
      <c r="C14" s="33" t="s">
        <v>187</v>
      </c>
      <c r="D14" s="14">
        <v>500000</v>
      </c>
      <c r="E14" s="15">
        <v>495.24</v>
      </c>
      <c r="F14" s="16">
        <v>3.2199999999999999E-2</v>
      </c>
      <c r="G14" s="16">
        <v>6.5670999999999993E-2</v>
      </c>
    </row>
    <row r="15" spans="1:8" x14ac:dyDescent="0.25">
      <c r="A15" s="17" t="s">
        <v>183</v>
      </c>
      <c r="B15" s="34"/>
      <c r="C15" s="34"/>
      <c r="D15" s="18"/>
      <c r="E15" s="19">
        <v>7409.51</v>
      </c>
      <c r="F15" s="20">
        <v>0.48209999999999997</v>
      </c>
      <c r="G15" s="21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320</v>
      </c>
      <c r="B17" s="33"/>
      <c r="C17" s="33"/>
      <c r="D17" s="14"/>
      <c r="E17" s="15"/>
      <c r="F17" s="16"/>
      <c r="G17" s="16"/>
    </row>
    <row r="18" spans="1:7" x14ac:dyDescent="0.25">
      <c r="A18" s="13" t="s">
        <v>753</v>
      </c>
      <c r="B18" s="33" t="s">
        <v>754</v>
      </c>
      <c r="C18" s="33" t="s">
        <v>187</v>
      </c>
      <c r="D18" s="14">
        <v>5000000</v>
      </c>
      <c r="E18" s="15">
        <v>5241.3599999999997</v>
      </c>
      <c r="F18" s="16">
        <v>0.34100000000000003</v>
      </c>
      <c r="G18" s="16">
        <v>6.9628999999999996E-2</v>
      </c>
    </row>
    <row r="19" spans="1:7" x14ac:dyDescent="0.25">
      <c r="A19" s="13" t="s">
        <v>755</v>
      </c>
      <c r="B19" s="33" t="s">
        <v>756</v>
      </c>
      <c r="C19" s="33" t="s">
        <v>187</v>
      </c>
      <c r="D19" s="14">
        <v>1500000</v>
      </c>
      <c r="E19" s="15">
        <v>1553.63</v>
      </c>
      <c r="F19" s="16">
        <v>0.1011</v>
      </c>
      <c r="G19" s="16">
        <v>6.9654999999999995E-2</v>
      </c>
    </row>
    <row r="20" spans="1:7" x14ac:dyDescent="0.25">
      <c r="A20" s="13" t="s">
        <v>757</v>
      </c>
      <c r="B20" s="33" t="s">
        <v>758</v>
      </c>
      <c r="C20" s="33" t="s">
        <v>187</v>
      </c>
      <c r="D20" s="14">
        <v>500000</v>
      </c>
      <c r="E20" s="15">
        <v>529.37</v>
      </c>
      <c r="F20" s="16">
        <v>3.44E-2</v>
      </c>
      <c r="G20" s="16">
        <v>6.9628999999999996E-2</v>
      </c>
    </row>
    <row r="21" spans="1:7" x14ac:dyDescent="0.25">
      <c r="A21" s="17" t="s">
        <v>183</v>
      </c>
      <c r="B21" s="34"/>
      <c r="C21" s="34"/>
      <c r="D21" s="18"/>
      <c r="E21" s="19">
        <v>7324.36</v>
      </c>
      <c r="F21" s="20">
        <v>0.47649999999999998</v>
      </c>
      <c r="G21" s="21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13"/>
      <c r="B23" s="33"/>
      <c r="C23" s="33"/>
      <c r="D23" s="14"/>
      <c r="E23" s="15"/>
      <c r="F23" s="16"/>
      <c r="G23" s="16"/>
    </row>
    <row r="24" spans="1:7" x14ac:dyDescent="0.25">
      <c r="A24" s="17" t="s">
        <v>190</v>
      </c>
      <c r="B24" s="33"/>
      <c r="C24" s="33"/>
      <c r="D24" s="14"/>
      <c r="E24" s="15"/>
      <c r="F24" s="16"/>
      <c r="G24" s="16"/>
    </row>
    <row r="25" spans="1:7" x14ac:dyDescent="0.25">
      <c r="A25" s="17" t="s">
        <v>183</v>
      </c>
      <c r="B25" s="33"/>
      <c r="C25" s="33"/>
      <c r="D25" s="14"/>
      <c r="E25" s="22" t="s">
        <v>137</v>
      </c>
      <c r="F25" s="23" t="s">
        <v>137</v>
      </c>
      <c r="G25" s="16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191</v>
      </c>
      <c r="B27" s="33"/>
      <c r="C27" s="33"/>
      <c r="D27" s="14"/>
      <c r="E27" s="15"/>
      <c r="F27" s="16"/>
      <c r="G27" s="16"/>
    </row>
    <row r="28" spans="1:7" x14ac:dyDescent="0.25">
      <c r="A28" s="17" t="s">
        <v>183</v>
      </c>
      <c r="B28" s="33"/>
      <c r="C28" s="33"/>
      <c r="D28" s="14"/>
      <c r="E28" s="22" t="s">
        <v>137</v>
      </c>
      <c r="F28" s="23" t="s">
        <v>137</v>
      </c>
      <c r="G28" s="16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192</v>
      </c>
      <c r="B30" s="35"/>
      <c r="C30" s="35"/>
      <c r="D30" s="25"/>
      <c r="E30" s="19">
        <v>14733.87</v>
      </c>
      <c r="F30" s="20">
        <v>0.95860000000000001</v>
      </c>
      <c r="G30" s="21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7" t="s">
        <v>196</v>
      </c>
      <c r="B33" s="33"/>
      <c r="C33" s="33"/>
      <c r="D33" s="14"/>
      <c r="E33" s="15"/>
      <c r="F33" s="16"/>
      <c r="G33" s="16"/>
    </row>
    <row r="34" spans="1:7" x14ac:dyDescent="0.25">
      <c r="A34" s="13" t="s">
        <v>197</v>
      </c>
      <c r="B34" s="33"/>
      <c r="C34" s="33"/>
      <c r="D34" s="14"/>
      <c r="E34" s="15">
        <v>295.73</v>
      </c>
      <c r="F34" s="16">
        <v>1.9199999999999998E-2</v>
      </c>
      <c r="G34" s="16">
        <v>6.6567000000000001E-2</v>
      </c>
    </row>
    <row r="35" spans="1:7" x14ac:dyDescent="0.25">
      <c r="A35" s="17" t="s">
        <v>183</v>
      </c>
      <c r="B35" s="34"/>
      <c r="C35" s="34"/>
      <c r="D35" s="18"/>
      <c r="E35" s="19">
        <v>295.73</v>
      </c>
      <c r="F35" s="20">
        <v>1.9199999999999998E-2</v>
      </c>
      <c r="G35" s="21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24" t="s">
        <v>192</v>
      </c>
      <c r="B37" s="35"/>
      <c r="C37" s="35"/>
      <c r="D37" s="25"/>
      <c r="E37" s="19">
        <v>295.73</v>
      </c>
      <c r="F37" s="20">
        <v>1.9199999999999998E-2</v>
      </c>
      <c r="G37" s="21"/>
    </row>
    <row r="38" spans="1:7" x14ac:dyDescent="0.25">
      <c r="A38" s="13" t="s">
        <v>198</v>
      </c>
      <c r="B38" s="33"/>
      <c r="C38" s="33"/>
      <c r="D38" s="14"/>
      <c r="E38" s="15">
        <v>335.81095790000001</v>
      </c>
      <c r="F38" s="16">
        <v>2.1849E-2</v>
      </c>
      <c r="G38" s="16"/>
    </row>
    <row r="39" spans="1:7" x14ac:dyDescent="0.25">
      <c r="A39" s="13" t="s">
        <v>199</v>
      </c>
      <c r="B39" s="33"/>
      <c r="C39" s="33"/>
      <c r="D39" s="14"/>
      <c r="E39" s="15">
        <v>3.7290421</v>
      </c>
      <c r="F39" s="16">
        <v>3.5100000000000002E-4</v>
      </c>
      <c r="G39" s="16">
        <v>6.6567000000000001E-2</v>
      </c>
    </row>
    <row r="40" spans="1:7" x14ac:dyDescent="0.25">
      <c r="A40" s="28" t="s">
        <v>200</v>
      </c>
      <c r="B40" s="36"/>
      <c r="C40" s="36"/>
      <c r="D40" s="29"/>
      <c r="E40" s="30">
        <v>15369.14</v>
      </c>
      <c r="F40" s="31">
        <v>1</v>
      </c>
      <c r="G40" s="31"/>
    </row>
    <row r="42" spans="1:7" x14ac:dyDescent="0.25">
      <c r="A42" s="1" t="s">
        <v>201</v>
      </c>
    </row>
    <row r="43" spans="1:7" x14ac:dyDescent="0.25">
      <c r="A43" s="1" t="s">
        <v>759</v>
      </c>
    </row>
    <row r="45" spans="1:7" x14ac:dyDescent="0.25">
      <c r="A45" s="1" t="s">
        <v>202</v>
      </c>
    </row>
    <row r="46" spans="1:7" x14ac:dyDescent="0.25">
      <c r="A46" s="48" t="s">
        <v>203</v>
      </c>
      <c r="B46" s="3" t="s">
        <v>137</v>
      </c>
    </row>
    <row r="47" spans="1:7" x14ac:dyDescent="0.25">
      <c r="A47" t="s">
        <v>204</v>
      </c>
    </row>
    <row r="48" spans="1:7" x14ac:dyDescent="0.25">
      <c r="A48" t="s">
        <v>205</v>
      </c>
      <c r="B48" t="s">
        <v>206</v>
      </c>
      <c r="C48" t="s">
        <v>206</v>
      </c>
    </row>
    <row r="49" spans="1:3" x14ac:dyDescent="0.25">
      <c r="B49" s="49">
        <v>45716</v>
      </c>
      <c r="C49" s="49">
        <v>45747</v>
      </c>
    </row>
    <row r="50" spans="1:3" x14ac:dyDescent="0.25">
      <c r="A50" t="s">
        <v>285</v>
      </c>
      <c r="B50">
        <v>12.032</v>
      </c>
      <c r="C50">
        <v>12.1273</v>
      </c>
    </row>
    <row r="51" spans="1:3" x14ac:dyDescent="0.25">
      <c r="A51" t="s">
        <v>212</v>
      </c>
      <c r="B51">
        <v>12.032299999999999</v>
      </c>
      <c r="C51">
        <v>12.127599999999999</v>
      </c>
    </row>
    <row r="52" spans="1:3" x14ac:dyDescent="0.25">
      <c r="A52" t="s">
        <v>286</v>
      </c>
      <c r="B52">
        <v>11.960800000000001</v>
      </c>
      <c r="C52">
        <v>12.052899999999999</v>
      </c>
    </row>
    <row r="53" spans="1:3" x14ac:dyDescent="0.25">
      <c r="A53" t="s">
        <v>218</v>
      </c>
      <c r="B53">
        <v>11.960900000000001</v>
      </c>
      <c r="C53">
        <v>12.052899999999999</v>
      </c>
    </row>
    <row r="55" spans="1:3" x14ac:dyDescent="0.25">
      <c r="A55" t="s">
        <v>287</v>
      </c>
      <c r="B55" s="3" t="s">
        <v>137</v>
      </c>
    </row>
    <row r="56" spans="1:3" x14ac:dyDescent="0.25">
      <c r="A56" t="s">
        <v>233</v>
      </c>
      <c r="B56" s="3" t="s">
        <v>137</v>
      </c>
    </row>
    <row r="57" spans="1:3" ht="29.1" customHeight="1" x14ac:dyDescent="0.25">
      <c r="A57" s="48" t="s">
        <v>234</v>
      </c>
      <c r="B57" s="3" t="s">
        <v>137</v>
      </c>
    </row>
    <row r="58" spans="1:3" ht="29.1" customHeight="1" x14ac:dyDescent="0.25">
      <c r="A58" s="48" t="s">
        <v>235</v>
      </c>
      <c r="B58" s="3" t="s">
        <v>137</v>
      </c>
    </row>
    <row r="59" spans="1:3" x14ac:dyDescent="0.25">
      <c r="A59" t="s">
        <v>236</v>
      </c>
      <c r="B59" s="51">
        <f>+B74</f>
        <v>3.1217278345471779</v>
      </c>
    </row>
    <row r="60" spans="1:3" ht="43.5" customHeight="1" x14ac:dyDescent="0.25">
      <c r="A60" s="48" t="s">
        <v>237</v>
      </c>
      <c r="B60" s="3" t="s">
        <v>137</v>
      </c>
    </row>
    <row r="61" spans="1:3" x14ac:dyDescent="0.25">
      <c r="B61" s="3"/>
    </row>
    <row r="62" spans="1:3" ht="29.1" customHeight="1" x14ac:dyDescent="0.25">
      <c r="A62" s="48" t="s">
        <v>238</v>
      </c>
      <c r="B62" s="3" t="s">
        <v>137</v>
      </c>
    </row>
    <row r="63" spans="1:3" ht="29.1" customHeight="1" x14ac:dyDescent="0.25">
      <c r="A63" s="48" t="s">
        <v>239</v>
      </c>
      <c r="B63" t="s">
        <v>137</v>
      </c>
    </row>
    <row r="64" spans="1:3" ht="29.1" customHeight="1" x14ac:dyDescent="0.25">
      <c r="A64" s="48" t="s">
        <v>240</v>
      </c>
      <c r="B64" s="3" t="s">
        <v>137</v>
      </c>
    </row>
    <row r="65" spans="1:4" ht="29.1" customHeight="1" x14ac:dyDescent="0.25">
      <c r="A65" s="48" t="s">
        <v>241</v>
      </c>
      <c r="B65" s="3" t="s">
        <v>137</v>
      </c>
    </row>
    <row r="67" spans="1:4" x14ac:dyDescent="0.25">
      <c r="A67" t="s">
        <v>242</v>
      </c>
    </row>
    <row r="68" spans="1:4" ht="57.95" customHeight="1" x14ac:dyDescent="0.25">
      <c r="A68" s="55" t="s">
        <v>243</v>
      </c>
      <c r="B68" s="56" t="s">
        <v>760</v>
      </c>
    </row>
    <row r="69" spans="1:4" ht="43.5" customHeight="1" x14ac:dyDescent="0.25">
      <c r="A69" s="55" t="s">
        <v>245</v>
      </c>
      <c r="B69" s="56" t="s">
        <v>761</v>
      </c>
    </row>
    <row r="70" spans="1:4" x14ac:dyDescent="0.25">
      <c r="A70" s="55"/>
      <c r="B70" s="55"/>
    </row>
    <row r="71" spans="1:4" x14ac:dyDescent="0.25">
      <c r="A71" s="55" t="s">
        <v>247</v>
      </c>
      <c r="B71" s="57">
        <v>6.7488162324076324</v>
      </c>
    </row>
    <row r="72" spans="1:4" x14ac:dyDescent="0.25">
      <c r="A72" s="55"/>
      <c r="B72" s="55"/>
    </row>
    <row r="73" spans="1:4" x14ac:dyDescent="0.25">
      <c r="A73" s="55" t="s">
        <v>248</v>
      </c>
      <c r="B73" s="58">
        <v>2.7675000000000001</v>
      </c>
    </row>
    <row r="74" spans="1:4" x14ac:dyDescent="0.25">
      <c r="A74" s="55" t="s">
        <v>249</v>
      </c>
      <c r="B74" s="58">
        <v>3.1217278345471779</v>
      </c>
    </row>
    <row r="75" spans="1:4" x14ac:dyDescent="0.25">
      <c r="A75" s="55"/>
      <c r="B75" s="55"/>
    </row>
    <row r="76" spans="1:4" x14ac:dyDescent="0.25">
      <c r="A76" s="55" t="s">
        <v>250</v>
      </c>
      <c r="B76" s="59">
        <v>45747</v>
      </c>
    </row>
    <row r="78" spans="1:4" x14ac:dyDescent="0.25">
      <c r="A78" s="1"/>
    </row>
    <row r="80" spans="1:4" ht="69.95" customHeight="1" x14ac:dyDescent="0.25">
      <c r="A80" s="71" t="s">
        <v>251</v>
      </c>
      <c r="B80" s="71" t="s">
        <v>252</v>
      </c>
      <c r="C80" s="71" t="s">
        <v>5</v>
      </c>
      <c r="D80" s="71" t="s">
        <v>6</v>
      </c>
    </row>
    <row r="81" spans="1:4" ht="69.95" customHeight="1" x14ac:dyDescent="0.25">
      <c r="A81" s="71" t="s">
        <v>762</v>
      </c>
      <c r="B81" s="71"/>
      <c r="C81" s="71" t="s">
        <v>28</v>
      </c>
      <c r="D8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4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763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764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145279</v>
      </c>
      <c r="E8" s="15">
        <v>2655.99</v>
      </c>
      <c r="F8" s="16">
        <v>6.9099999999999995E-2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163216</v>
      </c>
      <c r="E9" s="15">
        <v>2200.7199999999998</v>
      </c>
      <c r="F9" s="16">
        <v>5.7299999999999997E-2</v>
      </c>
      <c r="G9" s="16"/>
    </row>
    <row r="10" spans="1:8" x14ac:dyDescent="0.25">
      <c r="A10" s="13" t="s">
        <v>767</v>
      </c>
      <c r="B10" s="33" t="s">
        <v>768</v>
      </c>
      <c r="C10" s="33" t="s">
        <v>769</v>
      </c>
      <c r="D10" s="14">
        <v>139249</v>
      </c>
      <c r="E10" s="15">
        <v>1775.56</v>
      </c>
      <c r="F10" s="16">
        <v>4.6199999999999998E-2</v>
      </c>
      <c r="G10" s="16"/>
    </row>
    <row r="11" spans="1:8" x14ac:dyDescent="0.25">
      <c r="A11" s="13" t="s">
        <v>770</v>
      </c>
      <c r="B11" s="33" t="s">
        <v>771</v>
      </c>
      <c r="C11" s="33" t="s">
        <v>473</v>
      </c>
      <c r="D11" s="14">
        <v>73415</v>
      </c>
      <c r="E11" s="15">
        <v>1272.58</v>
      </c>
      <c r="F11" s="16">
        <v>3.3099999999999997E-2</v>
      </c>
      <c r="G11" s="16"/>
    </row>
    <row r="12" spans="1:8" x14ac:dyDescent="0.25">
      <c r="A12" s="13" t="s">
        <v>772</v>
      </c>
      <c r="B12" s="33" t="s">
        <v>773</v>
      </c>
      <c r="C12" s="33" t="s">
        <v>549</v>
      </c>
      <c r="D12" s="14">
        <v>33431</v>
      </c>
      <c r="E12" s="15">
        <v>1167.51</v>
      </c>
      <c r="F12" s="16">
        <v>3.04E-2</v>
      </c>
      <c r="G12" s="16"/>
    </row>
    <row r="13" spans="1:8" x14ac:dyDescent="0.25">
      <c r="A13" s="13" t="s">
        <v>774</v>
      </c>
      <c r="B13" s="33" t="s">
        <v>775</v>
      </c>
      <c r="C13" s="33" t="s">
        <v>396</v>
      </c>
      <c r="D13" s="14">
        <v>149214</v>
      </c>
      <c r="E13" s="15">
        <v>1151.19</v>
      </c>
      <c r="F13" s="16">
        <v>0.03</v>
      </c>
      <c r="G13" s="16"/>
    </row>
    <row r="14" spans="1:8" x14ac:dyDescent="0.25">
      <c r="A14" s="13" t="s">
        <v>416</v>
      </c>
      <c r="B14" s="33" t="s">
        <v>417</v>
      </c>
      <c r="C14" s="33" t="s">
        <v>405</v>
      </c>
      <c r="D14" s="14">
        <v>67687</v>
      </c>
      <c r="E14" s="15">
        <v>1063.1300000000001</v>
      </c>
      <c r="F14" s="16">
        <v>2.7699999999999999E-2</v>
      </c>
      <c r="G14" s="16"/>
    </row>
    <row r="15" spans="1:8" x14ac:dyDescent="0.25">
      <c r="A15" s="13" t="s">
        <v>776</v>
      </c>
      <c r="B15" s="33" t="s">
        <v>777</v>
      </c>
      <c r="C15" s="33" t="s">
        <v>484</v>
      </c>
      <c r="D15" s="14">
        <v>15256</v>
      </c>
      <c r="E15" s="15">
        <v>812.4</v>
      </c>
      <c r="F15" s="16">
        <v>2.1100000000000001E-2</v>
      </c>
      <c r="G15" s="16"/>
    </row>
    <row r="16" spans="1:8" x14ac:dyDescent="0.25">
      <c r="A16" s="13" t="s">
        <v>778</v>
      </c>
      <c r="B16" s="33" t="s">
        <v>779</v>
      </c>
      <c r="C16" s="33" t="s">
        <v>396</v>
      </c>
      <c r="D16" s="14">
        <v>69282</v>
      </c>
      <c r="E16" s="15">
        <v>763.49</v>
      </c>
      <c r="F16" s="16">
        <v>1.9900000000000001E-2</v>
      </c>
      <c r="G16" s="16"/>
    </row>
    <row r="17" spans="1:7" x14ac:dyDescent="0.25">
      <c r="A17" s="13" t="s">
        <v>780</v>
      </c>
      <c r="B17" s="33" t="s">
        <v>781</v>
      </c>
      <c r="C17" s="33" t="s">
        <v>581</v>
      </c>
      <c r="D17" s="14">
        <v>13617</v>
      </c>
      <c r="E17" s="15">
        <v>746.18</v>
      </c>
      <c r="F17" s="16">
        <v>1.9400000000000001E-2</v>
      </c>
      <c r="G17" s="16"/>
    </row>
    <row r="18" spans="1:7" x14ac:dyDescent="0.25">
      <c r="A18" s="13" t="s">
        <v>782</v>
      </c>
      <c r="B18" s="33" t="s">
        <v>783</v>
      </c>
      <c r="C18" s="33" t="s">
        <v>396</v>
      </c>
      <c r="D18" s="14">
        <v>33548</v>
      </c>
      <c r="E18" s="15">
        <v>728.39</v>
      </c>
      <c r="F18" s="16">
        <v>1.9E-2</v>
      </c>
      <c r="G18" s="16"/>
    </row>
    <row r="19" spans="1:7" x14ac:dyDescent="0.25">
      <c r="A19" s="13" t="s">
        <v>784</v>
      </c>
      <c r="B19" s="33" t="s">
        <v>785</v>
      </c>
      <c r="C19" s="33" t="s">
        <v>786</v>
      </c>
      <c r="D19" s="14">
        <v>6246</v>
      </c>
      <c r="E19" s="15">
        <v>718.89</v>
      </c>
      <c r="F19" s="16">
        <v>1.8700000000000001E-2</v>
      </c>
      <c r="G19" s="16"/>
    </row>
    <row r="20" spans="1:7" x14ac:dyDescent="0.25">
      <c r="A20" s="13" t="s">
        <v>619</v>
      </c>
      <c r="B20" s="33" t="s">
        <v>620</v>
      </c>
      <c r="C20" s="33" t="s">
        <v>431</v>
      </c>
      <c r="D20" s="14">
        <v>39348</v>
      </c>
      <c r="E20" s="15">
        <v>682.57</v>
      </c>
      <c r="F20" s="16">
        <v>1.78E-2</v>
      </c>
      <c r="G20" s="16"/>
    </row>
    <row r="21" spans="1:7" x14ac:dyDescent="0.25">
      <c r="A21" s="13" t="s">
        <v>787</v>
      </c>
      <c r="B21" s="33" t="s">
        <v>788</v>
      </c>
      <c r="C21" s="33" t="s">
        <v>479</v>
      </c>
      <c r="D21" s="14">
        <v>28474</v>
      </c>
      <c r="E21" s="15">
        <v>678.51</v>
      </c>
      <c r="F21" s="16">
        <v>1.77E-2</v>
      </c>
      <c r="G21" s="16"/>
    </row>
    <row r="22" spans="1:7" x14ac:dyDescent="0.25">
      <c r="A22" s="13" t="s">
        <v>403</v>
      </c>
      <c r="B22" s="33" t="s">
        <v>404</v>
      </c>
      <c r="C22" s="33" t="s">
        <v>405</v>
      </c>
      <c r="D22" s="14">
        <v>18428</v>
      </c>
      <c r="E22" s="15">
        <v>664.54</v>
      </c>
      <c r="F22" s="16">
        <v>1.7299999999999999E-2</v>
      </c>
      <c r="G22" s="16"/>
    </row>
    <row r="23" spans="1:7" x14ac:dyDescent="0.25">
      <c r="A23" s="13" t="s">
        <v>418</v>
      </c>
      <c r="B23" s="33" t="s">
        <v>419</v>
      </c>
      <c r="C23" s="33" t="s">
        <v>420</v>
      </c>
      <c r="D23" s="14">
        <v>219943</v>
      </c>
      <c r="E23" s="15">
        <v>662.73</v>
      </c>
      <c r="F23" s="16">
        <v>1.72E-2</v>
      </c>
      <c r="G23" s="16"/>
    </row>
    <row r="24" spans="1:7" x14ac:dyDescent="0.25">
      <c r="A24" s="13" t="s">
        <v>789</v>
      </c>
      <c r="B24" s="33" t="s">
        <v>790</v>
      </c>
      <c r="C24" s="33" t="s">
        <v>490</v>
      </c>
      <c r="D24" s="14">
        <v>183670</v>
      </c>
      <c r="E24" s="15">
        <v>656.8</v>
      </c>
      <c r="F24" s="16">
        <v>1.7100000000000001E-2</v>
      </c>
      <c r="G24" s="16"/>
    </row>
    <row r="25" spans="1:7" x14ac:dyDescent="0.25">
      <c r="A25" s="13" t="s">
        <v>397</v>
      </c>
      <c r="B25" s="33" t="s">
        <v>398</v>
      </c>
      <c r="C25" s="33" t="s">
        <v>399</v>
      </c>
      <c r="D25" s="14">
        <v>24911</v>
      </c>
      <c r="E25" s="15">
        <v>562.70000000000005</v>
      </c>
      <c r="F25" s="16">
        <v>1.46E-2</v>
      </c>
      <c r="G25" s="16"/>
    </row>
    <row r="26" spans="1:7" x14ac:dyDescent="0.25">
      <c r="A26" s="13" t="s">
        <v>406</v>
      </c>
      <c r="B26" s="33" t="s">
        <v>407</v>
      </c>
      <c r="C26" s="33" t="s">
        <v>399</v>
      </c>
      <c r="D26" s="14">
        <v>123968</v>
      </c>
      <c r="E26" s="15">
        <v>507.96</v>
      </c>
      <c r="F26" s="16">
        <v>1.32E-2</v>
      </c>
      <c r="G26" s="16"/>
    </row>
    <row r="27" spans="1:7" x14ac:dyDescent="0.25">
      <c r="A27" s="13" t="s">
        <v>526</v>
      </c>
      <c r="B27" s="33" t="s">
        <v>527</v>
      </c>
      <c r="C27" s="33" t="s">
        <v>393</v>
      </c>
      <c r="D27" s="14">
        <v>74140</v>
      </c>
      <c r="E27" s="15">
        <v>490.07</v>
      </c>
      <c r="F27" s="16">
        <v>1.2800000000000001E-2</v>
      </c>
      <c r="G27" s="16"/>
    </row>
    <row r="28" spans="1:7" x14ac:dyDescent="0.25">
      <c r="A28" s="13" t="s">
        <v>791</v>
      </c>
      <c r="B28" s="33" t="s">
        <v>792</v>
      </c>
      <c r="C28" s="33" t="s">
        <v>412</v>
      </c>
      <c r="D28" s="14">
        <v>17931</v>
      </c>
      <c r="E28" s="15">
        <v>478</v>
      </c>
      <c r="F28" s="16">
        <v>1.24E-2</v>
      </c>
      <c r="G28" s="16"/>
    </row>
    <row r="29" spans="1:7" x14ac:dyDescent="0.25">
      <c r="A29" s="13" t="s">
        <v>434</v>
      </c>
      <c r="B29" s="33" t="s">
        <v>435</v>
      </c>
      <c r="C29" s="33" t="s">
        <v>405</v>
      </c>
      <c r="D29" s="14">
        <v>33651</v>
      </c>
      <c r="E29" s="15">
        <v>477.26</v>
      </c>
      <c r="F29" s="16">
        <v>1.24E-2</v>
      </c>
      <c r="G29" s="16"/>
    </row>
    <row r="30" spans="1:7" x14ac:dyDescent="0.25">
      <c r="A30" s="13" t="s">
        <v>793</v>
      </c>
      <c r="B30" s="33" t="s">
        <v>794</v>
      </c>
      <c r="C30" s="33" t="s">
        <v>795</v>
      </c>
      <c r="D30" s="14">
        <v>69524</v>
      </c>
      <c r="E30" s="15">
        <v>474.47</v>
      </c>
      <c r="F30" s="16">
        <v>1.23E-2</v>
      </c>
      <c r="G30" s="16"/>
    </row>
    <row r="31" spans="1:7" x14ac:dyDescent="0.25">
      <c r="A31" s="13" t="s">
        <v>796</v>
      </c>
      <c r="B31" s="33" t="s">
        <v>797</v>
      </c>
      <c r="C31" s="33" t="s">
        <v>479</v>
      </c>
      <c r="D31" s="14">
        <v>72095</v>
      </c>
      <c r="E31" s="15">
        <v>472.94</v>
      </c>
      <c r="F31" s="16">
        <v>1.23E-2</v>
      </c>
      <c r="G31" s="16"/>
    </row>
    <row r="32" spans="1:7" x14ac:dyDescent="0.25">
      <c r="A32" s="13" t="s">
        <v>798</v>
      </c>
      <c r="B32" s="33" t="s">
        <v>799</v>
      </c>
      <c r="C32" s="33" t="s">
        <v>479</v>
      </c>
      <c r="D32" s="14">
        <v>113360</v>
      </c>
      <c r="E32" s="15">
        <v>469.59</v>
      </c>
      <c r="F32" s="16">
        <v>1.2200000000000001E-2</v>
      </c>
      <c r="G32" s="16"/>
    </row>
    <row r="33" spans="1:7" x14ac:dyDescent="0.25">
      <c r="A33" s="13" t="s">
        <v>800</v>
      </c>
      <c r="B33" s="33" t="s">
        <v>801</v>
      </c>
      <c r="C33" s="33" t="s">
        <v>396</v>
      </c>
      <c r="D33" s="14">
        <v>218215</v>
      </c>
      <c r="E33" s="15">
        <v>456.59</v>
      </c>
      <c r="F33" s="16">
        <v>1.1900000000000001E-2</v>
      </c>
      <c r="G33" s="16"/>
    </row>
    <row r="34" spans="1:7" x14ac:dyDescent="0.25">
      <c r="A34" s="13" t="s">
        <v>802</v>
      </c>
      <c r="B34" s="33" t="s">
        <v>803</v>
      </c>
      <c r="C34" s="33" t="s">
        <v>479</v>
      </c>
      <c r="D34" s="14">
        <v>29328</v>
      </c>
      <c r="E34" s="15">
        <v>445.77</v>
      </c>
      <c r="F34" s="16">
        <v>1.1599999999999999E-2</v>
      </c>
      <c r="G34" s="16"/>
    </row>
    <row r="35" spans="1:7" x14ac:dyDescent="0.25">
      <c r="A35" s="13" t="s">
        <v>621</v>
      </c>
      <c r="B35" s="33" t="s">
        <v>622</v>
      </c>
      <c r="C35" s="33" t="s">
        <v>487</v>
      </c>
      <c r="D35" s="14">
        <v>40506</v>
      </c>
      <c r="E35" s="15">
        <v>444.33</v>
      </c>
      <c r="F35" s="16">
        <v>1.1599999999999999E-2</v>
      </c>
      <c r="G35" s="16"/>
    </row>
    <row r="36" spans="1:7" x14ac:dyDescent="0.25">
      <c r="A36" s="13" t="s">
        <v>804</v>
      </c>
      <c r="B36" s="33" t="s">
        <v>805</v>
      </c>
      <c r="C36" s="33" t="s">
        <v>581</v>
      </c>
      <c r="D36" s="14">
        <v>7947</v>
      </c>
      <c r="E36" s="15">
        <v>422.12</v>
      </c>
      <c r="F36" s="16">
        <v>1.0999999999999999E-2</v>
      </c>
      <c r="G36" s="16"/>
    </row>
    <row r="37" spans="1:7" x14ac:dyDescent="0.25">
      <c r="A37" s="13" t="s">
        <v>806</v>
      </c>
      <c r="B37" s="33" t="s">
        <v>807</v>
      </c>
      <c r="C37" s="33" t="s">
        <v>808</v>
      </c>
      <c r="D37" s="14">
        <v>26469</v>
      </c>
      <c r="E37" s="15">
        <v>420.79</v>
      </c>
      <c r="F37" s="16">
        <v>1.09E-2</v>
      </c>
      <c r="G37" s="16"/>
    </row>
    <row r="38" spans="1:7" x14ac:dyDescent="0.25">
      <c r="A38" s="13" t="s">
        <v>809</v>
      </c>
      <c r="B38" s="33" t="s">
        <v>810</v>
      </c>
      <c r="C38" s="33" t="s">
        <v>500</v>
      </c>
      <c r="D38" s="14">
        <v>25823</v>
      </c>
      <c r="E38" s="15">
        <v>399.7</v>
      </c>
      <c r="F38" s="16">
        <v>1.04E-2</v>
      </c>
      <c r="G38" s="16"/>
    </row>
    <row r="39" spans="1:7" x14ac:dyDescent="0.25">
      <c r="A39" s="13" t="s">
        <v>811</v>
      </c>
      <c r="B39" s="33" t="s">
        <v>812</v>
      </c>
      <c r="C39" s="33" t="s">
        <v>465</v>
      </c>
      <c r="D39" s="14">
        <v>293142</v>
      </c>
      <c r="E39" s="15">
        <v>383.9</v>
      </c>
      <c r="F39" s="16">
        <v>0.01</v>
      </c>
      <c r="G39" s="16"/>
    </row>
    <row r="40" spans="1:7" x14ac:dyDescent="0.25">
      <c r="A40" s="13" t="s">
        <v>813</v>
      </c>
      <c r="B40" s="33" t="s">
        <v>814</v>
      </c>
      <c r="C40" s="33" t="s">
        <v>405</v>
      </c>
      <c r="D40" s="14">
        <v>4726</v>
      </c>
      <c r="E40" s="15">
        <v>383.24</v>
      </c>
      <c r="F40" s="16">
        <v>0.01</v>
      </c>
      <c r="G40" s="16"/>
    </row>
    <row r="41" spans="1:7" x14ac:dyDescent="0.25">
      <c r="A41" s="13" t="s">
        <v>629</v>
      </c>
      <c r="B41" s="33" t="s">
        <v>630</v>
      </c>
      <c r="C41" s="33" t="s">
        <v>431</v>
      </c>
      <c r="D41" s="14">
        <v>11670</v>
      </c>
      <c r="E41" s="15">
        <v>376.7</v>
      </c>
      <c r="F41" s="16">
        <v>9.7999999999999997E-3</v>
      </c>
      <c r="G41" s="16"/>
    </row>
    <row r="42" spans="1:7" x14ac:dyDescent="0.25">
      <c r="A42" s="13" t="s">
        <v>627</v>
      </c>
      <c r="B42" s="33" t="s">
        <v>628</v>
      </c>
      <c r="C42" s="33" t="s">
        <v>431</v>
      </c>
      <c r="D42" s="14">
        <v>17554</v>
      </c>
      <c r="E42" s="15">
        <v>355.99</v>
      </c>
      <c r="F42" s="16">
        <v>9.2999999999999992E-3</v>
      </c>
      <c r="G42" s="16"/>
    </row>
    <row r="43" spans="1:7" x14ac:dyDescent="0.25">
      <c r="A43" s="13" t="s">
        <v>408</v>
      </c>
      <c r="B43" s="33" t="s">
        <v>409</v>
      </c>
      <c r="C43" s="33" t="s">
        <v>405</v>
      </c>
      <c r="D43" s="14">
        <v>21945</v>
      </c>
      <c r="E43" s="15">
        <v>349.47</v>
      </c>
      <c r="F43" s="16">
        <v>9.1000000000000004E-3</v>
      </c>
      <c r="G43" s="16"/>
    </row>
    <row r="44" spans="1:7" x14ac:dyDescent="0.25">
      <c r="A44" s="13" t="s">
        <v>815</v>
      </c>
      <c r="B44" s="33" t="s">
        <v>816</v>
      </c>
      <c r="C44" s="33" t="s">
        <v>405</v>
      </c>
      <c r="D44" s="14">
        <v>48398</v>
      </c>
      <c r="E44" s="15">
        <v>339.2</v>
      </c>
      <c r="F44" s="16">
        <v>8.8000000000000005E-3</v>
      </c>
      <c r="G44" s="16"/>
    </row>
    <row r="45" spans="1:7" x14ac:dyDescent="0.25">
      <c r="A45" s="13" t="s">
        <v>817</v>
      </c>
      <c r="B45" s="33" t="s">
        <v>818</v>
      </c>
      <c r="C45" s="33" t="s">
        <v>549</v>
      </c>
      <c r="D45" s="14">
        <v>12301</v>
      </c>
      <c r="E45" s="15">
        <v>334.3</v>
      </c>
      <c r="F45" s="16">
        <v>8.6999999999999994E-3</v>
      </c>
      <c r="G45" s="16"/>
    </row>
    <row r="46" spans="1:7" x14ac:dyDescent="0.25">
      <c r="A46" s="13" t="s">
        <v>819</v>
      </c>
      <c r="B46" s="33" t="s">
        <v>820</v>
      </c>
      <c r="C46" s="33" t="s">
        <v>479</v>
      </c>
      <c r="D46" s="14">
        <v>39480</v>
      </c>
      <c r="E46" s="15">
        <v>326.85000000000002</v>
      </c>
      <c r="F46" s="16">
        <v>8.5000000000000006E-3</v>
      </c>
      <c r="G46" s="16"/>
    </row>
    <row r="47" spans="1:7" x14ac:dyDescent="0.25">
      <c r="A47" s="13" t="s">
        <v>821</v>
      </c>
      <c r="B47" s="33" t="s">
        <v>822</v>
      </c>
      <c r="C47" s="33" t="s">
        <v>823</v>
      </c>
      <c r="D47" s="14">
        <v>35652</v>
      </c>
      <c r="E47" s="15">
        <v>325.25</v>
      </c>
      <c r="F47" s="16">
        <v>8.5000000000000006E-3</v>
      </c>
      <c r="G47" s="16"/>
    </row>
    <row r="48" spans="1:7" x14ac:dyDescent="0.25">
      <c r="A48" s="13" t="s">
        <v>400</v>
      </c>
      <c r="B48" s="33" t="s">
        <v>401</v>
      </c>
      <c r="C48" s="33" t="s">
        <v>402</v>
      </c>
      <c r="D48" s="14">
        <v>79989</v>
      </c>
      <c r="E48" s="15">
        <v>318.52</v>
      </c>
      <c r="F48" s="16">
        <v>8.3000000000000001E-3</v>
      </c>
      <c r="G48" s="16"/>
    </row>
    <row r="49" spans="1:7" x14ac:dyDescent="0.25">
      <c r="A49" s="13" t="s">
        <v>824</v>
      </c>
      <c r="B49" s="33" t="s">
        <v>825</v>
      </c>
      <c r="C49" s="33" t="s">
        <v>396</v>
      </c>
      <c r="D49" s="14">
        <v>138501</v>
      </c>
      <c r="E49" s="15">
        <v>316.52</v>
      </c>
      <c r="F49" s="16">
        <v>8.2000000000000007E-3</v>
      </c>
      <c r="G49" s="16"/>
    </row>
    <row r="50" spans="1:7" x14ac:dyDescent="0.25">
      <c r="A50" s="13" t="s">
        <v>826</v>
      </c>
      <c r="B50" s="33" t="s">
        <v>827</v>
      </c>
      <c r="C50" s="33" t="s">
        <v>396</v>
      </c>
      <c r="D50" s="14">
        <v>56714</v>
      </c>
      <c r="E50" s="15">
        <v>306.99</v>
      </c>
      <c r="F50" s="16">
        <v>8.0000000000000002E-3</v>
      </c>
      <c r="G50" s="16"/>
    </row>
    <row r="51" spans="1:7" x14ac:dyDescent="0.25">
      <c r="A51" s="13" t="s">
        <v>828</v>
      </c>
      <c r="B51" s="33" t="s">
        <v>829</v>
      </c>
      <c r="C51" s="33" t="s">
        <v>823</v>
      </c>
      <c r="D51" s="14">
        <v>28694</v>
      </c>
      <c r="E51" s="15">
        <v>305.07</v>
      </c>
      <c r="F51" s="16">
        <v>7.9000000000000008E-3</v>
      </c>
      <c r="G51" s="16"/>
    </row>
    <row r="52" spans="1:7" x14ac:dyDescent="0.25">
      <c r="A52" s="13" t="s">
        <v>830</v>
      </c>
      <c r="B52" s="33" t="s">
        <v>831</v>
      </c>
      <c r="C52" s="33" t="s">
        <v>405</v>
      </c>
      <c r="D52" s="14">
        <v>12086</v>
      </c>
      <c r="E52" s="15">
        <v>302.17</v>
      </c>
      <c r="F52" s="16">
        <v>7.9000000000000008E-3</v>
      </c>
      <c r="G52" s="16"/>
    </row>
    <row r="53" spans="1:7" x14ac:dyDescent="0.25">
      <c r="A53" s="13" t="s">
        <v>832</v>
      </c>
      <c r="B53" s="33" t="s">
        <v>833</v>
      </c>
      <c r="C53" s="33" t="s">
        <v>431</v>
      </c>
      <c r="D53" s="14">
        <v>17540</v>
      </c>
      <c r="E53" s="15">
        <v>294.77999999999997</v>
      </c>
      <c r="F53" s="16">
        <v>7.7000000000000002E-3</v>
      </c>
      <c r="G53" s="16"/>
    </row>
    <row r="54" spans="1:7" x14ac:dyDescent="0.25">
      <c r="A54" s="13" t="s">
        <v>834</v>
      </c>
      <c r="B54" s="33" t="s">
        <v>835</v>
      </c>
      <c r="C54" s="33" t="s">
        <v>415</v>
      </c>
      <c r="D54" s="14">
        <v>9427</v>
      </c>
      <c r="E54" s="15">
        <v>288.77999999999997</v>
      </c>
      <c r="F54" s="16">
        <v>7.4999999999999997E-3</v>
      </c>
      <c r="G54" s="16"/>
    </row>
    <row r="55" spans="1:7" x14ac:dyDescent="0.25">
      <c r="A55" s="13" t="s">
        <v>836</v>
      </c>
      <c r="B55" s="33" t="s">
        <v>837</v>
      </c>
      <c r="C55" s="33" t="s">
        <v>479</v>
      </c>
      <c r="D55" s="14">
        <v>3123</v>
      </c>
      <c r="E55" s="15">
        <v>279.37</v>
      </c>
      <c r="F55" s="16">
        <v>7.3000000000000001E-3</v>
      </c>
      <c r="G55" s="16"/>
    </row>
    <row r="56" spans="1:7" x14ac:dyDescent="0.25">
      <c r="A56" s="13" t="s">
        <v>838</v>
      </c>
      <c r="B56" s="33" t="s">
        <v>839</v>
      </c>
      <c r="C56" s="33" t="s">
        <v>415</v>
      </c>
      <c r="D56" s="14">
        <v>19098</v>
      </c>
      <c r="E56" s="15">
        <v>278.58</v>
      </c>
      <c r="F56" s="16">
        <v>7.1999999999999998E-3</v>
      </c>
      <c r="G56" s="16"/>
    </row>
    <row r="57" spans="1:7" x14ac:dyDescent="0.25">
      <c r="A57" s="13" t="s">
        <v>840</v>
      </c>
      <c r="B57" s="33" t="s">
        <v>841</v>
      </c>
      <c r="C57" s="33" t="s">
        <v>460</v>
      </c>
      <c r="D57" s="14">
        <v>125626</v>
      </c>
      <c r="E57" s="15">
        <v>271.89</v>
      </c>
      <c r="F57" s="16">
        <v>7.1000000000000004E-3</v>
      </c>
      <c r="G57" s="16"/>
    </row>
    <row r="58" spans="1:7" x14ac:dyDescent="0.25">
      <c r="A58" s="13" t="s">
        <v>842</v>
      </c>
      <c r="B58" s="33" t="s">
        <v>843</v>
      </c>
      <c r="C58" s="33" t="s">
        <v>769</v>
      </c>
      <c r="D58" s="14">
        <v>74261</v>
      </c>
      <c r="E58" s="15">
        <v>267.60000000000002</v>
      </c>
      <c r="F58" s="16">
        <v>7.0000000000000001E-3</v>
      </c>
      <c r="G58" s="16"/>
    </row>
    <row r="59" spans="1:7" x14ac:dyDescent="0.25">
      <c r="A59" s="13" t="s">
        <v>643</v>
      </c>
      <c r="B59" s="33" t="s">
        <v>644</v>
      </c>
      <c r="C59" s="33" t="s">
        <v>431</v>
      </c>
      <c r="D59" s="14">
        <v>17754</v>
      </c>
      <c r="E59" s="15">
        <v>266.64999999999998</v>
      </c>
      <c r="F59" s="16">
        <v>6.8999999999999999E-3</v>
      </c>
      <c r="G59" s="16"/>
    </row>
    <row r="60" spans="1:7" x14ac:dyDescent="0.25">
      <c r="A60" s="13" t="s">
        <v>844</v>
      </c>
      <c r="B60" s="33" t="s">
        <v>845</v>
      </c>
      <c r="C60" s="33" t="s">
        <v>412</v>
      </c>
      <c r="D60" s="14">
        <v>10395</v>
      </c>
      <c r="E60" s="15">
        <v>251.54</v>
      </c>
      <c r="F60" s="16">
        <v>6.4999999999999997E-3</v>
      </c>
      <c r="G60" s="16"/>
    </row>
    <row r="61" spans="1:7" x14ac:dyDescent="0.25">
      <c r="A61" s="13" t="s">
        <v>846</v>
      </c>
      <c r="B61" s="33" t="s">
        <v>847</v>
      </c>
      <c r="C61" s="33" t="s">
        <v>479</v>
      </c>
      <c r="D61" s="14">
        <v>25570</v>
      </c>
      <c r="E61" s="15">
        <v>243.41</v>
      </c>
      <c r="F61" s="16">
        <v>6.3E-3</v>
      </c>
      <c r="G61" s="16"/>
    </row>
    <row r="62" spans="1:7" x14ac:dyDescent="0.25">
      <c r="A62" s="13" t="s">
        <v>848</v>
      </c>
      <c r="B62" s="33" t="s">
        <v>849</v>
      </c>
      <c r="C62" s="33" t="s">
        <v>479</v>
      </c>
      <c r="D62" s="14">
        <v>23559</v>
      </c>
      <c r="E62" s="15">
        <v>238.92</v>
      </c>
      <c r="F62" s="16">
        <v>6.1999999999999998E-3</v>
      </c>
      <c r="G62" s="16"/>
    </row>
    <row r="63" spans="1:7" x14ac:dyDescent="0.25">
      <c r="A63" s="13" t="s">
        <v>850</v>
      </c>
      <c r="B63" s="33" t="s">
        <v>851</v>
      </c>
      <c r="C63" s="33" t="s">
        <v>405</v>
      </c>
      <c r="D63" s="14">
        <v>4271</v>
      </c>
      <c r="E63" s="15">
        <v>235.49</v>
      </c>
      <c r="F63" s="16">
        <v>6.1000000000000004E-3</v>
      </c>
      <c r="G63" s="16"/>
    </row>
    <row r="64" spans="1:7" x14ac:dyDescent="0.25">
      <c r="A64" s="13" t="s">
        <v>852</v>
      </c>
      <c r="B64" s="33" t="s">
        <v>853</v>
      </c>
      <c r="C64" s="33" t="s">
        <v>465</v>
      </c>
      <c r="D64" s="14">
        <v>26809</v>
      </c>
      <c r="E64" s="15">
        <v>234.71</v>
      </c>
      <c r="F64" s="16">
        <v>6.1000000000000004E-3</v>
      </c>
      <c r="G64" s="16"/>
    </row>
    <row r="65" spans="1:7" x14ac:dyDescent="0.25">
      <c r="A65" s="13" t="s">
        <v>854</v>
      </c>
      <c r="B65" s="33" t="s">
        <v>855</v>
      </c>
      <c r="C65" s="33" t="s">
        <v>856</v>
      </c>
      <c r="D65" s="14">
        <v>23092</v>
      </c>
      <c r="E65" s="15">
        <v>225.53</v>
      </c>
      <c r="F65" s="16">
        <v>5.8999999999999999E-3</v>
      </c>
      <c r="G65" s="16"/>
    </row>
    <row r="66" spans="1:7" x14ac:dyDescent="0.25">
      <c r="A66" s="13" t="s">
        <v>410</v>
      </c>
      <c r="B66" s="33" t="s">
        <v>411</v>
      </c>
      <c r="C66" s="33" t="s">
        <v>412</v>
      </c>
      <c r="D66" s="14">
        <v>1865</v>
      </c>
      <c r="E66" s="15">
        <v>214.89</v>
      </c>
      <c r="F66" s="16">
        <v>5.5999999999999999E-3</v>
      </c>
      <c r="G66" s="16"/>
    </row>
    <row r="67" spans="1:7" x14ac:dyDescent="0.25">
      <c r="A67" s="13" t="s">
        <v>623</v>
      </c>
      <c r="B67" s="33" t="s">
        <v>624</v>
      </c>
      <c r="C67" s="33" t="s">
        <v>431</v>
      </c>
      <c r="D67" s="14">
        <v>14890</v>
      </c>
      <c r="E67" s="15">
        <v>214.74</v>
      </c>
      <c r="F67" s="16">
        <v>5.5999999999999999E-3</v>
      </c>
      <c r="G67" s="16"/>
    </row>
    <row r="68" spans="1:7" x14ac:dyDescent="0.25">
      <c r="A68" s="13" t="s">
        <v>857</v>
      </c>
      <c r="B68" s="33" t="s">
        <v>858</v>
      </c>
      <c r="C68" s="33" t="s">
        <v>431</v>
      </c>
      <c r="D68" s="14">
        <v>13100</v>
      </c>
      <c r="E68" s="15">
        <v>212.64</v>
      </c>
      <c r="F68" s="16">
        <v>5.4999999999999997E-3</v>
      </c>
      <c r="G68" s="16"/>
    </row>
    <row r="69" spans="1:7" x14ac:dyDescent="0.25">
      <c r="A69" s="13" t="s">
        <v>859</v>
      </c>
      <c r="B69" s="33" t="s">
        <v>860</v>
      </c>
      <c r="C69" s="33" t="s">
        <v>476</v>
      </c>
      <c r="D69" s="14">
        <v>25123</v>
      </c>
      <c r="E69" s="15">
        <v>200.04</v>
      </c>
      <c r="F69" s="16">
        <v>5.1999999999999998E-3</v>
      </c>
      <c r="G69" s="16"/>
    </row>
    <row r="70" spans="1:7" x14ac:dyDescent="0.25">
      <c r="A70" s="13" t="s">
        <v>861</v>
      </c>
      <c r="B70" s="33" t="s">
        <v>862</v>
      </c>
      <c r="C70" s="33" t="s">
        <v>530</v>
      </c>
      <c r="D70" s="14">
        <v>6787</v>
      </c>
      <c r="E70" s="15">
        <v>196.34</v>
      </c>
      <c r="F70" s="16">
        <v>5.1000000000000004E-3</v>
      </c>
      <c r="G70" s="16"/>
    </row>
    <row r="71" spans="1:7" x14ac:dyDescent="0.25">
      <c r="A71" s="13" t="s">
        <v>863</v>
      </c>
      <c r="B71" s="33" t="s">
        <v>864</v>
      </c>
      <c r="C71" s="33" t="s">
        <v>500</v>
      </c>
      <c r="D71" s="14">
        <v>10040</v>
      </c>
      <c r="E71" s="15">
        <v>180</v>
      </c>
      <c r="F71" s="16">
        <v>4.7000000000000002E-3</v>
      </c>
      <c r="G71" s="16"/>
    </row>
    <row r="72" spans="1:7" x14ac:dyDescent="0.25">
      <c r="A72" s="13" t="s">
        <v>865</v>
      </c>
      <c r="B72" s="33" t="s">
        <v>866</v>
      </c>
      <c r="C72" s="33" t="s">
        <v>490</v>
      </c>
      <c r="D72" s="14">
        <v>33097</v>
      </c>
      <c r="E72" s="15">
        <v>178.03</v>
      </c>
      <c r="F72" s="16">
        <v>4.5999999999999999E-3</v>
      </c>
      <c r="G72" s="16"/>
    </row>
    <row r="73" spans="1:7" x14ac:dyDescent="0.25">
      <c r="A73" s="13" t="s">
        <v>867</v>
      </c>
      <c r="B73" s="33" t="s">
        <v>868</v>
      </c>
      <c r="C73" s="33" t="s">
        <v>438</v>
      </c>
      <c r="D73" s="14">
        <v>26719</v>
      </c>
      <c r="E73" s="15">
        <v>173.65</v>
      </c>
      <c r="F73" s="16">
        <v>4.4999999999999997E-3</v>
      </c>
      <c r="G73" s="16"/>
    </row>
    <row r="74" spans="1:7" x14ac:dyDescent="0.25">
      <c r="A74" s="13" t="s">
        <v>869</v>
      </c>
      <c r="B74" s="33" t="s">
        <v>870</v>
      </c>
      <c r="C74" s="33" t="s">
        <v>856</v>
      </c>
      <c r="D74" s="14">
        <v>8018</v>
      </c>
      <c r="E74" s="15">
        <v>170.75</v>
      </c>
      <c r="F74" s="16">
        <v>4.4000000000000003E-3</v>
      </c>
      <c r="G74" s="16"/>
    </row>
    <row r="75" spans="1:7" x14ac:dyDescent="0.25">
      <c r="A75" s="13" t="s">
        <v>458</v>
      </c>
      <c r="B75" s="33" t="s">
        <v>459</v>
      </c>
      <c r="C75" s="33" t="s">
        <v>460</v>
      </c>
      <c r="D75" s="14">
        <v>2955</v>
      </c>
      <c r="E75" s="15">
        <v>163.89</v>
      </c>
      <c r="F75" s="16">
        <v>4.3E-3</v>
      </c>
      <c r="G75" s="16"/>
    </row>
    <row r="76" spans="1:7" x14ac:dyDescent="0.25">
      <c r="A76" s="13" t="s">
        <v>871</v>
      </c>
      <c r="B76" s="33" t="s">
        <v>872</v>
      </c>
      <c r="C76" s="33" t="s">
        <v>465</v>
      </c>
      <c r="D76" s="14">
        <v>6413</v>
      </c>
      <c r="E76" s="15">
        <v>163.84</v>
      </c>
      <c r="F76" s="16">
        <v>4.3E-3</v>
      </c>
      <c r="G76" s="16"/>
    </row>
    <row r="77" spans="1:7" x14ac:dyDescent="0.25">
      <c r="A77" s="13" t="s">
        <v>474</v>
      </c>
      <c r="B77" s="33" t="s">
        <v>475</v>
      </c>
      <c r="C77" s="33" t="s">
        <v>476</v>
      </c>
      <c r="D77" s="14">
        <v>15219</v>
      </c>
      <c r="E77" s="15">
        <v>161.1</v>
      </c>
      <c r="F77" s="16">
        <v>4.1999999999999997E-3</v>
      </c>
      <c r="G77" s="16"/>
    </row>
    <row r="78" spans="1:7" x14ac:dyDescent="0.25">
      <c r="A78" s="13" t="s">
        <v>451</v>
      </c>
      <c r="B78" s="33" t="s">
        <v>452</v>
      </c>
      <c r="C78" s="33" t="s">
        <v>415</v>
      </c>
      <c r="D78" s="14">
        <v>10255</v>
      </c>
      <c r="E78" s="15">
        <v>156.79</v>
      </c>
      <c r="F78" s="16">
        <v>4.1000000000000003E-3</v>
      </c>
      <c r="G78" s="16"/>
    </row>
    <row r="79" spans="1:7" x14ac:dyDescent="0.25">
      <c r="A79" s="13" t="s">
        <v>873</v>
      </c>
      <c r="B79" s="33" t="s">
        <v>874</v>
      </c>
      <c r="C79" s="33" t="s">
        <v>431</v>
      </c>
      <c r="D79" s="14">
        <v>16529</v>
      </c>
      <c r="E79" s="15">
        <v>153.68</v>
      </c>
      <c r="F79" s="16">
        <v>4.0000000000000001E-3</v>
      </c>
      <c r="G79" s="16"/>
    </row>
    <row r="80" spans="1:7" x14ac:dyDescent="0.25">
      <c r="A80" s="13" t="s">
        <v>875</v>
      </c>
      <c r="B80" s="33" t="s">
        <v>876</v>
      </c>
      <c r="C80" s="33" t="s">
        <v>460</v>
      </c>
      <c r="D80" s="14">
        <v>23438</v>
      </c>
      <c r="E80" s="15">
        <v>149.65</v>
      </c>
      <c r="F80" s="16">
        <v>3.8999999999999998E-3</v>
      </c>
      <c r="G80" s="16"/>
    </row>
    <row r="81" spans="1:7" x14ac:dyDescent="0.25">
      <c r="A81" s="13" t="s">
        <v>877</v>
      </c>
      <c r="B81" s="33" t="s">
        <v>878</v>
      </c>
      <c r="C81" s="33" t="s">
        <v>448</v>
      </c>
      <c r="D81" s="14">
        <v>6122</v>
      </c>
      <c r="E81" s="15">
        <v>148.69999999999999</v>
      </c>
      <c r="F81" s="16">
        <v>3.8999999999999998E-3</v>
      </c>
      <c r="G81" s="16"/>
    </row>
    <row r="82" spans="1:7" x14ac:dyDescent="0.25">
      <c r="A82" s="13" t="s">
        <v>879</v>
      </c>
      <c r="B82" s="33" t="s">
        <v>880</v>
      </c>
      <c r="C82" s="33" t="s">
        <v>881</v>
      </c>
      <c r="D82" s="14">
        <v>4212</v>
      </c>
      <c r="E82" s="15">
        <v>144.4</v>
      </c>
      <c r="F82" s="16">
        <v>3.8E-3</v>
      </c>
      <c r="G82" s="16"/>
    </row>
    <row r="83" spans="1:7" x14ac:dyDescent="0.25">
      <c r="A83" s="13" t="s">
        <v>882</v>
      </c>
      <c r="B83" s="33" t="s">
        <v>883</v>
      </c>
      <c r="C83" s="33" t="s">
        <v>530</v>
      </c>
      <c r="D83" s="14">
        <v>9269</v>
      </c>
      <c r="E83" s="15">
        <v>141.38</v>
      </c>
      <c r="F83" s="16">
        <v>3.7000000000000002E-3</v>
      </c>
      <c r="G83" s="16"/>
    </row>
    <row r="84" spans="1:7" x14ac:dyDescent="0.25">
      <c r="A84" s="13" t="s">
        <v>884</v>
      </c>
      <c r="B84" s="33" t="s">
        <v>885</v>
      </c>
      <c r="C84" s="33" t="s">
        <v>856</v>
      </c>
      <c r="D84" s="14">
        <v>8552</v>
      </c>
      <c r="E84" s="15">
        <v>140.54</v>
      </c>
      <c r="F84" s="16">
        <v>3.7000000000000002E-3</v>
      </c>
      <c r="G84" s="16"/>
    </row>
    <row r="85" spans="1:7" x14ac:dyDescent="0.25">
      <c r="A85" s="13" t="s">
        <v>488</v>
      </c>
      <c r="B85" s="33" t="s">
        <v>489</v>
      </c>
      <c r="C85" s="33" t="s">
        <v>490</v>
      </c>
      <c r="D85" s="14">
        <v>138828</v>
      </c>
      <c r="E85" s="15">
        <v>139.66999999999999</v>
      </c>
      <c r="F85" s="16">
        <v>3.5999999999999999E-3</v>
      </c>
      <c r="G85" s="16"/>
    </row>
    <row r="86" spans="1:7" x14ac:dyDescent="0.25">
      <c r="A86" s="13" t="s">
        <v>886</v>
      </c>
      <c r="B86" s="33" t="s">
        <v>887</v>
      </c>
      <c r="C86" s="33" t="s">
        <v>530</v>
      </c>
      <c r="D86" s="14">
        <v>10465</v>
      </c>
      <c r="E86" s="15">
        <v>135.44</v>
      </c>
      <c r="F86" s="16">
        <v>3.5000000000000001E-3</v>
      </c>
      <c r="G86" s="16"/>
    </row>
    <row r="87" spans="1:7" x14ac:dyDescent="0.25">
      <c r="A87" s="13" t="s">
        <v>888</v>
      </c>
      <c r="B87" s="33" t="s">
        <v>889</v>
      </c>
      <c r="C87" s="33" t="s">
        <v>460</v>
      </c>
      <c r="D87" s="14">
        <v>2526</v>
      </c>
      <c r="E87" s="15">
        <v>133.26</v>
      </c>
      <c r="F87" s="16">
        <v>3.5000000000000001E-3</v>
      </c>
      <c r="G87" s="16"/>
    </row>
    <row r="88" spans="1:7" x14ac:dyDescent="0.25">
      <c r="A88" s="13" t="s">
        <v>535</v>
      </c>
      <c r="B88" s="33" t="s">
        <v>536</v>
      </c>
      <c r="C88" s="33" t="s">
        <v>415</v>
      </c>
      <c r="D88" s="14">
        <v>22679</v>
      </c>
      <c r="E88" s="15">
        <v>114.68</v>
      </c>
      <c r="F88" s="16">
        <v>3.0000000000000001E-3</v>
      </c>
      <c r="G88" s="16"/>
    </row>
    <row r="89" spans="1:7" x14ac:dyDescent="0.25">
      <c r="A89" s="13" t="s">
        <v>890</v>
      </c>
      <c r="B89" s="33" t="s">
        <v>891</v>
      </c>
      <c r="C89" s="33" t="s">
        <v>479</v>
      </c>
      <c r="D89" s="14">
        <v>49507</v>
      </c>
      <c r="E89" s="15">
        <v>112.63</v>
      </c>
      <c r="F89" s="16">
        <v>2.8999999999999998E-3</v>
      </c>
      <c r="G89" s="16"/>
    </row>
    <row r="90" spans="1:7" x14ac:dyDescent="0.25">
      <c r="A90" s="13" t="s">
        <v>892</v>
      </c>
      <c r="B90" s="33" t="s">
        <v>893</v>
      </c>
      <c r="C90" s="33" t="s">
        <v>415</v>
      </c>
      <c r="D90" s="14">
        <v>829</v>
      </c>
      <c r="E90" s="15">
        <v>109.26</v>
      </c>
      <c r="F90" s="16">
        <v>2.8E-3</v>
      </c>
      <c r="G90" s="16"/>
    </row>
    <row r="91" spans="1:7" x14ac:dyDescent="0.25">
      <c r="A91" s="13" t="s">
        <v>894</v>
      </c>
      <c r="B91" s="33" t="s">
        <v>895</v>
      </c>
      <c r="C91" s="33" t="s">
        <v>495</v>
      </c>
      <c r="D91" s="14">
        <v>5915</v>
      </c>
      <c r="E91" s="15">
        <v>89.59</v>
      </c>
      <c r="F91" s="16">
        <v>2.3E-3</v>
      </c>
      <c r="G91" s="16"/>
    </row>
    <row r="92" spans="1:7" x14ac:dyDescent="0.25">
      <c r="A92" s="13" t="s">
        <v>439</v>
      </c>
      <c r="B92" s="33" t="s">
        <v>440</v>
      </c>
      <c r="C92" s="33" t="s">
        <v>412</v>
      </c>
      <c r="D92" s="14">
        <v>2172</v>
      </c>
      <c r="E92" s="15">
        <v>80.86</v>
      </c>
      <c r="F92" s="16">
        <v>2.0999999999999999E-3</v>
      </c>
      <c r="G92" s="16"/>
    </row>
    <row r="93" spans="1:7" x14ac:dyDescent="0.25">
      <c r="A93" s="13" t="s">
        <v>896</v>
      </c>
      <c r="B93" s="33" t="s">
        <v>897</v>
      </c>
      <c r="C93" s="33" t="s">
        <v>898</v>
      </c>
      <c r="D93" s="14">
        <v>19275</v>
      </c>
      <c r="E93" s="15">
        <v>74.55</v>
      </c>
      <c r="F93" s="16">
        <v>1.9E-3</v>
      </c>
      <c r="G93" s="16"/>
    </row>
    <row r="94" spans="1:7" x14ac:dyDescent="0.25">
      <c r="A94" s="13" t="s">
        <v>899</v>
      </c>
      <c r="B94" s="33" t="s">
        <v>900</v>
      </c>
      <c r="C94" s="33" t="s">
        <v>445</v>
      </c>
      <c r="D94" s="14">
        <v>15079</v>
      </c>
      <c r="E94" s="15">
        <v>29.78</v>
      </c>
      <c r="F94" s="16">
        <v>8.0000000000000004E-4</v>
      </c>
      <c r="G94" s="16"/>
    </row>
    <row r="95" spans="1:7" x14ac:dyDescent="0.25">
      <c r="A95" s="13" t="s">
        <v>482</v>
      </c>
      <c r="B95" s="33" t="s">
        <v>483</v>
      </c>
      <c r="C95" s="33" t="s">
        <v>484</v>
      </c>
      <c r="D95" s="14">
        <v>14358</v>
      </c>
      <c r="E95" s="15">
        <v>14.97</v>
      </c>
      <c r="F95" s="16">
        <v>4.0000000000000002E-4</v>
      </c>
      <c r="G95" s="16"/>
    </row>
    <row r="96" spans="1:7" x14ac:dyDescent="0.25">
      <c r="A96" s="17" t="s">
        <v>183</v>
      </c>
      <c r="B96" s="34"/>
      <c r="C96" s="34"/>
      <c r="D96" s="18"/>
      <c r="E96" s="37">
        <v>37324.629999999997</v>
      </c>
      <c r="F96" s="38">
        <v>0.97130000000000005</v>
      </c>
      <c r="G96" s="21"/>
    </row>
    <row r="97" spans="1:7" x14ac:dyDescent="0.25">
      <c r="A97" s="17" t="s">
        <v>466</v>
      </c>
      <c r="B97" s="33"/>
      <c r="C97" s="33"/>
      <c r="D97" s="14"/>
      <c r="E97" s="15"/>
      <c r="F97" s="16"/>
      <c r="G97" s="16"/>
    </row>
    <row r="98" spans="1:7" x14ac:dyDescent="0.25">
      <c r="A98" s="17" t="s">
        <v>183</v>
      </c>
      <c r="B98" s="33"/>
      <c r="C98" s="33"/>
      <c r="D98" s="14"/>
      <c r="E98" s="39" t="s">
        <v>137</v>
      </c>
      <c r="F98" s="40" t="s">
        <v>137</v>
      </c>
      <c r="G98" s="16"/>
    </row>
    <row r="99" spans="1:7" x14ac:dyDescent="0.25">
      <c r="A99" s="24" t="s">
        <v>192</v>
      </c>
      <c r="B99" s="35"/>
      <c r="C99" s="35"/>
      <c r="D99" s="25"/>
      <c r="E99" s="30">
        <v>37324.629999999997</v>
      </c>
      <c r="F99" s="31">
        <v>0.97130000000000005</v>
      </c>
      <c r="G99" s="21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17" t="s">
        <v>901</v>
      </c>
      <c r="B102" s="33"/>
      <c r="C102" s="33"/>
      <c r="D102" s="14"/>
      <c r="E102" s="15"/>
      <c r="F102" s="16"/>
      <c r="G102" s="16"/>
    </row>
    <row r="103" spans="1:7" x14ac:dyDescent="0.25">
      <c r="A103" s="13" t="s">
        <v>902</v>
      </c>
      <c r="B103" s="33" t="s">
        <v>903</v>
      </c>
      <c r="C103" s="33"/>
      <c r="D103" s="14">
        <v>16646.178</v>
      </c>
      <c r="E103" s="15">
        <v>557.84</v>
      </c>
      <c r="F103" s="16">
        <v>1.4500000000000001E-2</v>
      </c>
      <c r="G103" s="16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24" t="s">
        <v>192</v>
      </c>
      <c r="B105" s="35"/>
      <c r="C105" s="35"/>
      <c r="D105" s="25"/>
      <c r="E105" s="19">
        <v>557.84</v>
      </c>
      <c r="F105" s="20">
        <v>1.4500000000000001E-2</v>
      </c>
      <c r="G105" s="21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17" t="s">
        <v>196</v>
      </c>
      <c r="B107" s="33"/>
      <c r="C107" s="33"/>
      <c r="D107" s="14"/>
      <c r="E107" s="15"/>
      <c r="F107" s="16"/>
      <c r="G107" s="16"/>
    </row>
    <row r="108" spans="1:7" x14ac:dyDescent="0.25">
      <c r="A108" s="13" t="s">
        <v>197</v>
      </c>
      <c r="B108" s="33"/>
      <c r="C108" s="33"/>
      <c r="D108" s="14"/>
      <c r="E108" s="15">
        <v>394.64</v>
      </c>
      <c r="F108" s="16">
        <v>1.03E-2</v>
      </c>
      <c r="G108" s="16">
        <v>6.6567000000000001E-2</v>
      </c>
    </row>
    <row r="109" spans="1:7" x14ac:dyDescent="0.25">
      <c r="A109" s="13" t="s">
        <v>197</v>
      </c>
      <c r="B109" s="33"/>
      <c r="C109" s="33"/>
      <c r="D109" s="14"/>
      <c r="E109" s="15">
        <v>139.91</v>
      </c>
      <c r="F109" s="16">
        <v>3.5999999999999999E-3</v>
      </c>
      <c r="G109" s="16">
        <v>5.9499999999999997E-2</v>
      </c>
    </row>
    <row r="110" spans="1:7" x14ac:dyDescent="0.25">
      <c r="A110" s="17" t="s">
        <v>183</v>
      </c>
      <c r="B110" s="34"/>
      <c r="C110" s="34"/>
      <c r="D110" s="18"/>
      <c r="E110" s="37">
        <v>534.54999999999995</v>
      </c>
      <c r="F110" s="38">
        <v>1.3899999999999999E-2</v>
      </c>
      <c r="G110" s="21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24" t="s">
        <v>192</v>
      </c>
      <c r="B112" s="35"/>
      <c r="C112" s="35"/>
      <c r="D112" s="25"/>
      <c r="E112" s="19">
        <v>534.54999999999995</v>
      </c>
      <c r="F112" s="20">
        <v>1.3899999999999999E-2</v>
      </c>
      <c r="G112" s="21"/>
    </row>
    <row r="113" spans="1:7" x14ac:dyDescent="0.25">
      <c r="A113" s="13" t="s">
        <v>198</v>
      </c>
      <c r="B113" s="33"/>
      <c r="C113" s="33"/>
      <c r="D113" s="14"/>
      <c r="E113" s="15">
        <v>0.35631160000000001</v>
      </c>
      <c r="F113" s="16">
        <v>9.0000000000000002E-6</v>
      </c>
      <c r="G113" s="16"/>
    </row>
    <row r="114" spans="1:7" x14ac:dyDescent="0.25">
      <c r="A114" s="13" t="s">
        <v>199</v>
      </c>
      <c r="B114" s="33"/>
      <c r="C114" s="33"/>
      <c r="D114" s="14"/>
      <c r="E114" s="15">
        <v>12.0936884</v>
      </c>
      <c r="F114" s="16">
        <v>2.9100000000000003E-4</v>
      </c>
      <c r="G114" s="16">
        <v>6.4716999999999997E-2</v>
      </c>
    </row>
    <row r="115" spans="1:7" x14ac:dyDescent="0.25">
      <c r="A115" s="28" t="s">
        <v>200</v>
      </c>
      <c r="B115" s="36"/>
      <c r="C115" s="36"/>
      <c r="D115" s="29"/>
      <c r="E115" s="30">
        <v>38429.47</v>
      </c>
      <c r="F115" s="31">
        <v>1</v>
      </c>
      <c r="G115" s="31"/>
    </row>
    <row r="120" spans="1:7" x14ac:dyDescent="0.25">
      <c r="A120" s="1" t="s">
        <v>202</v>
      </c>
    </row>
    <row r="121" spans="1:7" x14ac:dyDescent="0.25">
      <c r="A121" s="48" t="s">
        <v>203</v>
      </c>
      <c r="B121" s="3" t="s">
        <v>137</v>
      </c>
    </row>
    <row r="122" spans="1:7" x14ac:dyDescent="0.25">
      <c r="A122" t="s">
        <v>204</v>
      </c>
    </row>
    <row r="123" spans="1:7" x14ac:dyDescent="0.25">
      <c r="A123" t="s">
        <v>205</v>
      </c>
      <c r="B123" t="s">
        <v>206</v>
      </c>
      <c r="C123" t="s">
        <v>206</v>
      </c>
    </row>
    <row r="124" spans="1:7" x14ac:dyDescent="0.25">
      <c r="B124" s="49">
        <v>45716</v>
      </c>
      <c r="C124" s="49">
        <v>45747</v>
      </c>
    </row>
    <row r="125" spans="1:7" x14ac:dyDescent="0.25">
      <c r="A125" t="s">
        <v>211</v>
      </c>
      <c r="B125">
        <v>111.11</v>
      </c>
      <c r="C125">
        <v>119.6</v>
      </c>
    </row>
    <row r="126" spans="1:7" x14ac:dyDescent="0.25">
      <c r="A126" t="s">
        <v>212</v>
      </c>
      <c r="B126">
        <v>37.57</v>
      </c>
      <c r="C126">
        <v>40.44</v>
      </c>
    </row>
    <row r="127" spans="1:7" x14ac:dyDescent="0.25">
      <c r="A127" t="s">
        <v>217</v>
      </c>
      <c r="B127">
        <v>94.55</v>
      </c>
      <c r="C127">
        <v>101.63</v>
      </c>
    </row>
    <row r="128" spans="1:7" x14ac:dyDescent="0.25">
      <c r="A128" t="s">
        <v>218</v>
      </c>
      <c r="B128">
        <v>25.31</v>
      </c>
      <c r="C128">
        <v>27.2</v>
      </c>
    </row>
    <row r="130" spans="1:4" x14ac:dyDescent="0.25">
      <c r="A130" t="s">
        <v>287</v>
      </c>
      <c r="B130" s="3" t="s">
        <v>137</v>
      </c>
    </row>
    <row r="131" spans="1:4" x14ac:dyDescent="0.25">
      <c r="A131" t="s">
        <v>233</v>
      </c>
      <c r="B131" s="3" t="s">
        <v>137</v>
      </c>
    </row>
    <row r="132" spans="1:4" ht="29.1" customHeight="1" x14ac:dyDescent="0.25">
      <c r="A132" s="48" t="s">
        <v>234</v>
      </c>
      <c r="B132" s="3" t="s">
        <v>137</v>
      </c>
    </row>
    <row r="133" spans="1:4" ht="29.1" customHeight="1" x14ac:dyDescent="0.25">
      <c r="A133" s="48" t="s">
        <v>235</v>
      </c>
      <c r="B133" s="3" t="s">
        <v>137</v>
      </c>
    </row>
    <row r="134" spans="1:4" x14ac:dyDescent="0.25">
      <c r="A134" t="s">
        <v>467</v>
      </c>
      <c r="B134" s="51">
        <v>0.26419999999999999</v>
      </c>
    </row>
    <row r="135" spans="1:4" ht="43.5" customHeight="1" x14ac:dyDescent="0.25">
      <c r="A135" s="48" t="s">
        <v>237</v>
      </c>
      <c r="B135" s="3" t="s">
        <v>137</v>
      </c>
    </row>
    <row r="136" spans="1:4" x14ac:dyDescent="0.25">
      <c r="B136" s="3"/>
    </row>
    <row r="137" spans="1:4" ht="29.1" customHeight="1" x14ac:dyDescent="0.25">
      <c r="A137" s="48" t="s">
        <v>238</v>
      </c>
      <c r="B137" s="3" t="s">
        <v>137</v>
      </c>
    </row>
    <row r="138" spans="1:4" ht="29.1" customHeight="1" x14ac:dyDescent="0.25">
      <c r="A138" s="48" t="s">
        <v>239</v>
      </c>
      <c r="B138" t="s">
        <v>137</v>
      </c>
    </row>
    <row r="139" spans="1:4" ht="29.1" customHeight="1" x14ac:dyDescent="0.25">
      <c r="A139" s="48" t="s">
        <v>240</v>
      </c>
      <c r="B139" s="3" t="s">
        <v>137</v>
      </c>
    </row>
    <row r="140" spans="1:4" ht="29.1" customHeight="1" x14ac:dyDescent="0.25">
      <c r="A140" s="48" t="s">
        <v>241</v>
      </c>
      <c r="B140" s="3" t="s">
        <v>137</v>
      </c>
    </row>
    <row r="142" spans="1:4" ht="69.95" customHeight="1" x14ac:dyDescent="0.25">
      <c r="A142" s="71" t="s">
        <v>251</v>
      </c>
      <c r="B142" s="71" t="s">
        <v>252</v>
      </c>
      <c r="C142" s="71" t="s">
        <v>5</v>
      </c>
      <c r="D142" s="71" t="s">
        <v>6</v>
      </c>
    </row>
    <row r="143" spans="1:4" ht="69.95" customHeight="1" x14ac:dyDescent="0.25">
      <c r="A143" s="71" t="s">
        <v>904</v>
      </c>
      <c r="B143" s="71"/>
      <c r="C143" s="71" t="s">
        <v>30</v>
      </c>
      <c r="D14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2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905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906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447468</v>
      </c>
      <c r="E8" s="15">
        <v>8180.61</v>
      </c>
      <c r="F8" s="16">
        <v>9.1499999999999998E-2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526087</v>
      </c>
      <c r="E9" s="15">
        <v>7093.49</v>
      </c>
      <c r="F9" s="16">
        <v>7.9299999999999995E-2</v>
      </c>
      <c r="G9" s="16"/>
    </row>
    <row r="10" spans="1:8" x14ac:dyDescent="0.25">
      <c r="A10" s="13" t="s">
        <v>772</v>
      </c>
      <c r="B10" s="33" t="s">
        <v>773</v>
      </c>
      <c r="C10" s="33" t="s">
        <v>549</v>
      </c>
      <c r="D10" s="14">
        <v>149228</v>
      </c>
      <c r="E10" s="15">
        <v>5211.49</v>
      </c>
      <c r="F10" s="16">
        <v>5.8299999999999998E-2</v>
      </c>
      <c r="G10" s="16"/>
    </row>
    <row r="11" spans="1:8" x14ac:dyDescent="0.25">
      <c r="A11" s="13" t="s">
        <v>767</v>
      </c>
      <c r="B11" s="33" t="s">
        <v>768</v>
      </c>
      <c r="C11" s="33" t="s">
        <v>769</v>
      </c>
      <c r="D11" s="14">
        <v>353562</v>
      </c>
      <c r="E11" s="15">
        <v>4508.2700000000004</v>
      </c>
      <c r="F11" s="16">
        <v>5.04E-2</v>
      </c>
      <c r="G11" s="16"/>
    </row>
    <row r="12" spans="1:8" x14ac:dyDescent="0.25">
      <c r="A12" s="13" t="s">
        <v>850</v>
      </c>
      <c r="B12" s="33" t="s">
        <v>851</v>
      </c>
      <c r="C12" s="33" t="s">
        <v>405</v>
      </c>
      <c r="D12" s="14">
        <v>75759</v>
      </c>
      <c r="E12" s="15">
        <v>4177.16</v>
      </c>
      <c r="F12" s="16">
        <v>4.6699999999999998E-2</v>
      </c>
      <c r="G12" s="16"/>
    </row>
    <row r="13" spans="1:8" x14ac:dyDescent="0.25">
      <c r="A13" s="13" t="s">
        <v>834</v>
      </c>
      <c r="B13" s="33" t="s">
        <v>835</v>
      </c>
      <c r="C13" s="33" t="s">
        <v>415</v>
      </c>
      <c r="D13" s="14">
        <v>128924</v>
      </c>
      <c r="E13" s="15">
        <v>3949.39</v>
      </c>
      <c r="F13" s="16">
        <v>4.4200000000000003E-2</v>
      </c>
      <c r="G13" s="16"/>
    </row>
    <row r="14" spans="1:8" x14ac:dyDescent="0.25">
      <c r="A14" s="13" t="s">
        <v>619</v>
      </c>
      <c r="B14" s="33" t="s">
        <v>620</v>
      </c>
      <c r="C14" s="33" t="s">
        <v>431</v>
      </c>
      <c r="D14" s="14">
        <v>224823</v>
      </c>
      <c r="E14" s="15">
        <v>3900</v>
      </c>
      <c r="F14" s="16">
        <v>4.36E-2</v>
      </c>
      <c r="G14" s="16"/>
    </row>
    <row r="15" spans="1:8" x14ac:dyDescent="0.25">
      <c r="A15" s="13" t="s">
        <v>416</v>
      </c>
      <c r="B15" s="33" t="s">
        <v>417</v>
      </c>
      <c r="C15" s="33" t="s">
        <v>405</v>
      </c>
      <c r="D15" s="14">
        <v>235569</v>
      </c>
      <c r="E15" s="15">
        <v>3699.96</v>
      </c>
      <c r="F15" s="16">
        <v>4.1399999999999999E-2</v>
      </c>
      <c r="G15" s="16"/>
    </row>
    <row r="16" spans="1:8" x14ac:dyDescent="0.25">
      <c r="A16" s="13" t="s">
        <v>907</v>
      </c>
      <c r="B16" s="33" t="s">
        <v>908</v>
      </c>
      <c r="C16" s="33" t="s">
        <v>909</v>
      </c>
      <c r="D16" s="14">
        <v>561747</v>
      </c>
      <c r="E16" s="15">
        <v>3660.62</v>
      </c>
      <c r="F16" s="16">
        <v>4.0899999999999999E-2</v>
      </c>
      <c r="G16" s="16"/>
    </row>
    <row r="17" spans="1:7" x14ac:dyDescent="0.25">
      <c r="A17" s="13" t="s">
        <v>796</v>
      </c>
      <c r="B17" s="33" t="s">
        <v>797</v>
      </c>
      <c r="C17" s="33" t="s">
        <v>479</v>
      </c>
      <c r="D17" s="14">
        <v>555875</v>
      </c>
      <c r="E17" s="15">
        <v>3646.54</v>
      </c>
      <c r="F17" s="16">
        <v>4.0800000000000003E-2</v>
      </c>
      <c r="G17" s="16"/>
    </row>
    <row r="18" spans="1:7" x14ac:dyDescent="0.25">
      <c r="A18" s="13" t="s">
        <v>789</v>
      </c>
      <c r="B18" s="33" t="s">
        <v>790</v>
      </c>
      <c r="C18" s="33" t="s">
        <v>490</v>
      </c>
      <c r="D18" s="14">
        <v>906841</v>
      </c>
      <c r="E18" s="15">
        <v>3242.86</v>
      </c>
      <c r="F18" s="16">
        <v>3.6299999999999999E-2</v>
      </c>
      <c r="G18" s="16"/>
    </row>
    <row r="19" spans="1:7" x14ac:dyDescent="0.25">
      <c r="A19" s="13" t="s">
        <v>784</v>
      </c>
      <c r="B19" s="33" t="s">
        <v>785</v>
      </c>
      <c r="C19" s="33" t="s">
        <v>786</v>
      </c>
      <c r="D19" s="14">
        <v>27497</v>
      </c>
      <c r="E19" s="15">
        <v>3164.78</v>
      </c>
      <c r="F19" s="16">
        <v>3.5400000000000001E-2</v>
      </c>
      <c r="G19" s="16"/>
    </row>
    <row r="20" spans="1:7" x14ac:dyDescent="0.25">
      <c r="A20" s="13" t="s">
        <v>836</v>
      </c>
      <c r="B20" s="33" t="s">
        <v>837</v>
      </c>
      <c r="C20" s="33" t="s">
        <v>479</v>
      </c>
      <c r="D20" s="14">
        <v>32915</v>
      </c>
      <c r="E20" s="15">
        <v>2944.44</v>
      </c>
      <c r="F20" s="16">
        <v>3.2899999999999999E-2</v>
      </c>
      <c r="G20" s="16"/>
    </row>
    <row r="21" spans="1:7" x14ac:dyDescent="0.25">
      <c r="A21" s="13" t="s">
        <v>802</v>
      </c>
      <c r="B21" s="33" t="s">
        <v>803</v>
      </c>
      <c r="C21" s="33" t="s">
        <v>479</v>
      </c>
      <c r="D21" s="14">
        <v>191518</v>
      </c>
      <c r="E21" s="15">
        <v>2910.98</v>
      </c>
      <c r="F21" s="16">
        <v>3.2599999999999997E-2</v>
      </c>
      <c r="G21" s="16"/>
    </row>
    <row r="22" spans="1:7" x14ac:dyDescent="0.25">
      <c r="A22" s="13" t="s">
        <v>774</v>
      </c>
      <c r="B22" s="33" t="s">
        <v>775</v>
      </c>
      <c r="C22" s="33" t="s">
        <v>396</v>
      </c>
      <c r="D22" s="14">
        <v>376404</v>
      </c>
      <c r="E22" s="15">
        <v>2903.96</v>
      </c>
      <c r="F22" s="16">
        <v>3.2500000000000001E-2</v>
      </c>
      <c r="G22" s="16"/>
    </row>
    <row r="23" spans="1:7" x14ac:dyDescent="0.25">
      <c r="A23" s="13" t="s">
        <v>892</v>
      </c>
      <c r="B23" s="33" t="s">
        <v>893</v>
      </c>
      <c r="C23" s="33" t="s">
        <v>415</v>
      </c>
      <c r="D23" s="14">
        <v>20817</v>
      </c>
      <c r="E23" s="15">
        <v>2743.58</v>
      </c>
      <c r="F23" s="16">
        <v>3.0700000000000002E-2</v>
      </c>
      <c r="G23" s="16"/>
    </row>
    <row r="24" spans="1:7" x14ac:dyDescent="0.25">
      <c r="A24" s="13" t="s">
        <v>791</v>
      </c>
      <c r="B24" s="33" t="s">
        <v>792</v>
      </c>
      <c r="C24" s="33" t="s">
        <v>412</v>
      </c>
      <c r="D24" s="14">
        <v>96911</v>
      </c>
      <c r="E24" s="15">
        <v>2583.4499999999998</v>
      </c>
      <c r="F24" s="16">
        <v>2.8899999999999999E-2</v>
      </c>
      <c r="G24" s="16"/>
    </row>
    <row r="25" spans="1:7" x14ac:dyDescent="0.25">
      <c r="A25" s="13" t="s">
        <v>806</v>
      </c>
      <c r="B25" s="33" t="s">
        <v>807</v>
      </c>
      <c r="C25" s="33" t="s">
        <v>808</v>
      </c>
      <c r="D25" s="14">
        <v>151623</v>
      </c>
      <c r="E25" s="15">
        <v>2410.4299999999998</v>
      </c>
      <c r="F25" s="16">
        <v>2.7E-2</v>
      </c>
      <c r="G25" s="16"/>
    </row>
    <row r="26" spans="1:7" x14ac:dyDescent="0.25">
      <c r="A26" s="13" t="s">
        <v>861</v>
      </c>
      <c r="B26" s="33" t="s">
        <v>862</v>
      </c>
      <c r="C26" s="33" t="s">
        <v>530</v>
      </c>
      <c r="D26" s="14">
        <v>81126</v>
      </c>
      <c r="E26" s="15">
        <v>2346.85</v>
      </c>
      <c r="F26" s="16">
        <v>2.6200000000000001E-2</v>
      </c>
      <c r="G26" s="16"/>
    </row>
    <row r="27" spans="1:7" x14ac:dyDescent="0.25">
      <c r="A27" s="13" t="s">
        <v>776</v>
      </c>
      <c r="B27" s="33" t="s">
        <v>777</v>
      </c>
      <c r="C27" s="33" t="s">
        <v>484</v>
      </c>
      <c r="D27" s="14">
        <v>36525</v>
      </c>
      <c r="E27" s="15">
        <v>1945.01</v>
      </c>
      <c r="F27" s="16">
        <v>2.18E-2</v>
      </c>
      <c r="G27" s="16"/>
    </row>
    <row r="28" spans="1:7" x14ac:dyDescent="0.25">
      <c r="A28" s="13" t="s">
        <v>844</v>
      </c>
      <c r="B28" s="33" t="s">
        <v>845</v>
      </c>
      <c r="C28" s="33" t="s">
        <v>412</v>
      </c>
      <c r="D28" s="14">
        <v>77462</v>
      </c>
      <c r="E28" s="15">
        <v>1874.46</v>
      </c>
      <c r="F28" s="16">
        <v>2.1000000000000001E-2</v>
      </c>
      <c r="G28" s="16"/>
    </row>
    <row r="29" spans="1:7" x14ac:dyDescent="0.25">
      <c r="A29" s="13" t="s">
        <v>782</v>
      </c>
      <c r="B29" s="33" t="s">
        <v>783</v>
      </c>
      <c r="C29" s="33" t="s">
        <v>396</v>
      </c>
      <c r="D29" s="14">
        <v>70491</v>
      </c>
      <c r="E29" s="15">
        <v>1530.5</v>
      </c>
      <c r="F29" s="16">
        <v>1.7100000000000001E-2</v>
      </c>
      <c r="G29" s="16"/>
    </row>
    <row r="30" spans="1:7" x14ac:dyDescent="0.25">
      <c r="A30" s="13" t="s">
        <v>869</v>
      </c>
      <c r="B30" s="33" t="s">
        <v>870</v>
      </c>
      <c r="C30" s="33" t="s">
        <v>856</v>
      </c>
      <c r="D30" s="14">
        <v>69344</v>
      </c>
      <c r="E30" s="15">
        <v>1476.75</v>
      </c>
      <c r="F30" s="16">
        <v>1.6500000000000001E-2</v>
      </c>
      <c r="G30" s="16"/>
    </row>
    <row r="31" spans="1:7" x14ac:dyDescent="0.25">
      <c r="A31" s="13" t="s">
        <v>910</v>
      </c>
      <c r="B31" s="33" t="s">
        <v>911</v>
      </c>
      <c r="C31" s="33" t="s">
        <v>465</v>
      </c>
      <c r="D31" s="14">
        <v>73253</v>
      </c>
      <c r="E31" s="15">
        <v>1441.84</v>
      </c>
      <c r="F31" s="16">
        <v>1.61E-2</v>
      </c>
      <c r="G31" s="16"/>
    </row>
    <row r="32" spans="1:7" x14ac:dyDescent="0.25">
      <c r="A32" s="13" t="s">
        <v>418</v>
      </c>
      <c r="B32" s="33" t="s">
        <v>419</v>
      </c>
      <c r="C32" s="33" t="s">
        <v>420</v>
      </c>
      <c r="D32" s="14">
        <v>456976</v>
      </c>
      <c r="E32" s="15">
        <v>1376.96</v>
      </c>
      <c r="F32" s="16">
        <v>1.54E-2</v>
      </c>
      <c r="G32" s="16"/>
    </row>
    <row r="33" spans="1:7" x14ac:dyDescent="0.25">
      <c r="A33" s="13" t="s">
        <v>778</v>
      </c>
      <c r="B33" s="33" t="s">
        <v>779</v>
      </c>
      <c r="C33" s="33" t="s">
        <v>396</v>
      </c>
      <c r="D33" s="14">
        <v>86343</v>
      </c>
      <c r="E33" s="15">
        <v>951.5</v>
      </c>
      <c r="F33" s="16">
        <v>1.06E-2</v>
      </c>
      <c r="G33" s="16"/>
    </row>
    <row r="34" spans="1:7" x14ac:dyDescent="0.25">
      <c r="A34" s="13" t="s">
        <v>458</v>
      </c>
      <c r="B34" s="33" t="s">
        <v>459</v>
      </c>
      <c r="C34" s="33" t="s">
        <v>460</v>
      </c>
      <c r="D34" s="14">
        <v>7634</v>
      </c>
      <c r="E34" s="15">
        <v>423.4</v>
      </c>
      <c r="F34" s="16">
        <v>4.7000000000000002E-3</v>
      </c>
      <c r="G34" s="16"/>
    </row>
    <row r="35" spans="1:7" x14ac:dyDescent="0.25">
      <c r="A35" s="17" t="s">
        <v>183</v>
      </c>
      <c r="B35" s="34"/>
      <c r="C35" s="34"/>
      <c r="D35" s="18"/>
      <c r="E35" s="37">
        <v>84299.28</v>
      </c>
      <c r="F35" s="38">
        <v>0.94279999999999997</v>
      </c>
      <c r="G35" s="21"/>
    </row>
    <row r="36" spans="1:7" x14ac:dyDescent="0.25">
      <c r="A36" s="17" t="s">
        <v>466</v>
      </c>
      <c r="B36" s="33"/>
      <c r="C36" s="33"/>
      <c r="D36" s="14"/>
      <c r="E36" s="15"/>
      <c r="F36" s="16"/>
      <c r="G36" s="16"/>
    </row>
    <row r="37" spans="1:7" x14ac:dyDescent="0.25">
      <c r="A37" s="17" t="s">
        <v>183</v>
      </c>
      <c r="B37" s="33"/>
      <c r="C37" s="33"/>
      <c r="D37" s="14"/>
      <c r="E37" s="39" t="s">
        <v>137</v>
      </c>
      <c r="F37" s="40" t="s">
        <v>137</v>
      </c>
      <c r="G37" s="16"/>
    </row>
    <row r="38" spans="1:7" x14ac:dyDescent="0.25">
      <c r="A38" s="24" t="s">
        <v>192</v>
      </c>
      <c r="B38" s="35"/>
      <c r="C38" s="35"/>
      <c r="D38" s="25"/>
      <c r="E38" s="30">
        <v>84299.28</v>
      </c>
      <c r="F38" s="31">
        <v>0.94279999999999997</v>
      </c>
      <c r="G38" s="21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17" t="s">
        <v>901</v>
      </c>
      <c r="B41" s="33"/>
      <c r="C41" s="33"/>
      <c r="D41" s="14"/>
      <c r="E41" s="15"/>
      <c r="F41" s="16"/>
      <c r="G41" s="16"/>
    </row>
    <row r="42" spans="1:7" x14ac:dyDescent="0.25">
      <c r="A42" s="13" t="s">
        <v>902</v>
      </c>
      <c r="B42" s="33" t="s">
        <v>903</v>
      </c>
      <c r="C42" s="33"/>
      <c r="D42" s="14">
        <v>93660.9</v>
      </c>
      <c r="E42" s="15">
        <v>3138.73</v>
      </c>
      <c r="F42" s="16">
        <v>3.5099999999999999E-2</v>
      </c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24" t="s">
        <v>192</v>
      </c>
      <c r="B44" s="35"/>
      <c r="C44" s="35"/>
      <c r="D44" s="25"/>
      <c r="E44" s="19">
        <v>3138.73</v>
      </c>
      <c r="F44" s="20">
        <v>3.5099999999999999E-2</v>
      </c>
      <c r="G44" s="21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196</v>
      </c>
      <c r="B46" s="33"/>
      <c r="C46" s="33"/>
      <c r="D46" s="14"/>
      <c r="E46" s="15"/>
      <c r="F46" s="16"/>
      <c r="G46" s="16"/>
    </row>
    <row r="47" spans="1:7" x14ac:dyDescent="0.25">
      <c r="A47" s="13" t="s">
        <v>197</v>
      </c>
      <c r="B47" s="33"/>
      <c r="C47" s="33"/>
      <c r="D47" s="14"/>
      <c r="E47" s="15">
        <v>1187.92</v>
      </c>
      <c r="F47" s="16">
        <v>1.3299999999999999E-2</v>
      </c>
      <c r="G47" s="16">
        <v>6.6567000000000001E-2</v>
      </c>
    </row>
    <row r="48" spans="1:7" x14ac:dyDescent="0.25">
      <c r="A48" s="13" t="s">
        <v>197</v>
      </c>
      <c r="B48" s="33"/>
      <c r="C48" s="33"/>
      <c r="D48" s="14"/>
      <c r="E48" s="15">
        <v>104.93</v>
      </c>
      <c r="F48" s="16">
        <v>1.1999999999999999E-3</v>
      </c>
      <c r="G48" s="16">
        <v>5.9499999999999997E-2</v>
      </c>
    </row>
    <row r="49" spans="1:7" x14ac:dyDescent="0.25">
      <c r="A49" s="17" t="s">
        <v>183</v>
      </c>
      <c r="B49" s="34"/>
      <c r="C49" s="34"/>
      <c r="D49" s="18"/>
      <c r="E49" s="37">
        <v>1292.8499999999999</v>
      </c>
      <c r="F49" s="38">
        <v>1.4500000000000001E-2</v>
      </c>
      <c r="G49" s="21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24" t="s">
        <v>192</v>
      </c>
      <c r="B51" s="35"/>
      <c r="C51" s="35"/>
      <c r="D51" s="25"/>
      <c r="E51" s="19">
        <v>1292.8499999999999</v>
      </c>
      <c r="F51" s="20">
        <v>1.4500000000000001E-2</v>
      </c>
      <c r="G51" s="21"/>
    </row>
    <row r="52" spans="1:7" x14ac:dyDescent="0.25">
      <c r="A52" s="13" t="s">
        <v>198</v>
      </c>
      <c r="B52" s="33"/>
      <c r="C52" s="33"/>
      <c r="D52" s="14"/>
      <c r="E52" s="15">
        <v>0.91790280000000002</v>
      </c>
      <c r="F52" s="16">
        <v>1.0000000000000001E-5</v>
      </c>
      <c r="G52" s="16"/>
    </row>
    <row r="53" spans="1:7" x14ac:dyDescent="0.25">
      <c r="A53" s="13" t="s">
        <v>199</v>
      </c>
      <c r="B53" s="33"/>
      <c r="C53" s="33"/>
      <c r="D53" s="14"/>
      <c r="E53" s="15">
        <v>683.49209719999999</v>
      </c>
      <c r="F53" s="16">
        <v>7.5900000000000004E-3</v>
      </c>
      <c r="G53" s="16">
        <v>6.5992999999999996E-2</v>
      </c>
    </row>
    <row r="54" spans="1:7" x14ac:dyDescent="0.25">
      <c r="A54" s="28" t="s">
        <v>200</v>
      </c>
      <c r="B54" s="36"/>
      <c r="C54" s="36"/>
      <c r="D54" s="29"/>
      <c r="E54" s="30">
        <v>89415.27</v>
      </c>
      <c r="F54" s="31">
        <v>1</v>
      </c>
      <c r="G54" s="31"/>
    </row>
    <row r="59" spans="1:7" x14ac:dyDescent="0.25">
      <c r="A59" s="1" t="s">
        <v>202</v>
      </c>
    </row>
    <row r="60" spans="1:7" x14ac:dyDescent="0.25">
      <c r="A60" s="48" t="s">
        <v>203</v>
      </c>
      <c r="B60" s="3" t="s">
        <v>137</v>
      </c>
    </row>
    <row r="61" spans="1:7" x14ac:dyDescent="0.25">
      <c r="A61" t="s">
        <v>204</v>
      </c>
    </row>
    <row r="62" spans="1:7" x14ac:dyDescent="0.25">
      <c r="A62" t="s">
        <v>205</v>
      </c>
      <c r="B62" t="s">
        <v>206</v>
      </c>
      <c r="C62" t="s">
        <v>206</v>
      </c>
    </row>
    <row r="63" spans="1:7" x14ac:dyDescent="0.25">
      <c r="B63" s="49">
        <v>45716</v>
      </c>
      <c r="C63" s="49">
        <v>45747</v>
      </c>
    </row>
    <row r="64" spans="1:7" x14ac:dyDescent="0.25">
      <c r="A64" t="s">
        <v>285</v>
      </c>
      <c r="B64">
        <v>15.077</v>
      </c>
      <c r="C64">
        <v>15.977</v>
      </c>
    </row>
    <row r="65" spans="1:3" x14ac:dyDescent="0.25">
      <c r="A65" t="s">
        <v>212</v>
      </c>
      <c r="B65">
        <v>15.077</v>
      </c>
      <c r="C65">
        <v>15.976000000000001</v>
      </c>
    </row>
    <row r="66" spans="1:3" x14ac:dyDescent="0.25">
      <c r="A66" t="s">
        <v>286</v>
      </c>
      <c r="B66">
        <v>14.444000000000001</v>
      </c>
      <c r="C66">
        <v>15.286</v>
      </c>
    </row>
    <row r="67" spans="1:3" x14ac:dyDescent="0.25">
      <c r="A67" t="s">
        <v>218</v>
      </c>
      <c r="B67">
        <v>14.444000000000001</v>
      </c>
      <c r="C67">
        <v>15.286</v>
      </c>
    </row>
    <row r="69" spans="1:3" x14ac:dyDescent="0.25">
      <c r="A69" t="s">
        <v>287</v>
      </c>
      <c r="B69" s="3" t="s">
        <v>137</v>
      </c>
    </row>
    <row r="70" spans="1:3" x14ac:dyDescent="0.25">
      <c r="A70" t="s">
        <v>233</v>
      </c>
      <c r="B70" s="3" t="s">
        <v>137</v>
      </c>
    </row>
    <row r="71" spans="1:3" ht="29.1" customHeight="1" x14ac:dyDescent="0.25">
      <c r="A71" s="48" t="s">
        <v>234</v>
      </c>
      <c r="B71" s="3" t="s">
        <v>137</v>
      </c>
    </row>
    <row r="72" spans="1:3" ht="29.1" customHeight="1" x14ac:dyDescent="0.25">
      <c r="A72" s="48" t="s">
        <v>235</v>
      </c>
      <c r="B72" s="3" t="s">
        <v>137</v>
      </c>
    </row>
    <row r="73" spans="1:3" x14ac:dyDescent="0.25">
      <c r="A73" t="s">
        <v>467</v>
      </c>
      <c r="B73" s="51">
        <v>0.46179999999999999</v>
      </c>
    </row>
    <row r="74" spans="1:3" ht="43.5" customHeight="1" x14ac:dyDescent="0.25">
      <c r="A74" s="48" t="s">
        <v>237</v>
      </c>
      <c r="B74" s="3" t="s">
        <v>137</v>
      </c>
    </row>
    <row r="75" spans="1:3" x14ac:dyDescent="0.25">
      <c r="B75" s="3"/>
    </row>
    <row r="76" spans="1:3" ht="29.1" customHeight="1" x14ac:dyDescent="0.25">
      <c r="A76" s="48" t="s">
        <v>238</v>
      </c>
      <c r="B76" s="3" t="s">
        <v>137</v>
      </c>
    </row>
    <row r="77" spans="1:3" ht="29.1" customHeight="1" x14ac:dyDescent="0.25">
      <c r="A77" s="48" t="s">
        <v>239</v>
      </c>
      <c r="B77" t="s">
        <v>137</v>
      </c>
    </row>
    <row r="78" spans="1:3" ht="29.1" customHeight="1" x14ac:dyDescent="0.25">
      <c r="A78" s="48" t="s">
        <v>240</v>
      </c>
      <c r="B78" s="3" t="s">
        <v>137</v>
      </c>
    </row>
    <row r="79" spans="1:3" ht="29.1" customHeight="1" x14ac:dyDescent="0.25">
      <c r="A79" s="48" t="s">
        <v>241</v>
      </c>
      <c r="B79" s="3" t="s">
        <v>137</v>
      </c>
    </row>
    <row r="81" spans="1:4" ht="69.95" customHeight="1" x14ac:dyDescent="0.25">
      <c r="A81" s="71" t="s">
        <v>251</v>
      </c>
      <c r="B81" s="71" t="s">
        <v>252</v>
      </c>
      <c r="C81" s="71" t="s">
        <v>5</v>
      </c>
      <c r="D81" s="71" t="s">
        <v>6</v>
      </c>
    </row>
    <row r="82" spans="1:4" ht="69.95" customHeight="1" x14ac:dyDescent="0.25">
      <c r="A82" s="71" t="s">
        <v>912</v>
      </c>
      <c r="B82" s="71"/>
      <c r="C82" s="71" t="s">
        <v>30</v>
      </c>
      <c r="D8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913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914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813</v>
      </c>
      <c r="B8" s="33" t="s">
        <v>814</v>
      </c>
      <c r="C8" s="33" t="s">
        <v>405</v>
      </c>
      <c r="D8" s="14">
        <v>11262</v>
      </c>
      <c r="E8" s="15">
        <v>913.26</v>
      </c>
      <c r="F8" s="16">
        <v>5.1400000000000001E-2</v>
      </c>
      <c r="G8" s="16"/>
    </row>
    <row r="9" spans="1:8" x14ac:dyDescent="0.25">
      <c r="A9" s="13" t="s">
        <v>418</v>
      </c>
      <c r="B9" s="33" t="s">
        <v>419</v>
      </c>
      <c r="C9" s="33" t="s">
        <v>420</v>
      </c>
      <c r="D9" s="14">
        <v>298644</v>
      </c>
      <c r="E9" s="15">
        <v>899.87</v>
      </c>
      <c r="F9" s="16">
        <v>5.0599999999999999E-2</v>
      </c>
      <c r="G9" s="16"/>
    </row>
    <row r="10" spans="1:8" x14ac:dyDescent="0.25">
      <c r="A10" s="13" t="s">
        <v>850</v>
      </c>
      <c r="B10" s="33" t="s">
        <v>851</v>
      </c>
      <c r="C10" s="33" t="s">
        <v>405</v>
      </c>
      <c r="D10" s="14">
        <v>16049</v>
      </c>
      <c r="E10" s="15">
        <v>884.9</v>
      </c>
      <c r="F10" s="16">
        <v>4.9799999999999997E-2</v>
      </c>
      <c r="G10" s="16"/>
    </row>
    <row r="11" spans="1:8" x14ac:dyDescent="0.25">
      <c r="A11" s="13" t="s">
        <v>423</v>
      </c>
      <c r="B11" s="33" t="s">
        <v>424</v>
      </c>
      <c r="C11" s="33" t="s">
        <v>412</v>
      </c>
      <c r="D11" s="14">
        <v>11192</v>
      </c>
      <c r="E11" s="15">
        <v>881.8</v>
      </c>
      <c r="F11" s="16">
        <v>4.9599999999999998E-2</v>
      </c>
      <c r="G11" s="16"/>
    </row>
    <row r="12" spans="1:8" x14ac:dyDescent="0.25">
      <c r="A12" s="13" t="s">
        <v>427</v>
      </c>
      <c r="B12" s="33" t="s">
        <v>428</v>
      </c>
      <c r="C12" s="33" t="s">
        <v>420</v>
      </c>
      <c r="D12" s="14">
        <v>20955</v>
      </c>
      <c r="E12" s="15">
        <v>875.38</v>
      </c>
      <c r="F12" s="16">
        <v>4.9200000000000001E-2</v>
      </c>
      <c r="G12" s="16"/>
    </row>
    <row r="13" spans="1:8" x14ac:dyDescent="0.25">
      <c r="A13" s="13" t="s">
        <v>408</v>
      </c>
      <c r="B13" s="33" t="s">
        <v>409</v>
      </c>
      <c r="C13" s="33" t="s">
        <v>405</v>
      </c>
      <c r="D13" s="14">
        <v>54685</v>
      </c>
      <c r="E13" s="15">
        <v>870.86</v>
      </c>
      <c r="F13" s="16">
        <v>4.9000000000000002E-2</v>
      </c>
      <c r="G13" s="16"/>
    </row>
    <row r="14" spans="1:8" x14ac:dyDescent="0.25">
      <c r="A14" s="13" t="s">
        <v>403</v>
      </c>
      <c r="B14" s="33" t="s">
        <v>404</v>
      </c>
      <c r="C14" s="33" t="s">
        <v>405</v>
      </c>
      <c r="D14" s="14">
        <v>23986</v>
      </c>
      <c r="E14" s="15">
        <v>864.97</v>
      </c>
      <c r="F14" s="16">
        <v>4.87E-2</v>
      </c>
      <c r="G14" s="16"/>
    </row>
    <row r="15" spans="1:8" x14ac:dyDescent="0.25">
      <c r="A15" s="13" t="s">
        <v>776</v>
      </c>
      <c r="B15" s="33" t="s">
        <v>777</v>
      </c>
      <c r="C15" s="33" t="s">
        <v>484</v>
      </c>
      <c r="D15" s="14">
        <v>16199</v>
      </c>
      <c r="E15" s="15">
        <v>862.62</v>
      </c>
      <c r="F15" s="16">
        <v>4.8500000000000001E-2</v>
      </c>
      <c r="G15" s="16"/>
    </row>
    <row r="16" spans="1:8" x14ac:dyDescent="0.25">
      <c r="A16" s="13" t="s">
        <v>892</v>
      </c>
      <c r="B16" s="33" t="s">
        <v>893</v>
      </c>
      <c r="C16" s="33" t="s">
        <v>415</v>
      </c>
      <c r="D16" s="14">
        <v>6326</v>
      </c>
      <c r="E16" s="15">
        <v>833.74</v>
      </c>
      <c r="F16" s="16">
        <v>4.6899999999999997E-2</v>
      </c>
      <c r="G16" s="16"/>
    </row>
    <row r="17" spans="1:7" x14ac:dyDescent="0.25">
      <c r="A17" s="13" t="s">
        <v>915</v>
      </c>
      <c r="B17" s="33" t="s">
        <v>916</v>
      </c>
      <c r="C17" s="33" t="s">
        <v>448</v>
      </c>
      <c r="D17" s="14">
        <v>128944</v>
      </c>
      <c r="E17" s="15">
        <v>695.85</v>
      </c>
      <c r="F17" s="16">
        <v>3.9100000000000003E-2</v>
      </c>
      <c r="G17" s="16"/>
    </row>
    <row r="18" spans="1:7" x14ac:dyDescent="0.25">
      <c r="A18" s="13" t="s">
        <v>875</v>
      </c>
      <c r="B18" s="33" t="s">
        <v>876</v>
      </c>
      <c r="C18" s="33" t="s">
        <v>460</v>
      </c>
      <c r="D18" s="14">
        <v>100816</v>
      </c>
      <c r="E18" s="15">
        <v>643.71</v>
      </c>
      <c r="F18" s="16">
        <v>3.6200000000000003E-2</v>
      </c>
      <c r="G18" s="16"/>
    </row>
    <row r="19" spans="1:7" x14ac:dyDescent="0.25">
      <c r="A19" s="13" t="s">
        <v>917</v>
      </c>
      <c r="B19" s="33" t="s">
        <v>918</v>
      </c>
      <c r="C19" s="33" t="s">
        <v>455</v>
      </c>
      <c r="D19" s="14">
        <v>21745</v>
      </c>
      <c r="E19" s="15">
        <v>519.66</v>
      </c>
      <c r="F19" s="16">
        <v>2.92E-2</v>
      </c>
      <c r="G19" s="16"/>
    </row>
    <row r="20" spans="1:7" x14ac:dyDescent="0.25">
      <c r="A20" s="13" t="s">
        <v>919</v>
      </c>
      <c r="B20" s="33" t="s">
        <v>920</v>
      </c>
      <c r="C20" s="33" t="s">
        <v>581</v>
      </c>
      <c r="D20" s="14">
        <v>12448</v>
      </c>
      <c r="E20" s="15">
        <v>499.65</v>
      </c>
      <c r="F20" s="16">
        <v>2.81E-2</v>
      </c>
      <c r="G20" s="16"/>
    </row>
    <row r="21" spans="1:7" x14ac:dyDescent="0.25">
      <c r="A21" s="13" t="s">
        <v>921</v>
      </c>
      <c r="B21" s="33" t="s">
        <v>922</v>
      </c>
      <c r="C21" s="33" t="s">
        <v>565</v>
      </c>
      <c r="D21" s="14">
        <v>1108</v>
      </c>
      <c r="E21" s="15">
        <v>473.05</v>
      </c>
      <c r="F21" s="16">
        <v>2.6599999999999999E-2</v>
      </c>
      <c r="G21" s="16"/>
    </row>
    <row r="22" spans="1:7" x14ac:dyDescent="0.25">
      <c r="A22" s="13" t="s">
        <v>888</v>
      </c>
      <c r="B22" s="33" t="s">
        <v>889</v>
      </c>
      <c r="C22" s="33" t="s">
        <v>460</v>
      </c>
      <c r="D22" s="14">
        <v>8864</v>
      </c>
      <c r="E22" s="15">
        <v>467.61</v>
      </c>
      <c r="F22" s="16">
        <v>2.63E-2</v>
      </c>
      <c r="G22" s="16"/>
    </row>
    <row r="23" spans="1:7" x14ac:dyDescent="0.25">
      <c r="A23" s="13" t="s">
        <v>923</v>
      </c>
      <c r="B23" s="33" t="s">
        <v>924</v>
      </c>
      <c r="C23" s="33" t="s">
        <v>881</v>
      </c>
      <c r="D23" s="14">
        <v>22866</v>
      </c>
      <c r="E23" s="15">
        <v>453.23</v>
      </c>
      <c r="F23" s="16">
        <v>2.5499999999999998E-2</v>
      </c>
      <c r="G23" s="16"/>
    </row>
    <row r="24" spans="1:7" x14ac:dyDescent="0.25">
      <c r="A24" s="13" t="s">
        <v>925</v>
      </c>
      <c r="B24" s="33" t="s">
        <v>926</v>
      </c>
      <c r="C24" s="33" t="s">
        <v>530</v>
      </c>
      <c r="D24" s="14">
        <v>14497</v>
      </c>
      <c r="E24" s="15">
        <v>442.43</v>
      </c>
      <c r="F24" s="16">
        <v>2.4899999999999999E-2</v>
      </c>
      <c r="G24" s="16"/>
    </row>
    <row r="25" spans="1:7" x14ac:dyDescent="0.25">
      <c r="A25" s="13" t="s">
        <v>927</v>
      </c>
      <c r="B25" s="33" t="s">
        <v>928</v>
      </c>
      <c r="C25" s="33" t="s">
        <v>438</v>
      </c>
      <c r="D25" s="14">
        <v>3671</v>
      </c>
      <c r="E25" s="15">
        <v>412.77</v>
      </c>
      <c r="F25" s="16">
        <v>2.3199999999999998E-2</v>
      </c>
      <c r="G25" s="16"/>
    </row>
    <row r="26" spans="1:7" x14ac:dyDescent="0.25">
      <c r="A26" s="13" t="s">
        <v>449</v>
      </c>
      <c r="B26" s="33" t="s">
        <v>450</v>
      </c>
      <c r="C26" s="33" t="s">
        <v>405</v>
      </c>
      <c r="D26" s="14">
        <v>9161</v>
      </c>
      <c r="E26" s="15">
        <v>411.45</v>
      </c>
      <c r="F26" s="16">
        <v>2.3099999999999999E-2</v>
      </c>
      <c r="G26" s="16"/>
    </row>
    <row r="27" spans="1:7" x14ac:dyDescent="0.25">
      <c r="A27" s="13" t="s">
        <v>651</v>
      </c>
      <c r="B27" s="33" t="s">
        <v>652</v>
      </c>
      <c r="C27" s="33" t="s">
        <v>431</v>
      </c>
      <c r="D27" s="14">
        <v>33106</v>
      </c>
      <c r="E27" s="15">
        <v>381.05</v>
      </c>
      <c r="F27" s="16">
        <v>2.1399999999999999E-2</v>
      </c>
      <c r="G27" s="16"/>
    </row>
    <row r="28" spans="1:7" x14ac:dyDescent="0.25">
      <c r="A28" s="13" t="s">
        <v>929</v>
      </c>
      <c r="B28" s="33" t="s">
        <v>930</v>
      </c>
      <c r="C28" s="33" t="s">
        <v>581</v>
      </c>
      <c r="D28" s="14">
        <v>35223</v>
      </c>
      <c r="E28" s="15">
        <v>332.03</v>
      </c>
      <c r="F28" s="16">
        <v>1.8700000000000001E-2</v>
      </c>
      <c r="G28" s="16"/>
    </row>
    <row r="29" spans="1:7" x14ac:dyDescent="0.25">
      <c r="A29" s="13" t="s">
        <v>931</v>
      </c>
      <c r="B29" s="33" t="s">
        <v>932</v>
      </c>
      <c r="C29" s="33" t="s">
        <v>476</v>
      </c>
      <c r="D29" s="14">
        <v>12456</v>
      </c>
      <c r="E29" s="15">
        <v>329.31</v>
      </c>
      <c r="F29" s="16">
        <v>1.8499999999999999E-2</v>
      </c>
      <c r="G29" s="16"/>
    </row>
    <row r="30" spans="1:7" x14ac:dyDescent="0.25">
      <c r="A30" s="13" t="s">
        <v>933</v>
      </c>
      <c r="B30" s="33" t="s">
        <v>934</v>
      </c>
      <c r="C30" s="33" t="s">
        <v>581</v>
      </c>
      <c r="D30" s="14">
        <v>26904</v>
      </c>
      <c r="E30" s="15">
        <v>328.24</v>
      </c>
      <c r="F30" s="16">
        <v>1.8499999999999999E-2</v>
      </c>
      <c r="G30" s="16"/>
    </row>
    <row r="31" spans="1:7" x14ac:dyDescent="0.25">
      <c r="A31" s="13" t="s">
        <v>458</v>
      </c>
      <c r="B31" s="33" t="s">
        <v>459</v>
      </c>
      <c r="C31" s="33" t="s">
        <v>460</v>
      </c>
      <c r="D31" s="14">
        <v>5218</v>
      </c>
      <c r="E31" s="15">
        <v>289.39999999999998</v>
      </c>
      <c r="F31" s="16">
        <v>1.6299999999999999E-2</v>
      </c>
      <c r="G31" s="16"/>
    </row>
    <row r="32" spans="1:7" x14ac:dyDescent="0.25">
      <c r="A32" s="13" t="s">
        <v>935</v>
      </c>
      <c r="B32" s="33" t="s">
        <v>936</v>
      </c>
      <c r="C32" s="33" t="s">
        <v>581</v>
      </c>
      <c r="D32" s="14">
        <v>7450</v>
      </c>
      <c r="E32" s="15">
        <v>277.39</v>
      </c>
      <c r="F32" s="16">
        <v>1.5599999999999999E-2</v>
      </c>
      <c r="G32" s="16"/>
    </row>
    <row r="33" spans="1:7" x14ac:dyDescent="0.25">
      <c r="A33" s="13" t="s">
        <v>937</v>
      </c>
      <c r="B33" s="33" t="s">
        <v>938</v>
      </c>
      <c r="C33" s="33" t="s">
        <v>530</v>
      </c>
      <c r="D33" s="14">
        <v>5356</v>
      </c>
      <c r="E33" s="15">
        <v>275.72000000000003</v>
      </c>
      <c r="F33" s="16">
        <v>1.55E-2</v>
      </c>
      <c r="G33" s="16"/>
    </row>
    <row r="34" spans="1:7" x14ac:dyDescent="0.25">
      <c r="A34" s="13" t="s">
        <v>939</v>
      </c>
      <c r="B34" s="33" t="s">
        <v>940</v>
      </c>
      <c r="C34" s="33" t="s">
        <v>405</v>
      </c>
      <c r="D34" s="14">
        <v>2677</v>
      </c>
      <c r="E34" s="15">
        <v>210.17</v>
      </c>
      <c r="F34" s="16">
        <v>1.18E-2</v>
      </c>
      <c r="G34" s="16"/>
    </row>
    <row r="35" spans="1:7" x14ac:dyDescent="0.25">
      <c r="A35" s="13" t="s">
        <v>941</v>
      </c>
      <c r="B35" s="33" t="s">
        <v>942</v>
      </c>
      <c r="C35" s="33" t="s">
        <v>581</v>
      </c>
      <c r="D35" s="14">
        <v>26491</v>
      </c>
      <c r="E35" s="15">
        <v>163.01</v>
      </c>
      <c r="F35" s="16">
        <v>9.1999999999999998E-3</v>
      </c>
      <c r="G35" s="16"/>
    </row>
    <row r="36" spans="1:7" x14ac:dyDescent="0.25">
      <c r="A36" s="13" t="s">
        <v>943</v>
      </c>
      <c r="B36" s="33" t="s">
        <v>944</v>
      </c>
      <c r="C36" s="33" t="s">
        <v>945</v>
      </c>
      <c r="D36" s="14">
        <v>2392</v>
      </c>
      <c r="E36" s="15">
        <v>161.91999999999999</v>
      </c>
      <c r="F36" s="16">
        <v>9.1000000000000004E-3</v>
      </c>
      <c r="G36" s="16"/>
    </row>
    <row r="37" spans="1:7" x14ac:dyDescent="0.25">
      <c r="A37" s="13" t="s">
        <v>946</v>
      </c>
      <c r="B37" s="33" t="s">
        <v>947</v>
      </c>
      <c r="C37" s="33" t="s">
        <v>769</v>
      </c>
      <c r="D37" s="14">
        <v>77041</v>
      </c>
      <c r="E37" s="15">
        <v>156.36000000000001</v>
      </c>
      <c r="F37" s="16">
        <v>8.8000000000000005E-3</v>
      </c>
      <c r="G37" s="16"/>
    </row>
    <row r="38" spans="1:7" x14ac:dyDescent="0.25">
      <c r="A38" s="13" t="s">
        <v>948</v>
      </c>
      <c r="B38" s="33" t="s">
        <v>949</v>
      </c>
      <c r="C38" s="33" t="s">
        <v>465</v>
      </c>
      <c r="D38" s="14">
        <v>14615</v>
      </c>
      <c r="E38" s="15">
        <v>146.63</v>
      </c>
      <c r="F38" s="16">
        <v>8.2000000000000007E-3</v>
      </c>
      <c r="G38" s="16"/>
    </row>
    <row r="39" spans="1:7" x14ac:dyDescent="0.25">
      <c r="A39" s="13" t="s">
        <v>950</v>
      </c>
      <c r="B39" s="33" t="s">
        <v>951</v>
      </c>
      <c r="C39" s="33" t="s">
        <v>590</v>
      </c>
      <c r="D39" s="14">
        <v>6150</v>
      </c>
      <c r="E39" s="15">
        <v>138.08000000000001</v>
      </c>
      <c r="F39" s="16">
        <v>7.7999999999999996E-3</v>
      </c>
      <c r="G39" s="16"/>
    </row>
    <row r="40" spans="1:7" x14ac:dyDescent="0.25">
      <c r="A40" s="13" t="s">
        <v>655</v>
      </c>
      <c r="B40" s="33" t="s">
        <v>656</v>
      </c>
      <c r="C40" s="33" t="s">
        <v>431</v>
      </c>
      <c r="D40" s="14">
        <v>5152</v>
      </c>
      <c r="E40" s="15">
        <v>135.13999999999999</v>
      </c>
      <c r="F40" s="16">
        <v>7.6E-3</v>
      </c>
      <c r="G40" s="16"/>
    </row>
    <row r="41" spans="1:7" x14ac:dyDescent="0.25">
      <c r="A41" s="13" t="s">
        <v>952</v>
      </c>
      <c r="B41" s="33" t="s">
        <v>953</v>
      </c>
      <c r="C41" s="33" t="s">
        <v>581</v>
      </c>
      <c r="D41" s="14">
        <v>21919</v>
      </c>
      <c r="E41" s="15">
        <v>126.81</v>
      </c>
      <c r="F41" s="16">
        <v>7.1000000000000004E-3</v>
      </c>
      <c r="G41" s="16"/>
    </row>
    <row r="42" spans="1:7" x14ac:dyDescent="0.25">
      <c r="A42" s="13" t="s">
        <v>954</v>
      </c>
      <c r="B42" s="33" t="s">
        <v>955</v>
      </c>
      <c r="C42" s="33" t="s">
        <v>455</v>
      </c>
      <c r="D42" s="14">
        <v>1533</v>
      </c>
      <c r="E42" s="15">
        <v>123</v>
      </c>
      <c r="F42" s="16">
        <v>6.8999999999999999E-3</v>
      </c>
      <c r="G42" s="16"/>
    </row>
    <row r="43" spans="1:7" x14ac:dyDescent="0.25">
      <c r="A43" s="13" t="s">
        <v>956</v>
      </c>
      <c r="B43" s="33" t="s">
        <v>957</v>
      </c>
      <c r="C43" s="33" t="s">
        <v>460</v>
      </c>
      <c r="D43" s="14">
        <v>1902</v>
      </c>
      <c r="E43" s="15">
        <v>105.37</v>
      </c>
      <c r="F43" s="16">
        <v>5.8999999999999999E-3</v>
      </c>
      <c r="G43" s="16"/>
    </row>
    <row r="44" spans="1:7" x14ac:dyDescent="0.25">
      <c r="A44" s="13" t="s">
        <v>958</v>
      </c>
      <c r="B44" s="33" t="s">
        <v>959</v>
      </c>
      <c r="C44" s="33" t="s">
        <v>510</v>
      </c>
      <c r="D44" s="14">
        <v>3651</v>
      </c>
      <c r="E44" s="15">
        <v>101.39</v>
      </c>
      <c r="F44" s="16">
        <v>5.7000000000000002E-3</v>
      </c>
      <c r="G44" s="16"/>
    </row>
    <row r="45" spans="1:7" x14ac:dyDescent="0.25">
      <c r="A45" s="13" t="s">
        <v>960</v>
      </c>
      <c r="B45" s="33" t="s">
        <v>961</v>
      </c>
      <c r="C45" s="33" t="s">
        <v>431</v>
      </c>
      <c r="D45" s="14">
        <v>1135</v>
      </c>
      <c r="E45" s="15">
        <v>97.7</v>
      </c>
      <c r="F45" s="16">
        <v>5.4999999999999997E-3</v>
      </c>
      <c r="G45" s="16"/>
    </row>
    <row r="46" spans="1:7" x14ac:dyDescent="0.25">
      <c r="A46" s="13" t="s">
        <v>962</v>
      </c>
      <c r="B46" s="33" t="s">
        <v>963</v>
      </c>
      <c r="C46" s="33" t="s">
        <v>405</v>
      </c>
      <c r="D46" s="14">
        <v>9452</v>
      </c>
      <c r="E46" s="15">
        <v>94.17</v>
      </c>
      <c r="F46" s="16">
        <v>5.3E-3</v>
      </c>
      <c r="G46" s="16"/>
    </row>
    <row r="47" spans="1:7" x14ac:dyDescent="0.25">
      <c r="A47" s="13" t="s">
        <v>964</v>
      </c>
      <c r="B47" s="33" t="s">
        <v>965</v>
      </c>
      <c r="C47" s="33" t="s">
        <v>460</v>
      </c>
      <c r="D47" s="14">
        <v>14721</v>
      </c>
      <c r="E47" s="15">
        <v>82.97</v>
      </c>
      <c r="F47" s="16">
        <v>4.7000000000000002E-3</v>
      </c>
      <c r="G47" s="16"/>
    </row>
    <row r="48" spans="1:7" x14ac:dyDescent="0.25">
      <c r="A48" s="13" t="s">
        <v>966</v>
      </c>
      <c r="B48" s="33" t="s">
        <v>967</v>
      </c>
      <c r="C48" s="33" t="s">
        <v>530</v>
      </c>
      <c r="D48" s="14">
        <v>4733</v>
      </c>
      <c r="E48" s="15">
        <v>81.06</v>
      </c>
      <c r="F48" s="16">
        <v>4.5999999999999999E-3</v>
      </c>
      <c r="G48" s="16"/>
    </row>
    <row r="49" spans="1:7" x14ac:dyDescent="0.25">
      <c r="A49" s="13" t="s">
        <v>968</v>
      </c>
      <c r="B49" s="33" t="s">
        <v>969</v>
      </c>
      <c r="C49" s="33" t="s">
        <v>420</v>
      </c>
      <c r="D49" s="14">
        <v>4746</v>
      </c>
      <c r="E49" s="15">
        <v>80</v>
      </c>
      <c r="F49" s="16">
        <v>4.4999999999999997E-3</v>
      </c>
      <c r="G49" s="16"/>
    </row>
    <row r="50" spans="1:7" x14ac:dyDescent="0.25">
      <c r="A50" s="13" t="s">
        <v>970</v>
      </c>
      <c r="B50" s="33" t="s">
        <v>971</v>
      </c>
      <c r="C50" s="33" t="s">
        <v>476</v>
      </c>
      <c r="D50" s="14">
        <v>13525</v>
      </c>
      <c r="E50" s="15">
        <v>75.040000000000006</v>
      </c>
      <c r="F50" s="16">
        <v>4.1999999999999997E-3</v>
      </c>
      <c r="G50" s="16"/>
    </row>
    <row r="51" spans="1:7" x14ac:dyDescent="0.25">
      <c r="A51" s="13" t="s">
        <v>972</v>
      </c>
      <c r="B51" s="33" t="s">
        <v>973</v>
      </c>
      <c r="C51" s="33" t="s">
        <v>552</v>
      </c>
      <c r="D51" s="14">
        <v>5788</v>
      </c>
      <c r="E51" s="15">
        <v>72.760000000000005</v>
      </c>
      <c r="F51" s="16">
        <v>4.1000000000000003E-3</v>
      </c>
      <c r="G51" s="16"/>
    </row>
    <row r="52" spans="1:7" x14ac:dyDescent="0.25">
      <c r="A52" s="13" t="s">
        <v>974</v>
      </c>
      <c r="B52" s="33" t="s">
        <v>975</v>
      </c>
      <c r="C52" s="33" t="s">
        <v>431</v>
      </c>
      <c r="D52" s="14">
        <v>3529</v>
      </c>
      <c r="E52" s="15">
        <v>70.569999999999993</v>
      </c>
      <c r="F52" s="16">
        <v>4.0000000000000001E-3</v>
      </c>
      <c r="G52" s="16"/>
    </row>
    <row r="53" spans="1:7" x14ac:dyDescent="0.25">
      <c r="A53" s="13" t="s">
        <v>976</v>
      </c>
      <c r="B53" s="33" t="s">
        <v>977</v>
      </c>
      <c r="C53" s="33" t="s">
        <v>445</v>
      </c>
      <c r="D53" s="14">
        <v>16846</v>
      </c>
      <c r="E53" s="15">
        <v>67.16</v>
      </c>
      <c r="F53" s="16">
        <v>3.8E-3</v>
      </c>
      <c r="G53" s="16"/>
    </row>
    <row r="54" spans="1:7" x14ac:dyDescent="0.25">
      <c r="A54" s="13" t="s">
        <v>978</v>
      </c>
      <c r="B54" s="33" t="s">
        <v>979</v>
      </c>
      <c r="C54" s="33" t="s">
        <v>431</v>
      </c>
      <c r="D54" s="14">
        <v>8349</v>
      </c>
      <c r="E54" s="15">
        <v>66.69</v>
      </c>
      <c r="F54" s="16">
        <v>3.8E-3</v>
      </c>
      <c r="G54" s="16"/>
    </row>
    <row r="55" spans="1:7" x14ac:dyDescent="0.25">
      <c r="A55" s="13" t="s">
        <v>980</v>
      </c>
      <c r="B55" s="33" t="s">
        <v>981</v>
      </c>
      <c r="C55" s="33" t="s">
        <v>438</v>
      </c>
      <c r="D55" s="14">
        <v>1504</v>
      </c>
      <c r="E55" s="15">
        <v>66.53</v>
      </c>
      <c r="F55" s="16">
        <v>3.7000000000000002E-3</v>
      </c>
      <c r="G55" s="16"/>
    </row>
    <row r="56" spans="1:7" x14ac:dyDescent="0.25">
      <c r="A56" s="13" t="s">
        <v>982</v>
      </c>
      <c r="B56" s="33" t="s">
        <v>983</v>
      </c>
      <c r="C56" s="33" t="s">
        <v>460</v>
      </c>
      <c r="D56" s="14">
        <v>8692</v>
      </c>
      <c r="E56" s="15">
        <v>58.09</v>
      </c>
      <c r="F56" s="16">
        <v>3.3E-3</v>
      </c>
      <c r="G56" s="16"/>
    </row>
    <row r="57" spans="1:7" x14ac:dyDescent="0.25">
      <c r="A57" s="13" t="s">
        <v>984</v>
      </c>
      <c r="B57" s="33" t="s">
        <v>985</v>
      </c>
      <c r="C57" s="33" t="s">
        <v>581</v>
      </c>
      <c r="D57" s="14">
        <v>5216</v>
      </c>
      <c r="E57" s="15">
        <v>55.04</v>
      </c>
      <c r="F57" s="16">
        <v>3.0999999999999999E-3</v>
      </c>
      <c r="G57" s="16"/>
    </row>
    <row r="58" spans="1:7" x14ac:dyDescent="0.25">
      <c r="A58" s="17" t="s">
        <v>183</v>
      </c>
      <c r="B58" s="34"/>
      <c r="C58" s="34"/>
      <c r="D58" s="18"/>
      <c r="E58" s="37">
        <v>17655.61</v>
      </c>
      <c r="F58" s="38">
        <v>0.99309999999999998</v>
      </c>
      <c r="G58" s="21"/>
    </row>
    <row r="59" spans="1:7" x14ac:dyDescent="0.25">
      <c r="A59" s="17" t="s">
        <v>466</v>
      </c>
      <c r="B59" s="33"/>
      <c r="C59" s="33"/>
      <c r="D59" s="14"/>
      <c r="E59" s="15"/>
      <c r="F59" s="16"/>
      <c r="G59" s="16"/>
    </row>
    <row r="60" spans="1:7" x14ac:dyDescent="0.25">
      <c r="A60" s="17" t="s">
        <v>183</v>
      </c>
      <c r="B60" s="33"/>
      <c r="C60" s="33"/>
      <c r="D60" s="14"/>
      <c r="E60" s="39" t="s">
        <v>137</v>
      </c>
      <c r="F60" s="40" t="s">
        <v>137</v>
      </c>
      <c r="G60" s="16"/>
    </row>
    <row r="61" spans="1:7" x14ac:dyDescent="0.25">
      <c r="A61" s="24" t="s">
        <v>192</v>
      </c>
      <c r="B61" s="35"/>
      <c r="C61" s="35"/>
      <c r="D61" s="25"/>
      <c r="E61" s="30">
        <v>17655.61</v>
      </c>
      <c r="F61" s="31">
        <v>0.99309999999999998</v>
      </c>
      <c r="G61" s="21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131.88</v>
      </c>
      <c r="F65" s="16">
        <v>7.4000000000000003E-3</v>
      </c>
      <c r="G65" s="16">
        <v>6.6567000000000001E-2</v>
      </c>
    </row>
    <row r="66" spans="1:7" x14ac:dyDescent="0.25">
      <c r="A66" s="13" t="s">
        <v>197</v>
      </c>
      <c r="B66" s="33"/>
      <c r="C66" s="33"/>
      <c r="D66" s="14"/>
      <c r="E66" s="15">
        <v>69.95</v>
      </c>
      <c r="F66" s="16">
        <v>3.8999999999999998E-3</v>
      </c>
      <c r="G66" s="16">
        <v>5.9499999999999997E-2</v>
      </c>
    </row>
    <row r="67" spans="1:7" x14ac:dyDescent="0.25">
      <c r="A67" s="17" t="s">
        <v>183</v>
      </c>
      <c r="B67" s="34"/>
      <c r="C67" s="34"/>
      <c r="D67" s="18"/>
      <c r="E67" s="37">
        <v>201.83</v>
      </c>
      <c r="F67" s="38">
        <v>1.1299999999999999E-2</v>
      </c>
      <c r="G67" s="21"/>
    </row>
    <row r="68" spans="1:7" x14ac:dyDescent="0.25">
      <c r="A68" s="13"/>
      <c r="B68" s="33"/>
      <c r="C68" s="33"/>
      <c r="D68" s="14"/>
      <c r="E68" s="15"/>
      <c r="F68" s="16"/>
      <c r="G68" s="16"/>
    </row>
    <row r="69" spans="1:7" x14ac:dyDescent="0.25">
      <c r="A69" s="24" t="s">
        <v>192</v>
      </c>
      <c r="B69" s="35"/>
      <c r="C69" s="35"/>
      <c r="D69" s="25"/>
      <c r="E69" s="19">
        <v>201.83</v>
      </c>
      <c r="F69" s="20">
        <v>1.1299999999999999E-2</v>
      </c>
      <c r="G69" s="21"/>
    </row>
    <row r="70" spans="1:7" x14ac:dyDescent="0.25">
      <c r="A70" s="13" t="s">
        <v>198</v>
      </c>
      <c r="B70" s="33"/>
      <c r="C70" s="33"/>
      <c r="D70" s="14"/>
      <c r="E70" s="15">
        <v>0.13041710000000001</v>
      </c>
      <c r="F70" s="16">
        <v>6.9999999999999999E-6</v>
      </c>
      <c r="G70" s="16"/>
    </row>
    <row r="71" spans="1:7" x14ac:dyDescent="0.25">
      <c r="A71" s="13" t="s">
        <v>199</v>
      </c>
      <c r="B71" s="33"/>
      <c r="C71" s="33"/>
      <c r="D71" s="14"/>
      <c r="E71" s="26">
        <v>-79.860417100000006</v>
      </c>
      <c r="F71" s="27">
        <v>-4.4070000000000003E-3</v>
      </c>
      <c r="G71" s="16">
        <v>6.4116999999999993E-2</v>
      </c>
    </row>
    <row r="72" spans="1:7" x14ac:dyDescent="0.25">
      <c r="A72" s="28" t="s">
        <v>200</v>
      </c>
      <c r="B72" s="36"/>
      <c r="C72" s="36"/>
      <c r="D72" s="29"/>
      <c r="E72" s="30">
        <v>17777.71</v>
      </c>
      <c r="F72" s="31">
        <v>1</v>
      </c>
      <c r="G72" s="31"/>
    </row>
    <row r="77" spans="1:7" x14ac:dyDescent="0.25">
      <c r="A77" s="1" t="s">
        <v>202</v>
      </c>
    </row>
    <row r="78" spans="1:7" x14ac:dyDescent="0.25">
      <c r="A78" s="48" t="s">
        <v>203</v>
      </c>
      <c r="B78" s="3" t="s">
        <v>137</v>
      </c>
    </row>
    <row r="79" spans="1:7" x14ac:dyDescent="0.25">
      <c r="A79" t="s">
        <v>204</v>
      </c>
    </row>
    <row r="80" spans="1:7" x14ac:dyDescent="0.25">
      <c r="A80" t="s">
        <v>205</v>
      </c>
      <c r="B80" t="s">
        <v>206</v>
      </c>
      <c r="C80" t="s">
        <v>206</v>
      </c>
    </row>
    <row r="81" spans="1:3" x14ac:dyDescent="0.25">
      <c r="B81" s="49">
        <v>45716</v>
      </c>
      <c r="C81" s="49">
        <v>45747</v>
      </c>
    </row>
    <row r="82" spans="1:3" x14ac:dyDescent="0.25">
      <c r="A82" t="s">
        <v>285</v>
      </c>
      <c r="B82">
        <v>7.7281000000000004</v>
      </c>
      <c r="C82">
        <v>8.3948999999999998</v>
      </c>
    </row>
    <row r="83" spans="1:3" x14ac:dyDescent="0.25">
      <c r="A83" t="s">
        <v>212</v>
      </c>
      <c r="B83">
        <v>7.7281000000000004</v>
      </c>
      <c r="C83">
        <v>8.3948999999999998</v>
      </c>
    </row>
    <row r="84" spans="1:3" x14ac:dyDescent="0.25">
      <c r="A84" t="s">
        <v>286</v>
      </c>
      <c r="B84">
        <v>7.7102000000000004</v>
      </c>
      <c r="C84">
        <v>8.3704000000000001</v>
      </c>
    </row>
    <row r="85" spans="1:3" x14ac:dyDescent="0.25">
      <c r="A85" t="s">
        <v>218</v>
      </c>
      <c r="B85">
        <v>7.7102000000000004</v>
      </c>
      <c r="C85">
        <v>8.3704000000000001</v>
      </c>
    </row>
    <row r="87" spans="1:3" x14ac:dyDescent="0.25">
      <c r="A87" t="s">
        <v>287</v>
      </c>
      <c r="B87" s="3" t="s">
        <v>137</v>
      </c>
    </row>
    <row r="88" spans="1:3" x14ac:dyDescent="0.25">
      <c r="A88" t="s">
        <v>233</v>
      </c>
      <c r="B88" s="3" t="s">
        <v>137</v>
      </c>
    </row>
    <row r="89" spans="1:3" ht="29.1" customHeight="1" x14ac:dyDescent="0.25">
      <c r="A89" s="48" t="s">
        <v>234</v>
      </c>
      <c r="B89" s="3" t="s">
        <v>137</v>
      </c>
    </row>
    <row r="90" spans="1:3" ht="29.1" customHeight="1" x14ac:dyDescent="0.25">
      <c r="A90" s="48" t="s">
        <v>235</v>
      </c>
      <c r="B90" s="3" t="s">
        <v>137</v>
      </c>
    </row>
    <row r="91" spans="1:3" x14ac:dyDescent="0.25">
      <c r="A91" t="s">
        <v>467</v>
      </c>
      <c r="B91" s="51">
        <v>0.72060000000000002</v>
      </c>
    </row>
    <row r="92" spans="1:3" ht="43.5" customHeight="1" x14ac:dyDescent="0.25">
      <c r="A92" s="48" t="s">
        <v>237</v>
      </c>
      <c r="B92" s="3" t="s">
        <v>137</v>
      </c>
    </row>
    <row r="93" spans="1:3" x14ac:dyDescent="0.25">
      <c r="B93" s="3"/>
    </row>
    <row r="94" spans="1:3" ht="29.1" customHeight="1" x14ac:dyDescent="0.25">
      <c r="A94" s="48" t="s">
        <v>238</v>
      </c>
      <c r="B94" s="3" t="s">
        <v>137</v>
      </c>
    </row>
    <row r="95" spans="1:3" ht="29.1" customHeight="1" x14ac:dyDescent="0.25">
      <c r="A95" s="48" t="s">
        <v>239</v>
      </c>
      <c r="B95" t="s">
        <v>137</v>
      </c>
    </row>
    <row r="96" spans="1:3" ht="29.1" customHeight="1" x14ac:dyDescent="0.25">
      <c r="A96" s="48" t="s">
        <v>240</v>
      </c>
      <c r="B96" s="3" t="s">
        <v>137</v>
      </c>
    </row>
    <row r="97" spans="1:4" ht="29.1" customHeight="1" x14ac:dyDescent="0.25">
      <c r="A97" s="48" t="s">
        <v>241</v>
      </c>
      <c r="B97" s="3" t="s">
        <v>137</v>
      </c>
    </row>
    <row r="99" spans="1:4" ht="69.95" customHeight="1" x14ac:dyDescent="0.25">
      <c r="A99" s="71" t="s">
        <v>251</v>
      </c>
      <c r="B99" s="71" t="s">
        <v>252</v>
      </c>
      <c r="C99" s="71" t="s">
        <v>5</v>
      </c>
      <c r="D99" s="71" t="s">
        <v>6</v>
      </c>
    </row>
    <row r="100" spans="1:4" ht="69.95" customHeight="1" x14ac:dyDescent="0.25">
      <c r="A100" s="71" t="s">
        <v>986</v>
      </c>
      <c r="B100" s="71"/>
      <c r="C100" s="71" t="s">
        <v>33</v>
      </c>
      <c r="D10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6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987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988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605</v>
      </c>
      <c r="B7" s="33"/>
      <c r="C7" s="33"/>
      <c r="D7" s="14"/>
      <c r="E7" s="15"/>
      <c r="F7" s="16"/>
      <c r="G7" s="16"/>
    </row>
    <row r="8" spans="1:8" x14ac:dyDescent="0.25">
      <c r="A8" s="17" t="s">
        <v>606</v>
      </c>
      <c r="B8" s="34"/>
      <c r="C8" s="34"/>
      <c r="D8" s="18"/>
      <c r="E8" s="41"/>
      <c r="F8" s="21"/>
      <c r="G8" s="21"/>
    </row>
    <row r="9" spans="1:8" x14ac:dyDescent="0.25">
      <c r="A9" s="13" t="s">
        <v>989</v>
      </c>
      <c r="B9" s="33" t="s">
        <v>990</v>
      </c>
      <c r="C9" s="33"/>
      <c r="D9" s="14">
        <v>96456.20031</v>
      </c>
      <c r="E9" s="15">
        <v>11633.57</v>
      </c>
      <c r="F9" s="16">
        <v>1.0111000000000001</v>
      </c>
      <c r="G9" s="16"/>
    </row>
    <row r="10" spans="1:8" x14ac:dyDescent="0.25">
      <c r="A10" s="17" t="s">
        <v>183</v>
      </c>
      <c r="B10" s="34"/>
      <c r="C10" s="34"/>
      <c r="D10" s="18"/>
      <c r="E10" s="19">
        <v>11633.57</v>
      </c>
      <c r="F10" s="20">
        <v>1.0111000000000001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11633.57</v>
      </c>
      <c r="F12" s="20">
        <v>1.0111000000000001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49.95</v>
      </c>
      <c r="F15" s="16">
        <v>4.3E-3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49.95</v>
      </c>
      <c r="F16" s="20">
        <v>4.3E-3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49.95</v>
      </c>
      <c r="F18" s="20">
        <v>4.3E-3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3.6441800000000003E-2</v>
      </c>
      <c r="F19" s="16">
        <v>3.0000000000000001E-6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-177.6064418</v>
      </c>
      <c r="F20" s="27">
        <v>-1.5403E-2</v>
      </c>
      <c r="G20" s="16">
        <v>6.6567000000000001E-2</v>
      </c>
    </row>
    <row r="21" spans="1:7" x14ac:dyDescent="0.25">
      <c r="A21" s="28" t="s">
        <v>200</v>
      </c>
      <c r="B21" s="36"/>
      <c r="C21" s="36"/>
      <c r="D21" s="29"/>
      <c r="E21" s="30">
        <v>11505.95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16.830300000000001</v>
      </c>
      <c r="C31">
        <v>16.588100000000001</v>
      </c>
    </row>
    <row r="32" spans="1:7" x14ac:dyDescent="0.25">
      <c r="A32" t="s">
        <v>217</v>
      </c>
      <c r="B32">
        <v>15.5418</v>
      </c>
      <c r="C32">
        <v>15.306800000000001</v>
      </c>
    </row>
    <row r="34" spans="1:4" x14ac:dyDescent="0.25">
      <c r="A34" t="s">
        <v>287</v>
      </c>
      <c r="B34" s="3" t="s">
        <v>137</v>
      </c>
    </row>
    <row r="35" spans="1:4" x14ac:dyDescent="0.25">
      <c r="A35" t="s">
        <v>233</v>
      </c>
      <c r="B35" s="3" t="s">
        <v>137</v>
      </c>
    </row>
    <row r="36" spans="1:4" ht="29.1" customHeight="1" x14ac:dyDescent="0.25">
      <c r="A36" s="48" t="s">
        <v>234</v>
      </c>
      <c r="B36" s="3" t="s">
        <v>137</v>
      </c>
    </row>
    <row r="37" spans="1:4" ht="29.1" customHeight="1" x14ac:dyDescent="0.25">
      <c r="A37" s="48" t="s">
        <v>235</v>
      </c>
      <c r="B37" s="51">
        <v>11633.5694929</v>
      </c>
    </row>
    <row r="38" spans="1:4" ht="43.5" customHeight="1" x14ac:dyDescent="0.25">
      <c r="A38" s="48" t="s">
        <v>611</v>
      </c>
      <c r="B38" s="3" t="s">
        <v>137</v>
      </c>
    </row>
    <row r="39" spans="1:4" x14ac:dyDescent="0.25">
      <c r="B39" s="3"/>
    </row>
    <row r="40" spans="1:4" ht="29.1" customHeight="1" x14ac:dyDescent="0.25">
      <c r="A40" s="48" t="s">
        <v>612</v>
      </c>
      <c r="B40" s="3" t="s">
        <v>137</v>
      </c>
    </row>
    <row r="41" spans="1:4" ht="29.1" customHeight="1" x14ac:dyDescent="0.25">
      <c r="A41" s="48" t="s">
        <v>613</v>
      </c>
      <c r="B41" t="s">
        <v>137</v>
      </c>
    </row>
    <row r="42" spans="1:4" ht="29.1" customHeight="1" x14ac:dyDescent="0.25">
      <c r="A42" s="48" t="s">
        <v>614</v>
      </c>
      <c r="B42" s="3" t="s">
        <v>137</v>
      </c>
    </row>
    <row r="43" spans="1:4" ht="29.1" customHeight="1" x14ac:dyDescent="0.25">
      <c r="A43" s="48" t="s">
        <v>615</v>
      </c>
      <c r="B43" s="3" t="s">
        <v>137</v>
      </c>
    </row>
    <row r="45" spans="1:4" ht="69.95" customHeight="1" x14ac:dyDescent="0.25">
      <c r="A45" s="71" t="s">
        <v>251</v>
      </c>
      <c r="B45" s="71" t="s">
        <v>252</v>
      </c>
      <c r="C45" s="71" t="s">
        <v>5</v>
      </c>
      <c r="D45" s="71" t="s">
        <v>6</v>
      </c>
    </row>
    <row r="46" spans="1:4" ht="69.95" customHeight="1" x14ac:dyDescent="0.25">
      <c r="A46" s="71" t="s">
        <v>991</v>
      </c>
      <c r="B46" s="71"/>
      <c r="C46" s="71" t="s">
        <v>35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5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992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993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994</v>
      </c>
      <c r="B11" s="33" t="s">
        <v>995</v>
      </c>
      <c r="C11" s="33" t="s">
        <v>148</v>
      </c>
      <c r="D11" s="14">
        <v>104500000</v>
      </c>
      <c r="E11" s="15">
        <v>101041.99</v>
      </c>
      <c r="F11" s="16">
        <v>7.85E-2</v>
      </c>
      <c r="G11" s="16">
        <v>7.1025000000000005E-2</v>
      </c>
    </row>
    <row r="12" spans="1:8" x14ac:dyDescent="0.25">
      <c r="A12" s="13" t="s">
        <v>996</v>
      </c>
      <c r="B12" s="33" t="s">
        <v>997</v>
      </c>
      <c r="C12" s="33" t="s">
        <v>142</v>
      </c>
      <c r="D12" s="14">
        <v>100000000</v>
      </c>
      <c r="E12" s="15">
        <v>96404.800000000003</v>
      </c>
      <c r="F12" s="16">
        <v>7.4899999999999994E-2</v>
      </c>
      <c r="G12" s="16">
        <v>7.2050000000000003E-2</v>
      </c>
    </row>
    <row r="13" spans="1:8" x14ac:dyDescent="0.25">
      <c r="A13" s="13" t="s">
        <v>998</v>
      </c>
      <c r="B13" s="33" t="s">
        <v>999</v>
      </c>
      <c r="C13" s="33" t="s">
        <v>148</v>
      </c>
      <c r="D13" s="14">
        <v>98500000</v>
      </c>
      <c r="E13" s="15">
        <v>95605.48</v>
      </c>
      <c r="F13" s="16">
        <v>7.4200000000000002E-2</v>
      </c>
      <c r="G13" s="16">
        <v>7.1124999999999994E-2</v>
      </c>
    </row>
    <row r="14" spans="1:8" x14ac:dyDescent="0.25">
      <c r="A14" s="13" t="s">
        <v>1000</v>
      </c>
      <c r="B14" s="33" t="s">
        <v>1001</v>
      </c>
      <c r="C14" s="33" t="s">
        <v>142</v>
      </c>
      <c r="D14" s="14">
        <v>96000000</v>
      </c>
      <c r="E14" s="15">
        <v>95062.94</v>
      </c>
      <c r="F14" s="16">
        <v>7.3800000000000004E-2</v>
      </c>
      <c r="G14" s="16">
        <v>7.0046999999999998E-2</v>
      </c>
    </row>
    <row r="15" spans="1:8" x14ac:dyDescent="0.25">
      <c r="A15" s="13" t="s">
        <v>1002</v>
      </c>
      <c r="B15" s="33" t="s">
        <v>1003</v>
      </c>
      <c r="C15" s="33" t="s">
        <v>148</v>
      </c>
      <c r="D15" s="14">
        <v>95500000</v>
      </c>
      <c r="E15" s="15">
        <v>94343.97</v>
      </c>
      <c r="F15" s="16">
        <v>7.3300000000000004E-2</v>
      </c>
      <c r="G15" s="16">
        <v>7.1300000000000002E-2</v>
      </c>
    </row>
    <row r="16" spans="1:8" x14ac:dyDescent="0.25">
      <c r="A16" s="13" t="s">
        <v>1004</v>
      </c>
      <c r="B16" s="33" t="s">
        <v>1005</v>
      </c>
      <c r="C16" s="33" t="s">
        <v>148</v>
      </c>
      <c r="D16" s="14">
        <v>92500000</v>
      </c>
      <c r="E16" s="15">
        <v>91420.06</v>
      </c>
      <c r="F16" s="16">
        <v>7.0999999999999994E-2</v>
      </c>
      <c r="G16" s="16">
        <v>7.1424000000000001E-2</v>
      </c>
    </row>
    <row r="17" spans="1:7" x14ac:dyDescent="0.25">
      <c r="A17" s="13" t="s">
        <v>1006</v>
      </c>
      <c r="B17" s="33" t="s">
        <v>1007</v>
      </c>
      <c r="C17" s="33" t="s">
        <v>142</v>
      </c>
      <c r="D17" s="14">
        <v>83000000</v>
      </c>
      <c r="E17" s="15">
        <v>80310.880000000005</v>
      </c>
      <c r="F17" s="16">
        <v>6.2399999999999997E-2</v>
      </c>
      <c r="G17" s="16">
        <v>7.0749999999999993E-2</v>
      </c>
    </row>
    <row r="18" spans="1:7" x14ac:dyDescent="0.25">
      <c r="A18" s="13" t="s">
        <v>1008</v>
      </c>
      <c r="B18" s="33" t="s">
        <v>1009</v>
      </c>
      <c r="C18" s="33" t="s">
        <v>148</v>
      </c>
      <c r="D18" s="14">
        <v>80000000</v>
      </c>
      <c r="E18" s="15">
        <v>78368.08</v>
      </c>
      <c r="F18" s="16">
        <v>6.0900000000000003E-2</v>
      </c>
      <c r="G18" s="16">
        <v>7.0550000000000002E-2</v>
      </c>
    </row>
    <row r="19" spans="1:7" x14ac:dyDescent="0.25">
      <c r="A19" s="13" t="s">
        <v>1010</v>
      </c>
      <c r="B19" s="33" t="s">
        <v>1011</v>
      </c>
      <c r="C19" s="33" t="s">
        <v>148</v>
      </c>
      <c r="D19" s="14">
        <v>80000000</v>
      </c>
      <c r="E19" s="15">
        <v>77287.92</v>
      </c>
      <c r="F19" s="16">
        <v>0.06</v>
      </c>
      <c r="G19" s="16">
        <v>6.9948999999999997E-2</v>
      </c>
    </row>
    <row r="20" spans="1:7" x14ac:dyDescent="0.25">
      <c r="A20" s="13" t="s">
        <v>1012</v>
      </c>
      <c r="B20" s="33" t="s">
        <v>1013</v>
      </c>
      <c r="C20" s="33" t="s">
        <v>148</v>
      </c>
      <c r="D20" s="14">
        <v>59000000</v>
      </c>
      <c r="E20" s="15">
        <v>60335.64</v>
      </c>
      <c r="F20" s="16">
        <v>4.6899999999999997E-2</v>
      </c>
      <c r="G20" s="16">
        <v>7.0698999999999998E-2</v>
      </c>
    </row>
    <row r="21" spans="1:7" x14ac:dyDescent="0.25">
      <c r="A21" s="13" t="s">
        <v>1014</v>
      </c>
      <c r="B21" s="33" t="s">
        <v>1015</v>
      </c>
      <c r="C21" s="33" t="s">
        <v>1016</v>
      </c>
      <c r="D21" s="14">
        <v>53500000</v>
      </c>
      <c r="E21" s="15">
        <v>52473.55</v>
      </c>
      <c r="F21" s="16">
        <v>4.0800000000000003E-2</v>
      </c>
      <c r="G21" s="16">
        <v>7.0666000000000007E-2</v>
      </c>
    </row>
    <row r="22" spans="1:7" x14ac:dyDescent="0.25">
      <c r="A22" s="13" t="s">
        <v>1017</v>
      </c>
      <c r="B22" s="33" t="s">
        <v>1018</v>
      </c>
      <c r="C22" s="33" t="s">
        <v>164</v>
      </c>
      <c r="D22" s="14">
        <v>50000000</v>
      </c>
      <c r="E22" s="15">
        <v>51044.35</v>
      </c>
      <c r="F22" s="16">
        <v>3.9600000000000003E-2</v>
      </c>
      <c r="G22" s="16">
        <v>7.0698999999999998E-2</v>
      </c>
    </row>
    <row r="23" spans="1:7" x14ac:dyDescent="0.25">
      <c r="A23" s="13" t="s">
        <v>1019</v>
      </c>
      <c r="B23" s="33" t="s">
        <v>1020</v>
      </c>
      <c r="C23" s="33" t="s">
        <v>148</v>
      </c>
      <c r="D23" s="14">
        <v>38500000</v>
      </c>
      <c r="E23" s="15">
        <v>37126.67</v>
      </c>
      <c r="F23" s="16">
        <v>2.8799999999999999E-2</v>
      </c>
      <c r="G23" s="16">
        <v>7.0224999999999996E-2</v>
      </c>
    </row>
    <row r="24" spans="1:7" x14ac:dyDescent="0.25">
      <c r="A24" s="13" t="s">
        <v>1021</v>
      </c>
      <c r="B24" s="33" t="s">
        <v>1022</v>
      </c>
      <c r="C24" s="33" t="s">
        <v>148</v>
      </c>
      <c r="D24" s="14">
        <v>33500000</v>
      </c>
      <c r="E24" s="15">
        <v>34048.559999999998</v>
      </c>
      <c r="F24" s="16">
        <v>2.64E-2</v>
      </c>
      <c r="G24" s="16">
        <v>7.1499999999999994E-2</v>
      </c>
    </row>
    <row r="25" spans="1:7" x14ac:dyDescent="0.25">
      <c r="A25" s="13" t="s">
        <v>1023</v>
      </c>
      <c r="B25" s="33" t="s">
        <v>1024</v>
      </c>
      <c r="C25" s="33" t="s">
        <v>148</v>
      </c>
      <c r="D25" s="14">
        <v>27000000</v>
      </c>
      <c r="E25" s="15">
        <v>27874.720000000001</v>
      </c>
      <c r="F25" s="16">
        <v>2.1600000000000001E-2</v>
      </c>
      <c r="G25" s="16">
        <v>7.1300000000000002E-2</v>
      </c>
    </row>
    <row r="26" spans="1:7" x14ac:dyDescent="0.25">
      <c r="A26" s="13" t="s">
        <v>1025</v>
      </c>
      <c r="B26" s="33" t="s">
        <v>1026</v>
      </c>
      <c r="C26" s="33" t="s">
        <v>148</v>
      </c>
      <c r="D26" s="14">
        <v>28000000</v>
      </c>
      <c r="E26" s="15">
        <v>27802.94</v>
      </c>
      <c r="F26" s="16">
        <v>2.1600000000000001E-2</v>
      </c>
      <c r="G26" s="16">
        <v>7.1999999999999995E-2</v>
      </c>
    </row>
    <row r="27" spans="1:7" x14ac:dyDescent="0.25">
      <c r="A27" s="13" t="s">
        <v>1027</v>
      </c>
      <c r="B27" s="33" t="s">
        <v>1028</v>
      </c>
      <c r="C27" s="33" t="s">
        <v>148</v>
      </c>
      <c r="D27" s="14">
        <v>27500000</v>
      </c>
      <c r="E27" s="15">
        <v>27063.3</v>
      </c>
      <c r="F27" s="16">
        <v>2.1000000000000001E-2</v>
      </c>
      <c r="G27" s="16">
        <v>7.1374999999999994E-2</v>
      </c>
    </row>
    <row r="28" spans="1:7" x14ac:dyDescent="0.25">
      <c r="A28" s="13" t="s">
        <v>1029</v>
      </c>
      <c r="B28" s="33" t="s">
        <v>1030</v>
      </c>
      <c r="C28" s="33" t="s">
        <v>148</v>
      </c>
      <c r="D28" s="14">
        <v>12500000</v>
      </c>
      <c r="E28" s="15">
        <v>12700.39</v>
      </c>
      <c r="F28" s="16">
        <v>9.9000000000000008E-3</v>
      </c>
      <c r="G28" s="16">
        <v>6.9599999999999995E-2</v>
      </c>
    </row>
    <row r="29" spans="1:7" x14ac:dyDescent="0.25">
      <c r="A29" s="13" t="s">
        <v>1031</v>
      </c>
      <c r="B29" s="33" t="s">
        <v>1032</v>
      </c>
      <c r="C29" s="33" t="s">
        <v>148</v>
      </c>
      <c r="D29" s="14">
        <v>12500000</v>
      </c>
      <c r="E29" s="15">
        <v>12405.45</v>
      </c>
      <c r="F29" s="16">
        <v>9.5999999999999992E-3</v>
      </c>
      <c r="G29" s="16">
        <v>7.1999999999999995E-2</v>
      </c>
    </row>
    <row r="30" spans="1:7" x14ac:dyDescent="0.25">
      <c r="A30" s="13" t="s">
        <v>1033</v>
      </c>
      <c r="B30" s="33" t="s">
        <v>1034</v>
      </c>
      <c r="C30" s="33" t="s">
        <v>148</v>
      </c>
      <c r="D30" s="14">
        <v>11500000</v>
      </c>
      <c r="E30" s="15">
        <v>11351.08</v>
      </c>
      <c r="F30" s="16">
        <v>8.8000000000000005E-3</v>
      </c>
      <c r="G30" s="16">
        <v>7.1722999999999995E-2</v>
      </c>
    </row>
    <row r="31" spans="1:7" x14ac:dyDescent="0.25">
      <c r="A31" s="13" t="s">
        <v>1035</v>
      </c>
      <c r="B31" s="33" t="s">
        <v>1036</v>
      </c>
      <c r="C31" s="33" t="s">
        <v>148</v>
      </c>
      <c r="D31" s="14">
        <v>9500000</v>
      </c>
      <c r="E31" s="15">
        <v>9950.67</v>
      </c>
      <c r="F31" s="16">
        <v>7.7000000000000002E-3</v>
      </c>
      <c r="G31" s="16">
        <v>6.9949999999999998E-2</v>
      </c>
    </row>
    <row r="32" spans="1:7" x14ac:dyDescent="0.25">
      <c r="A32" s="13" t="s">
        <v>1037</v>
      </c>
      <c r="B32" s="33" t="s">
        <v>1038</v>
      </c>
      <c r="C32" s="33" t="s">
        <v>148</v>
      </c>
      <c r="D32" s="14">
        <v>7000000</v>
      </c>
      <c r="E32" s="15">
        <v>7159.12</v>
      </c>
      <c r="F32" s="16">
        <v>5.5999999999999999E-3</v>
      </c>
      <c r="G32" s="16">
        <v>7.1999999999999995E-2</v>
      </c>
    </row>
    <row r="33" spans="1:7" x14ac:dyDescent="0.25">
      <c r="A33" s="13" t="s">
        <v>1039</v>
      </c>
      <c r="B33" s="33" t="s">
        <v>1040</v>
      </c>
      <c r="C33" s="33" t="s">
        <v>148</v>
      </c>
      <c r="D33" s="14">
        <v>6000000</v>
      </c>
      <c r="E33" s="15">
        <v>6158.47</v>
      </c>
      <c r="F33" s="16">
        <v>4.7999999999999996E-3</v>
      </c>
      <c r="G33" s="16">
        <v>7.1499999999999994E-2</v>
      </c>
    </row>
    <row r="34" spans="1:7" x14ac:dyDescent="0.25">
      <c r="A34" s="13" t="s">
        <v>1041</v>
      </c>
      <c r="B34" s="33" t="s">
        <v>1042</v>
      </c>
      <c r="C34" s="33" t="s">
        <v>148</v>
      </c>
      <c r="D34" s="14">
        <v>5000000</v>
      </c>
      <c r="E34" s="15">
        <v>5150.95</v>
      </c>
      <c r="F34" s="16">
        <v>4.0000000000000001E-3</v>
      </c>
      <c r="G34" s="16">
        <v>7.1499999999999994E-2</v>
      </c>
    </row>
    <row r="35" spans="1:7" x14ac:dyDescent="0.25">
      <c r="A35" s="13" t="s">
        <v>1043</v>
      </c>
      <c r="B35" s="33" t="s">
        <v>1044</v>
      </c>
      <c r="C35" s="33" t="s">
        <v>148</v>
      </c>
      <c r="D35" s="14">
        <v>3300000</v>
      </c>
      <c r="E35" s="15">
        <v>3498.91</v>
      </c>
      <c r="F35" s="16">
        <v>2.7000000000000001E-3</v>
      </c>
      <c r="G35" s="16">
        <v>6.9949999999999998E-2</v>
      </c>
    </row>
    <row r="36" spans="1:7" x14ac:dyDescent="0.25">
      <c r="A36" s="13" t="s">
        <v>1045</v>
      </c>
      <c r="B36" s="33" t="s">
        <v>1046</v>
      </c>
      <c r="C36" s="33" t="s">
        <v>148</v>
      </c>
      <c r="D36" s="14">
        <v>3500000</v>
      </c>
      <c r="E36" s="15">
        <v>3406.9</v>
      </c>
      <c r="F36" s="16">
        <v>2.5999999999999999E-3</v>
      </c>
      <c r="G36" s="16">
        <v>6.9948999999999997E-2</v>
      </c>
    </row>
    <row r="37" spans="1:7" x14ac:dyDescent="0.25">
      <c r="A37" s="13" t="s">
        <v>1047</v>
      </c>
      <c r="B37" s="33" t="s">
        <v>1048</v>
      </c>
      <c r="C37" s="33" t="s">
        <v>148</v>
      </c>
      <c r="D37" s="14">
        <v>3000000</v>
      </c>
      <c r="E37" s="15">
        <v>3179.8</v>
      </c>
      <c r="F37" s="16">
        <v>2.5000000000000001E-3</v>
      </c>
      <c r="G37" s="16">
        <v>7.0100999999999997E-2</v>
      </c>
    </row>
    <row r="38" spans="1:7" x14ac:dyDescent="0.25">
      <c r="A38" s="13" t="s">
        <v>1049</v>
      </c>
      <c r="B38" s="33" t="s">
        <v>1050</v>
      </c>
      <c r="C38" s="33" t="s">
        <v>148</v>
      </c>
      <c r="D38" s="14">
        <v>2500000</v>
      </c>
      <c r="E38" s="15">
        <v>2617.21</v>
      </c>
      <c r="F38" s="16">
        <v>2E-3</v>
      </c>
      <c r="G38" s="16">
        <v>6.9949999999999998E-2</v>
      </c>
    </row>
    <row r="39" spans="1:7" x14ac:dyDescent="0.25">
      <c r="A39" s="13" t="s">
        <v>1051</v>
      </c>
      <c r="B39" s="33" t="s">
        <v>1052</v>
      </c>
      <c r="C39" s="33" t="s">
        <v>148</v>
      </c>
      <c r="D39" s="14">
        <v>1500000</v>
      </c>
      <c r="E39" s="15">
        <v>1629.08</v>
      </c>
      <c r="F39" s="16">
        <v>1.2999999999999999E-3</v>
      </c>
      <c r="G39" s="16">
        <v>6.9949999999999998E-2</v>
      </c>
    </row>
    <row r="40" spans="1:7" x14ac:dyDescent="0.25">
      <c r="A40" s="13" t="s">
        <v>1053</v>
      </c>
      <c r="B40" s="33" t="s">
        <v>1054</v>
      </c>
      <c r="C40" s="33" t="s">
        <v>148</v>
      </c>
      <c r="D40" s="14">
        <v>1000000</v>
      </c>
      <c r="E40" s="15">
        <v>1084.48</v>
      </c>
      <c r="F40" s="16">
        <v>8.0000000000000004E-4</v>
      </c>
      <c r="G40" s="16">
        <v>6.9949999999999998E-2</v>
      </c>
    </row>
    <row r="41" spans="1:7" x14ac:dyDescent="0.25">
      <c r="A41" s="13" t="s">
        <v>1055</v>
      </c>
      <c r="B41" s="33" t="s">
        <v>1056</v>
      </c>
      <c r="C41" s="33" t="s">
        <v>148</v>
      </c>
      <c r="D41" s="14">
        <v>1000000</v>
      </c>
      <c r="E41" s="15">
        <v>1058.72</v>
      </c>
      <c r="F41" s="16">
        <v>8.0000000000000004E-4</v>
      </c>
      <c r="G41" s="16">
        <v>6.9949999999999998E-2</v>
      </c>
    </row>
    <row r="42" spans="1:7" x14ac:dyDescent="0.25">
      <c r="A42" s="13" t="s">
        <v>1057</v>
      </c>
      <c r="B42" s="33" t="s">
        <v>1058</v>
      </c>
      <c r="C42" s="33" t="s">
        <v>148</v>
      </c>
      <c r="D42" s="14">
        <v>1000000</v>
      </c>
      <c r="E42" s="15">
        <v>1046.71</v>
      </c>
      <c r="F42" s="16">
        <v>8.0000000000000004E-4</v>
      </c>
      <c r="G42" s="16">
        <v>6.9946999999999995E-2</v>
      </c>
    </row>
    <row r="43" spans="1:7" x14ac:dyDescent="0.25">
      <c r="A43" s="13" t="s">
        <v>165</v>
      </c>
      <c r="B43" s="33" t="s">
        <v>166</v>
      </c>
      <c r="C43" s="33" t="s">
        <v>148</v>
      </c>
      <c r="D43" s="14">
        <v>1000000</v>
      </c>
      <c r="E43" s="15">
        <v>1042.72</v>
      </c>
      <c r="F43" s="16">
        <v>8.0000000000000004E-4</v>
      </c>
      <c r="G43" s="16">
        <v>7.0052000000000003E-2</v>
      </c>
    </row>
    <row r="44" spans="1:7" x14ac:dyDescent="0.25">
      <c r="A44" s="13" t="s">
        <v>1059</v>
      </c>
      <c r="B44" s="33" t="s">
        <v>1060</v>
      </c>
      <c r="C44" s="33" t="s">
        <v>148</v>
      </c>
      <c r="D44" s="14">
        <v>1000000</v>
      </c>
      <c r="E44" s="15">
        <v>1016.78</v>
      </c>
      <c r="F44" s="16">
        <v>8.0000000000000004E-4</v>
      </c>
      <c r="G44" s="16">
        <v>7.0050000000000001E-2</v>
      </c>
    </row>
    <row r="45" spans="1:7" x14ac:dyDescent="0.25">
      <c r="A45" s="13" t="s">
        <v>1061</v>
      </c>
      <c r="B45" s="33" t="s">
        <v>1062</v>
      </c>
      <c r="C45" s="33" t="s">
        <v>148</v>
      </c>
      <c r="D45" s="14">
        <v>1000000</v>
      </c>
      <c r="E45" s="15">
        <v>993.62</v>
      </c>
      <c r="F45" s="16">
        <v>8.0000000000000004E-4</v>
      </c>
      <c r="G45" s="16">
        <v>7.1300000000000002E-2</v>
      </c>
    </row>
    <row r="46" spans="1:7" x14ac:dyDescent="0.25">
      <c r="A46" s="13" t="s">
        <v>1063</v>
      </c>
      <c r="B46" s="33" t="s">
        <v>1064</v>
      </c>
      <c r="C46" s="33" t="s">
        <v>148</v>
      </c>
      <c r="D46" s="14">
        <v>500000</v>
      </c>
      <c r="E46" s="15">
        <v>551.19000000000005</v>
      </c>
      <c r="F46" s="16">
        <v>4.0000000000000002E-4</v>
      </c>
      <c r="G46" s="16">
        <v>6.9949999999999998E-2</v>
      </c>
    </row>
    <row r="47" spans="1:7" x14ac:dyDescent="0.25">
      <c r="A47" s="13" t="s">
        <v>1065</v>
      </c>
      <c r="B47" s="33" t="s">
        <v>1066</v>
      </c>
      <c r="C47" s="33" t="s">
        <v>145</v>
      </c>
      <c r="D47" s="14">
        <v>500000</v>
      </c>
      <c r="E47" s="15">
        <v>531.17999999999995</v>
      </c>
      <c r="F47" s="16">
        <v>4.0000000000000002E-4</v>
      </c>
      <c r="G47" s="16">
        <v>7.0323999999999998E-2</v>
      </c>
    </row>
    <row r="48" spans="1:7" x14ac:dyDescent="0.25">
      <c r="A48" s="13" t="s">
        <v>1067</v>
      </c>
      <c r="B48" s="33" t="s">
        <v>1068</v>
      </c>
      <c r="C48" s="33" t="s">
        <v>148</v>
      </c>
      <c r="D48" s="14">
        <v>500000</v>
      </c>
      <c r="E48" s="15">
        <v>526.04</v>
      </c>
      <c r="F48" s="16">
        <v>4.0000000000000002E-4</v>
      </c>
      <c r="G48" s="16">
        <v>7.0050000000000001E-2</v>
      </c>
    </row>
    <row r="49" spans="1:7" x14ac:dyDescent="0.25">
      <c r="A49" s="13" t="s">
        <v>1069</v>
      </c>
      <c r="B49" s="33" t="s">
        <v>1070</v>
      </c>
      <c r="C49" s="33" t="s">
        <v>142</v>
      </c>
      <c r="D49" s="14">
        <v>500000</v>
      </c>
      <c r="E49" s="15">
        <v>524.29999999999995</v>
      </c>
      <c r="F49" s="16">
        <v>4.0000000000000002E-4</v>
      </c>
      <c r="G49" s="16">
        <v>7.0610000000000006E-2</v>
      </c>
    </row>
    <row r="50" spans="1:7" x14ac:dyDescent="0.25">
      <c r="A50" s="13" t="s">
        <v>1071</v>
      </c>
      <c r="B50" s="33" t="s">
        <v>1072</v>
      </c>
      <c r="C50" s="33" t="s">
        <v>148</v>
      </c>
      <c r="D50" s="14">
        <v>500000</v>
      </c>
      <c r="E50" s="15">
        <v>521.70000000000005</v>
      </c>
      <c r="F50" s="16">
        <v>4.0000000000000002E-4</v>
      </c>
      <c r="G50" s="16">
        <v>6.9449999999999998E-2</v>
      </c>
    </row>
    <row r="51" spans="1:7" x14ac:dyDescent="0.25">
      <c r="A51" s="13" t="s">
        <v>1073</v>
      </c>
      <c r="B51" s="33" t="s">
        <v>1074</v>
      </c>
      <c r="C51" s="33" t="s">
        <v>148</v>
      </c>
      <c r="D51" s="14">
        <v>500000</v>
      </c>
      <c r="E51" s="15">
        <v>519.41</v>
      </c>
      <c r="F51" s="16">
        <v>4.0000000000000002E-4</v>
      </c>
      <c r="G51" s="16">
        <v>6.9949999999999998E-2</v>
      </c>
    </row>
    <row r="52" spans="1:7" x14ac:dyDescent="0.25">
      <c r="A52" s="13" t="s">
        <v>1075</v>
      </c>
      <c r="B52" s="33" t="s">
        <v>1076</v>
      </c>
      <c r="C52" s="33" t="s">
        <v>148</v>
      </c>
      <c r="D52" s="14">
        <v>500000</v>
      </c>
      <c r="E52" s="15">
        <v>515.45000000000005</v>
      </c>
      <c r="F52" s="16">
        <v>4.0000000000000002E-4</v>
      </c>
      <c r="G52" s="16">
        <v>7.0884000000000003E-2</v>
      </c>
    </row>
    <row r="53" spans="1:7" x14ac:dyDescent="0.25">
      <c r="A53" s="13" t="s">
        <v>1077</v>
      </c>
      <c r="B53" s="33" t="s">
        <v>1078</v>
      </c>
      <c r="C53" s="33" t="s">
        <v>164</v>
      </c>
      <c r="D53" s="14">
        <v>500000</v>
      </c>
      <c r="E53" s="15">
        <v>495.12</v>
      </c>
      <c r="F53" s="16">
        <v>4.0000000000000002E-4</v>
      </c>
      <c r="G53" s="16">
        <v>7.0324999999999999E-2</v>
      </c>
    </row>
    <row r="54" spans="1:7" x14ac:dyDescent="0.25">
      <c r="A54" s="13" t="s">
        <v>1079</v>
      </c>
      <c r="B54" s="33" t="s">
        <v>1080</v>
      </c>
      <c r="C54" s="33" t="s">
        <v>142</v>
      </c>
      <c r="D54" s="14">
        <v>500000</v>
      </c>
      <c r="E54" s="15">
        <v>492.71</v>
      </c>
      <c r="F54" s="16">
        <v>4.0000000000000002E-4</v>
      </c>
      <c r="G54" s="16">
        <v>7.0900000000000005E-2</v>
      </c>
    </row>
    <row r="55" spans="1:7" x14ac:dyDescent="0.25">
      <c r="A55" s="17" t="s">
        <v>183</v>
      </c>
      <c r="B55" s="34"/>
      <c r="C55" s="34"/>
      <c r="D55" s="18"/>
      <c r="E55" s="19">
        <v>1217744.01</v>
      </c>
      <c r="F55" s="20">
        <v>0.9456</v>
      </c>
      <c r="G55" s="21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17" t="s">
        <v>184</v>
      </c>
      <c r="B57" s="33"/>
      <c r="C57" s="33"/>
      <c r="D57" s="14"/>
      <c r="E57" s="15"/>
      <c r="F57" s="16"/>
      <c r="G57" s="16"/>
    </row>
    <row r="58" spans="1:7" x14ac:dyDescent="0.25">
      <c r="A58" s="13" t="s">
        <v>1081</v>
      </c>
      <c r="B58" s="33" t="s">
        <v>1082</v>
      </c>
      <c r="C58" s="33" t="s">
        <v>187</v>
      </c>
      <c r="D58" s="14">
        <v>15500000</v>
      </c>
      <c r="E58" s="15">
        <v>16093.39</v>
      </c>
      <c r="F58" s="16">
        <v>1.2500000000000001E-2</v>
      </c>
      <c r="G58" s="16">
        <v>6.5988000000000005E-2</v>
      </c>
    </row>
    <row r="59" spans="1:7" x14ac:dyDescent="0.25">
      <c r="A59" s="17" t="s">
        <v>183</v>
      </c>
      <c r="B59" s="34"/>
      <c r="C59" s="34"/>
      <c r="D59" s="18"/>
      <c r="E59" s="19">
        <v>16093.39</v>
      </c>
      <c r="F59" s="20">
        <v>1.2500000000000001E-2</v>
      </c>
      <c r="G59" s="21"/>
    </row>
    <row r="60" spans="1:7" x14ac:dyDescent="0.25">
      <c r="A60" s="13"/>
      <c r="B60" s="33"/>
      <c r="C60" s="33"/>
      <c r="D60" s="14"/>
      <c r="E60" s="15"/>
      <c r="F60" s="16"/>
      <c r="G60" s="16"/>
    </row>
    <row r="61" spans="1:7" x14ac:dyDescent="0.25">
      <c r="A61" s="17" t="s">
        <v>190</v>
      </c>
      <c r="B61" s="33"/>
      <c r="C61" s="33"/>
      <c r="D61" s="14"/>
      <c r="E61" s="15"/>
      <c r="F61" s="16"/>
      <c r="G61" s="16"/>
    </row>
    <row r="62" spans="1:7" x14ac:dyDescent="0.25">
      <c r="A62" s="17" t="s">
        <v>183</v>
      </c>
      <c r="B62" s="33"/>
      <c r="C62" s="33"/>
      <c r="D62" s="14"/>
      <c r="E62" s="22" t="s">
        <v>137</v>
      </c>
      <c r="F62" s="23" t="s">
        <v>137</v>
      </c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191</v>
      </c>
      <c r="B64" s="33"/>
      <c r="C64" s="33"/>
      <c r="D64" s="14"/>
      <c r="E64" s="15"/>
      <c r="F64" s="16"/>
      <c r="G64" s="16"/>
    </row>
    <row r="65" spans="1:7" x14ac:dyDescent="0.25">
      <c r="A65" s="17" t="s">
        <v>183</v>
      </c>
      <c r="B65" s="33"/>
      <c r="C65" s="33"/>
      <c r="D65" s="14"/>
      <c r="E65" s="22" t="s">
        <v>137</v>
      </c>
      <c r="F65" s="23" t="s">
        <v>137</v>
      </c>
      <c r="G65" s="16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24" t="s">
        <v>192</v>
      </c>
      <c r="B67" s="35"/>
      <c r="C67" s="35"/>
      <c r="D67" s="25"/>
      <c r="E67" s="19">
        <v>1233837.3999999999</v>
      </c>
      <c r="F67" s="20">
        <v>0.95809999999999995</v>
      </c>
      <c r="G67" s="21"/>
    </row>
    <row r="68" spans="1:7" x14ac:dyDescent="0.25">
      <c r="A68" s="13"/>
      <c r="B68" s="33"/>
      <c r="C68" s="33"/>
      <c r="D68" s="14"/>
      <c r="E68" s="15"/>
      <c r="F68" s="16"/>
      <c r="G68" s="16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7" t="s">
        <v>196</v>
      </c>
      <c r="B70" s="33"/>
      <c r="C70" s="33"/>
      <c r="D70" s="14"/>
      <c r="E70" s="15"/>
      <c r="F70" s="16"/>
      <c r="G70" s="16"/>
    </row>
    <row r="71" spans="1:7" x14ac:dyDescent="0.25">
      <c r="A71" s="13" t="s">
        <v>197</v>
      </c>
      <c r="B71" s="33"/>
      <c r="C71" s="33"/>
      <c r="D71" s="14"/>
      <c r="E71" s="15">
        <v>728.34</v>
      </c>
      <c r="F71" s="16">
        <v>5.9999999999999995E-4</v>
      </c>
      <c r="G71" s="16">
        <v>6.6567000000000001E-2</v>
      </c>
    </row>
    <row r="72" spans="1:7" x14ac:dyDescent="0.25">
      <c r="A72" s="17" t="s">
        <v>183</v>
      </c>
      <c r="B72" s="34"/>
      <c r="C72" s="34"/>
      <c r="D72" s="18"/>
      <c r="E72" s="19">
        <v>728.34</v>
      </c>
      <c r="F72" s="20">
        <v>5.9999999999999995E-4</v>
      </c>
      <c r="G72" s="21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192</v>
      </c>
      <c r="B74" s="35"/>
      <c r="C74" s="35"/>
      <c r="D74" s="25"/>
      <c r="E74" s="19">
        <v>728.34</v>
      </c>
      <c r="F74" s="20">
        <v>5.9999999999999995E-4</v>
      </c>
      <c r="G74" s="21"/>
    </row>
    <row r="75" spans="1:7" x14ac:dyDescent="0.25">
      <c r="A75" s="13" t="s">
        <v>198</v>
      </c>
      <c r="B75" s="33"/>
      <c r="C75" s="33"/>
      <c r="D75" s="14"/>
      <c r="E75" s="15">
        <v>52689.664170900003</v>
      </c>
      <c r="F75" s="16">
        <v>4.0918000000000003E-2</v>
      </c>
      <c r="G75" s="16"/>
    </row>
    <row r="76" spans="1:7" x14ac:dyDescent="0.25">
      <c r="A76" s="13" t="s">
        <v>199</v>
      </c>
      <c r="B76" s="33"/>
      <c r="C76" s="33"/>
      <c r="D76" s="14"/>
      <c r="E76" s="15">
        <v>407.29582909999999</v>
      </c>
      <c r="F76" s="16">
        <v>3.8200000000000002E-4</v>
      </c>
      <c r="G76" s="16">
        <v>6.6567000000000001E-2</v>
      </c>
    </row>
    <row r="77" spans="1:7" x14ac:dyDescent="0.25">
      <c r="A77" s="28" t="s">
        <v>200</v>
      </c>
      <c r="B77" s="36"/>
      <c r="C77" s="36"/>
      <c r="D77" s="29"/>
      <c r="E77" s="30">
        <v>1287662.7</v>
      </c>
      <c r="F77" s="31">
        <v>1</v>
      </c>
      <c r="G77" s="31"/>
    </row>
    <row r="79" spans="1:7" x14ac:dyDescent="0.25">
      <c r="A79" s="1" t="s">
        <v>201</v>
      </c>
    </row>
    <row r="80" spans="1:7" x14ac:dyDescent="0.25">
      <c r="A80" s="1" t="s">
        <v>1083</v>
      </c>
    </row>
    <row r="82" spans="1:3" x14ac:dyDescent="0.25">
      <c r="A82" s="1" t="s">
        <v>202</v>
      </c>
    </row>
    <row r="83" spans="1:3" x14ac:dyDescent="0.25">
      <c r="A83" s="48" t="s">
        <v>203</v>
      </c>
      <c r="B83" s="3" t="s">
        <v>137</v>
      </c>
    </row>
    <row r="84" spans="1:3" x14ac:dyDescent="0.25">
      <c r="A84" t="s">
        <v>204</v>
      </c>
    </row>
    <row r="85" spans="1:3" x14ac:dyDescent="0.25">
      <c r="A85" t="s">
        <v>745</v>
      </c>
      <c r="B85" t="s">
        <v>206</v>
      </c>
      <c r="C85" t="s">
        <v>206</v>
      </c>
    </row>
    <row r="86" spans="1:3" x14ac:dyDescent="0.25">
      <c r="B86" s="49">
        <v>45716</v>
      </c>
      <c r="C86" s="49">
        <v>45747</v>
      </c>
    </row>
    <row r="87" spans="1:3" x14ac:dyDescent="0.25">
      <c r="A87" t="s">
        <v>746</v>
      </c>
      <c r="B87">
        <v>1300.7978000000001</v>
      </c>
      <c r="C87">
        <v>1322.3632</v>
      </c>
    </row>
    <row r="89" spans="1:3" x14ac:dyDescent="0.25">
      <c r="A89" t="s">
        <v>287</v>
      </c>
      <c r="B89" s="3" t="s">
        <v>137</v>
      </c>
    </row>
    <row r="90" spans="1:3" x14ac:dyDescent="0.25">
      <c r="A90" t="s">
        <v>233</v>
      </c>
      <c r="B90" s="3" t="s">
        <v>137</v>
      </c>
    </row>
    <row r="91" spans="1:3" ht="29.1" customHeight="1" x14ac:dyDescent="0.25">
      <c r="A91" s="48" t="s">
        <v>234</v>
      </c>
      <c r="B91" s="3" t="s">
        <v>137</v>
      </c>
    </row>
    <row r="92" spans="1:3" ht="29.1" customHeight="1" x14ac:dyDescent="0.25">
      <c r="A92" s="48" t="s">
        <v>235</v>
      </c>
      <c r="B92" s="3" t="s">
        <v>137</v>
      </c>
    </row>
    <row r="93" spans="1:3" x14ac:dyDescent="0.25">
      <c r="A93" t="s">
        <v>236</v>
      </c>
      <c r="B93" s="51">
        <f>+B108</f>
        <v>5.8767797474423942</v>
      </c>
    </row>
    <row r="94" spans="1:3" ht="43.5" customHeight="1" x14ac:dyDescent="0.25">
      <c r="A94" s="48" t="s">
        <v>237</v>
      </c>
      <c r="B94" s="3" t="s">
        <v>137</v>
      </c>
    </row>
    <row r="95" spans="1:3" x14ac:dyDescent="0.25">
      <c r="B95" s="3"/>
    </row>
    <row r="96" spans="1:3" ht="29.1" customHeight="1" x14ac:dyDescent="0.25">
      <c r="A96" s="48" t="s">
        <v>238</v>
      </c>
      <c r="B96" s="3" t="s">
        <v>137</v>
      </c>
    </row>
    <row r="97" spans="1:2" ht="29.1" customHeight="1" x14ac:dyDescent="0.25">
      <c r="A97" s="48" t="s">
        <v>239</v>
      </c>
      <c r="B97">
        <v>475163.51</v>
      </c>
    </row>
    <row r="98" spans="1:2" ht="29.1" customHeight="1" x14ac:dyDescent="0.25">
      <c r="A98" s="48" t="s">
        <v>240</v>
      </c>
      <c r="B98" s="3" t="s">
        <v>137</v>
      </c>
    </row>
    <row r="99" spans="1:2" ht="29.1" customHeight="1" x14ac:dyDescent="0.25">
      <c r="A99" s="48" t="s">
        <v>241</v>
      </c>
      <c r="B99" s="3" t="s">
        <v>137</v>
      </c>
    </row>
    <row r="101" spans="1:2" x14ac:dyDescent="0.25">
      <c r="A101" s="48" t="s">
        <v>242</v>
      </c>
      <c r="B101" s="48"/>
    </row>
    <row r="102" spans="1:2" ht="29.1" customHeight="1" x14ac:dyDescent="0.25">
      <c r="A102" s="56" t="s">
        <v>243</v>
      </c>
      <c r="B102" s="56" t="s">
        <v>1084</v>
      </c>
    </row>
    <row r="103" spans="1:2" x14ac:dyDescent="0.25">
      <c r="A103" s="56" t="s">
        <v>245</v>
      </c>
      <c r="B103" s="56" t="s">
        <v>748</v>
      </c>
    </row>
    <row r="104" spans="1:2" x14ac:dyDescent="0.25">
      <c r="A104" s="56"/>
      <c r="B104" s="56"/>
    </row>
    <row r="105" spans="1:2" x14ac:dyDescent="0.25">
      <c r="A105" s="56" t="s">
        <v>247</v>
      </c>
      <c r="B105" s="60">
        <v>7.0872910220639964</v>
      </c>
    </row>
    <row r="106" spans="1:2" x14ac:dyDescent="0.25">
      <c r="A106" s="56"/>
      <c r="B106" s="56"/>
    </row>
    <row r="107" spans="1:2" x14ac:dyDescent="0.25">
      <c r="A107" s="56" t="s">
        <v>248</v>
      </c>
      <c r="B107" s="61">
        <v>4.8224999999999998</v>
      </c>
    </row>
    <row r="108" spans="1:2" x14ac:dyDescent="0.25">
      <c r="A108" s="56" t="s">
        <v>249</v>
      </c>
      <c r="B108" s="61">
        <v>5.8767797474423942</v>
      </c>
    </row>
    <row r="109" spans="1:2" x14ac:dyDescent="0.25">
      <c r="A109" s="56"/>
      <c r="B109" s="56"/>
    </row>
    <row r="110" spans="1:2" x14ac:dyDescent="0.25">
      <c r="A110" s="56" t="s">
        <v>250</v>
      </c>
      <c r="B110" s="62">
        <v>45747</v>
      </c>
    </row>
    <row r="112" spans="1:2" x14ac:dyDescent="0.25">
      <c r="A112" s="1"/>
    </row>
    <row r="114" spans="1:4" ht="69.95" customHeight="1" x14ac:dyDescent="0.25">
      <c r="A114" s="71" t="s">
        <v>251</v>
      </c>
      <c r="B114" s="71" t="s">
        <v>252</v>
      </c>
      <c r="C114" s="71" t="s">
        <v>5</v>
      </c>
      <c r="D114" s="71" t="s">
        <v>6</v>
      </c>
    </row>
    <row r="115" spans="1:4" ht="69.95" customHeight="1" x14ac:dyDescent="0.25">
      <c r="A115" s="71" t="s">
        <v>1084</v>
      </c>
      <c r="B115" s="71"/>
      <c r="C115" s="71" t="s">
        <v>37</v>
      </c>
      <c r="D11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1085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1086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1087</v>
      </c>
      <c r="B11" s="33" t="s">
        <v>1088</v>
      </c>
      <c r="C11" s="33" t="s">
        <v>148</v>
      </c>
      <c r="D11" s="14">
        <v>152000000</v>
      </c>
      <c r="E11" s="15">
        <v>150201.69</v>
      </c>
      <c r="F11" s="16">
        <v>0.1401</v>
      </c>
      <c r="G11" s="16">
        <v>7.1400000000000005E-2</v>
      </c>
    </row>
    <row r="12" spans="1:8" x14ac:dyDescent="0.25">
      <c r="A12" s="13" t="s">
        <v>1089</v>
      </c>
      <c r="B12" s="33" t="s">
        <v>1090</v>
      </c>
      <c r="C12" s="33" t="s">
        <v>148</v>
      </c>
      <c r="D12" s="14">
        <v>128500000</v>
      </c>
      <c r="E12" s="15">
        <v>126956.97</v>
      </c>
      <c r="F12" s="16">
        <v>0.11840000000000001</v>
      </c>
      <c r="G12" s="16">
        <v>7.1400000000000005E-2</v>
      </c>
    </row>
    <row r="13" spans="1:8" x14ac:dyDescent="0.25">
      <c r="A13" s="13" t="s">
        <v>1091</v>
      </c>
      <c r="B13" s="33" t="s">
        <v>1092</v>
      </c>
      <c r="C13" s="33" t="s">
        <v>148</v>
      </c>
      <c r="D13" s="14">
        <v>92000000</v>
      </c>
      <c r="E13" s="15">
        <v>90248.69</v>
      </c>
      <c r="F13" s="16">
        <v>8.4199999999999997E-2</v>
      </c>
      <c r="G13" s="16">
        <v>7.0900000000000005E-2</v>
      </c>
    </row>
    <row r="14" spans="1:8" x14ac:dyDescent="0.25">
      <c r="A14" s="13" t="s">
        <v>1093</v>
      </c>
      <c r="B14" s="33" t="s">
        <v>1094</v>
      </c>
      <c r="C14" s="33" t="s">
        <v>164</v>
      </c>
      <c r="D14" s="14">
        <v>83700000</v>
      </c>
      <c r="E14" s="15">
        <v>83886.32</v>
      </c>
      <c r="F14" s="16">
        <v>7.8200000000000006E-2</v>
      </c>
      <c r="G14" s="16">
        <v>7.4349999999999999E-2</v>
      </c>
    </row>
    <row r="15" spans="1:8" x14ac:dyDescent="0.25">
      <c r="A15" s="13" t="s">
        <v>1095</v>
      </c>
      <c r="B15" s="33" t="s">
        <v>1096</v>
      </c>
      <c r="C15" s="33" t="s">
        <v>148</v>
      </c>
      <c r="D15" s="14">
        <v>82000000</v>
      </c>
      <c r="E15" s="15">
        <v>80915.3</v>
      </c>
      <c r="F15" s="16">
        <v>7.5499999999999998E-2</v>
      </c>
      <c r="G15" s="16">
        <v>7.1124999999999994E-2</v>
      </c>
    </row>
    <row r="16" spans="1:8" x14ac:dyDescent="0.25">
      <c r="A16" s="13" t="s">
        <v>1097</v>
      </c>
      <c r="B16" s="33" t="s">
        <v>1098</v>
      </c>
      <c r="C16" s="33" t="s">
        <v>148</v>
      </c>
      <c r="D16" s="14">
        <v>75000000</v>
      </c>
      <c r="E16" s="15">
        <v>73891.8</v>
      </c>
      <c r="F16" s="16">
        <v>6.8900000000000003E-2</v>
      </c>
      <c r="G16" s="16">
        <v>7.1401999999999993E-2</v>
      </c>
    </row>
    <row r="17" spans="1:7" x14ac:dyDescent="0.25">
      <c r="A17" s="13" t="s">
        <v>1099</v>
      </c>
      <c r="B17" s="33" t="s">
        <v>1100</v>
      </c>
      <c r="C17" s="33" t="s">
        <v>148</v>
      </c>
      <c r="D17" s="14">
        <v>50500000</v>
      </c>
      <c r="E17" s="15">
        <v>52500.71</v>
      </c>
      <c r="F17" s="16">
        <v>4.9000000000000002E-2</v>
      </c>
      <c r="G17" s="16">
        <v>7.0523000000000002E-2</v>
      </c>
    </row>
    <row r="18" spans="1:7" x14ac:dyDescent="0.25">
      <c r="A18" s="13" t="s">
        <v>1101</v>
      </c>
      <c r="B18" s="33" t="s">
        <v>1102</v>
      </c>
      <c r="C18" s="33" t="s">
        <v>148</v>
      </c>
      <c r="D18" s="14">
        <v>50000000</v>
      </c>
      <c r="E18" s="15">
        <v>49042.400000000001</v>
      </c>
      <c r="F18" s="16">
        <v>4.5699999999999998E-2</v>
      </c>
      <c r="G18" s="16">
        <v>7.2050000000000003E-2</v>
      </c>
    </row>
    <row r="19" spans="1:7" x14ac:dyDescent="0.25">
      <c r="A19" s="13" t="s">
        <v>1103</v>
      </c>
      <c r="B19" s="33" t="s">
        <v>1104</v>
      </c>
      <c r="C19" s="33" t="s">
        <v>148</v>
      </c>
      <c r="D19" s="14">
        <v>39500000</v>
      </c>
      <c r="E19" s="15">
        <v>41112.94</v>
      </c>
      <c r="F19" s="16">
        <v>3.8300000000000001E-2</v>
      </c>
      <c r="G19" s="16">
        <v>7.0499999999999993E-2</v>
      </c>
    </row>
    <row r="20" spans="1:7" x14ac:dyDescent="0.25">
      <c r="A20" s="13" t="s">
        <v>1105</v>
      </c>
      <c r="B20" s="33" t="s">
        <v>1106</v>
      </c>
      <c r="C20" s="33" t="s">
        <v>148</v>
      </c>
      <c r="D20" s="14">
        <v>38000000</v>
      </c>
      <c r="E20" s="15">
        <v>37492.699999999997</v>
      </c>
      <c r="F20" s="16">
        <v>3.5000000000000003E-2</v>
      </c>
      <c r="G20" s="16">
        <v>7.0945999999999995E-2</v>
      </c>
    </row>
    <row r="21" spans="1:7" x14ac:dyDescent="0.25">
      <c r="A21" s="13" t="s">
        <v>1107</v>
      </c>
      <c r="B21" s="33" t="s">
        <v>1108</v>
      </c>
      <c r="C21" s="33" t="s">
        <v>148</v>
      </c>
      <c r="D21" s="14">
        <v>29000000</v>
      </c>
      <c r="E21" s="15">
        <v>28742.6</v>
      </c>
      <c r="F21" s="16">
        <v>2.6800000000000001E-2</v>
      </c>
      <c r="G21" s="16">
        <v>7.1025000000000005E-2</v>
      </c>
    </row>
    <row r="22" spans="1:7" x14ac:dyDescent="0.25">
      <c r="A22" s="13" t="s">
        <v>1109</v>
      </c>
      <c r="B22" s="33" t="s">
        <v>1110</v>
      </c>
      <c r="C22" s="33" t="s">
        <v>164</v>
      </c>
      <c r="D22" s="14">
        <v>27500000</v>
      </c>
      <c r="E22" s="15">
        <v>27675.200000000001</v>
      </c>
      <c r="F22" s="16">
        <v>2.58E-2</v>
      </c>
      <c r="G22" s="16">
        <v>7.0698999999999998E-2</v>
      </c>
    </row>
    <row r="23" spans="1:7" x14ac:dyDescent="0.25">
      <c r="A23" s="13" t="s">
        <v>1111</v>
      </c>
      <c r="B23" s="33" t="s">
        <v>1112</v>
      </c>
      <c r="C23" s="33" t="s">
        <v>148</v>
      </c>
      <c r="D23" s="14">
        <v>25000000</v>
      </c>
      <c r="E23" s="15">
        <v>25902.98</v>
      </c>
      <c r="F23" s="16">
        <v>2.4199999999999999E-2</v>
      </c>
      <c r="G23" s="16">
        <v>7.1400000000000005E-2</v>
      </c>
    </row>
    <row r="24" spans="1:7" x14ac:dyDescent="0.25">
      <c r="A24" s="13" t="s">
        <v>1113</v>
      </c>
      <c r="B24" s="33" t="s">
        <v>1114</v>
      </c>
      <c r="C24" s="33" t="s">
        <v>148</v>
      </c>
      <c r="D24" s="14">
        <v>19000000</v>
      </c>
      <c r="E24" s="15">
        <v>18804.47</v>
      </c>
      <c r="F24" s="16">
        <v>1.7500000000000002E-2</v>
      </c>
      <c r="G24" s="16">
        <v>7.1025000000000005E-2</v>
      </c>
    </row>
    <row r="25" spans="1:7" x14ac:dyDescent="0.25">
      <c r="A25" s="13" t="s">
        <v>1115</v>
      </c>
      <c r="B25" s="33" t="s">
        <v>1116</v>
      </c>
      <c r="C25" s="33" t="s">
        <v>148</v>
      </c>
      <c r="D25" s="14">
        <v>11000000</v>
      </c>
      <c r="E25" s="15">
        <v>10824.43</v>
      </c>
      <c r="F25" s="16">
        <v>1.01E-2</v>
      </c>
      <c r="G25" s="16">
        <v>6.9948999999999997E-2</v>
      </c>
    </row>
    <row r="26" spans="1:7" x14ac:dyDescent="0.25">
      <c r="A26" s="13" t="s">
        <v>1117</v>
      </c>
      <c r="B26" s="33" t="s">
        <v>1118</v>
      </c>
      <c r="C26" s="33" t="s">
        <v>164</v>
      </c>
      <c r="D26" s="14">
        <v>10000000</v>
      </c>
      <c r="E26" s="15">
        <v>10116.23</v>
      </c>
      <c r="F26" s="16">
        <v>9.4000000000000004E-3</v>
      </c>
      <c r="G26" s="16">
        <v>7.1275000000000005E-2</v>
      </c>
    </row>
    <row r="27" spans="1:7" x14ac:dyDescent="0.25">
      <c r="A27" s="13" t="s">
        <v>1119</v>
      </c>
      <c r="B27" s="33" t="s">
        <v>1120</v>
      </c>
      <c r="C27" s="33" t="s">
        <v>148</v>
      </c>
      <c r="D27" s="14">
        <v>10000000</v>
      </c>
      <c r="E27" s="15">
        <v>10082.67</v>
      </c>
      <c r="F27" s="16">
        <v>9.4000000000000004E-3</v>
      </c>
      <c r="G27" s="16">
        <v>7.2050000000000003E-2</v>
      </c>
    </row>
    <row r="28" spans="1:7" x14ac:dyDescent="0.25">
      <c r="A28" s="13" t="s">
        <v>1121</v>
      </c>
      <c r="B28" s="33" t="s">
        <v>1122</v>
      </c>
      <c r="C28" s="33" t="s">
        <v>148</v>
      </c>
      <c r="D28" s="14">
        <v>9000000</v>
      </c>
      <c r="E28" s="15">
        <v>9449.67</v>
      </c>
      <c r="F28" s="16">
        <v>8.8000000000000005E-3</v>
      </c>
      <c r="G28" s="16">
        <v>7.0749999999999993E-2</v>
      </c>
    </row>
    <row r="29" spans="1:7" x14ac:dyDescent="0.25">
      <c r="A29" s="13" t="s">
        <v>1123</v>
      </c>
      <c r="B29" s="33" t="s">
        <v>1124</v>
      </c>
      <c r="C29" s="33" t="s">
        <v>148</v>
      </c>
      <c r="D29" s="14">
        <v>7700000</v>
      </c>
      <c r="E29" s="15">
        <v>7900.71</v>
      </c>
      <c r="F29" s="16">
        <v>7.4000000000000003E-3</v>
      </c>
      <c r="G29" s="16">
        <v>7.0224999999999996E-2</v>
      </c>
    </row>
    <row r="30" spans="1:7" x14ac:dyDescent="0.25">
      <c r="A30" s="13" t="s">
        <v>1125</v>
      </c>
      <c r="B30" s="33" t="s">
        <v>1126</v>
      </c>
      <c r="C30" s="33" t="s">
        <v>148</v>
      </c>
      <c r="D30" s="14">
        <v>6000000</v>
      </c>
      <c r="E30" s="15">
        <v>6342.48</v>
      </c>
      <c r="F30" s="16">
        <v>5.8999999999999999E-3</v>
      </c>
      <c r="G30" s="16">
        <v>7.0749999999999993E-2</v>
      </c>
    </row>
    <row r="31" spans="1:7" x14ac:dyDescent="0.25">
      <c r="A31" s="13" t="s">
        <v>1127</v>
      </c>
      <c r="B31" s="33" t="s">
        <v>1128</v>
      </c>
      <c r="C31" s="33" t="s">
        <v>148</v>
      </c>
      <c r="D31" s="14">
        <v>6000000</v>
      </c>
      <c r="E31" s="15">
        <v>6318.29</v>
      </c>
      <c r="F31" s="16">
        <v>5.8999999999999999E-3</v>
      </c>
      <c r="G31" s="16">
        <v>7.0224999999999996E-2</v>
      </c>
    </row>
    <row r="32" spans="1:7" x14ac:dyDescent="0.25">
      <c r="A32" s="13" t="s">
        <v>1129</v>
      </c>
      <c r="B32" s="33" t="s">
        <v>1130</v>
      </c>
      <c r="C32" s="33" t="s">
        <v>148</v>
      </c>
      <c r="D32" s="14">
        <v>5500000</v>
      </c>
      <c r="E32" s="15">
        <v>5793.76</v>
      </c>
      <c r="F32" s="16">
        <v>5.4000000000000003E-3</v>
      </c>
      <c r="G32" s="16">
        <v>6.9948999999999997E-2</v>
      </c>
    </row>
    <row r="33" spans="1:7" x14ac:dyDescent="0.25">
      <c r="A33" s="13" t="s">
        <v>1131</v>
      </c>
      <c r="B33" s="33" t="s">
        <v>1132</v>
      </c>
      <c r="C33" s="33" t="s">
        <v>148</v>
      </c>
      <c r="D33" s="14">
        <v>4500000</v>
      </c>
      <c r="E33" s="15">
        <v>4727.17</v>
      </c>
      <c r="F33" s="16">
        <v>4.4000000000000003E-3</v>
      </c>
      <c r="G33" s="16">
        <v>7.0749999999999993E-2</v>
      </c>
    </row>
    <row r="34" spans="1:7" x14ac:dyDescent="0.25">
      <c r="A34" s="13" t="s">
        <v>1133</v>
      </c>
      <c r="B34" s="33" t="s">
        <v>1134</v>
      </c>
      <c r="C34" s="33" t="s">
        <v>148</v>
      </c>
      <c r="D34" s="14">
        <v>3500000</v>
      </c>
      <c r="E34" s="15">
        <v>3540.2</v>
      </c>
      <c r="F34" s="16">
        <v>3.3E-3</v>
      </c>
      <c r="G34" s="16">
        <v>7.2050000000000003E-2</v>
      </c>
    </row>
    <row r="35" spans="1:7" x14ac:dyDescent="0.25">
      <c r="A35" s="13" t="s">
        <v>1135</v>
      </c>
      <c r="B35" s="33" t="s">
        <v>1136</v>
      </c>
      <c r="C35" s="33" t="s">
        <v>164</v>
      </c>
      <c r="D35" s="14">
        <v>1500000</v>
      </c>
      <c r="E35" s="15">
        <v>1581.36</v>
      </c>
      <c r="F35" s="16">
        <v>1.5E-3</v>
      </c>
      <c r="G35" s="16">
        <v>7.0550000000000002E-2</v>
      </c>
    </row>
    <row r="36" spans="1:7" x14ac:dyDescent="0.25">
      <c r="A36" s="13" t="s">
        <v>1137</v>
      </c>
      <c r="B36" s="33" t="s">
        <v>1138</v>
      </c>
      <c r="C36" s="33" t="s">
        <v>164</v>
      </c>
      <c r="D36" s="14">
        <v>1000000</v>
      </c>
      <c r="E36" s="15">
        <v>1057.67</v>
      </c>
      <c r="F36" s="16">
        <v>1E-3</v>
      </c>
      <c r="G36" s="16">
        <v>7.0550000000000002E-2</v>
      </c>
    </row>
    <row r="37" spans="1:7" x14ac:dyDescent="0.25">
      <c r="A37" s="13" t="s">
        <v>1139</v>
      </c>
      <c r="B37" s="33" t="s">
        <v>1140</v>
      </c>
      <c r="C37" s="33" t="s">
        <v>148</v>
      </c>
      <c r="D37" s="14">
        <v>1000000</v>
      </c>
      <c r="E37" s="15">
        <v>1024.8800000000001</v>
      </c>
      <c r="F37" s="16">
        <v>1E-3</v>
      </c>
      <c r="G37" s="16">
        <v>6.9948999999999997E-2</v>
      </c>
    </row>
    <row r="38" spans="1:7" x14ac:dyDescent="0.25">
      <c r="A38" s="13" t="s">
        <v>1141</v>
      </c>
      <c r="B38" s="33" t="s">
        <v>1142</v>
      </c>
      <c r="C38" s="33" t="s">
        <v>148</v>
      </c>
      <c r="D38" s="14">
        <v>1000000</v>
      </c>
      <c r="E38" s="15">
        <v>996.62</v>
      </c>
      <c r="F38" s="16">
        <v>8.9999999999999998E-4</v>
      </c>
      <c r="G38" s="16">
        <v>7.0749999999999993E-2</v>
      </c>
    </row>
    <row r="39" spans="1:7" x14ac:dyDescent="0.25">
      <c r="A39" s="13" t="s">
        <v>1143</v>
      </c>
      <c r="B39" s="33" t="s">
        <v>1144</v>
      </c>
      <c r="C39" s="33" t="s">
        <v>148</v>
      </c>
      <c r="D39" s="14">
        <v>500000</v>
      </c>
      <c r="E39" s="15">
        <v>509.43</v>
      </c>
      <c r="F39" s="16">
        <v>5.0000000000000001E-4</v>
      </c>
      <c r="G39" s="16">
        <v>7.0098999999999995E-2</v>
      </c>
    </row>
    <row r="40" spans="1:7" x14ac:dyDescent="0.25">
      <c r="A40" s="17" t="s">
        <v>183</v>
      </c>
      <c r="B40" s="34"/>
      <c r="C40" s="34"/>
      <c r="D40" s="18"/>
      <c r="E40" s="19">
        <v>967640.34</v>
      </c>
      <c r="F40" s="20">
        <v>0.90249999999999997</v>
      </c>
      <c r="G40" s="21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7" t="s">
        <v>184</v>
      </c>
      <c r="B42" s="33"/>
      <c r="C42" s="33"/>
      <c r="D42" s="14"/>
      <c r="E42" s="15"/>
      <c r="F42" s="16"/>
      <c r="G42" s="16"/>
    </row>
    <row r="43" spans="1:7" x14ac:dyDescent="0.25">
      <c r="A43" s="13" t="s">
        <v>1145</v>
      </c>
      <c r="B43" s="33" t="s">
        <v>1146</v>
      </c>
      <c r="C43" s="33" t="s">
        <v>187</v>
      </c>
      <c r="D43" s="14">
        <v>75500000</v>
      </c>
      <c r="E43" s="15">
        <v>75498.19</v>
      </c>
      <c r="F43" s="16">
        <v>7.0400000000000004E-2</v>
      </c>
      <c r="G43" s="16">
        <v>6.6449999999999995E-2</v>
      </c>
    </row>
    <row r="44" spans="1:7" x14ac:dyDescent="0.25">
      <c r="A44" s="17" t="s">
        <v>183</v>
      </c>
      <c r="B44" s="34"/>
      <c r="C44" s="34"/>
      <c r="D44" s="18"/>
      <c r="E44" s="19">
        <v>75498.19</v>
      </c>
      <c r="F44" s="20">
        <v>7.0400000000000004E-2</v>
      </c>
      <c r="G44" s="21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190</v>
      </c>
      <c r="B46" s="33"/>
      <c r="C46" s="33"/>
      <c r="D46" s="14"/>
      <c r="E46" s="15"/>
      <c r="F46" s="16"/>
      <c r="G46" s="16"/>
    </row>
    <row r="47" spans="1:7" x14ac:dyDescent="0.25">
      <c r="A47" s="17" t="s">
        <v>183</v>
      </c>
      <c r="B47" s="33"/>
      <c r="C47" s="33"/>
      <c r="D47" s="14"/>
      <c r="E47" s="22" t="s">
        <v>137</v>
      </c>
      <c r="F47" s="23" t="s">
        <v>137</v>
      </c>
      <c r="G47" s="16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17" t="s">
        <v>191</v>
      </c>
      <c r="B49" s="33"/>
      <c r="C49" s="33"/>
      <c r="D49" s="14"/>
      <c r="E49" s="15"/>
      <c r="F49" s="16"/>
      <c r="G49" s="16"/>
    </row>
    <row r="50" spans="1:7" x14ac:dyDescent="0.25">
      <c r="A50" s="17" t="s">
        <v>183</v>
      </c>
      <c r="B50" s="33"/>
      <c r="C50" s="33"/>
      <c r="D50" s="14"/>
      <c r="E50" s="22" t="s">
        <v>137</v>
      </c>
      <c r="F50" s="23" t="s">
        <v>137</v>
      </c>
      <c r="G50" s="16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24" t="s">
        <v>192</v>
      </c>
      <c r="B52" s="35"/>
      <c r="C52" s="35"/>
      <c r="D52" s="25"/>
      <c r="E52" s="19">
        <v>1043138.53</v>
      </c>
      <c r="F52" s="20">
        <v>0.97289999999999999</v>
      </c>
      <c r="G52" s="21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17" t="s">
        <v>196</v>
      </c>
      <c r="B55" s="33"/>
      <c r="C55" s="33"/>
      <c r="D55" s="14"/>
      <c r="E55" s="15"/>
      <c r="F55" s="16"/>
      <c r="G55" s="16"/>
    </row>
    <row r="56" spans="1:7" x14ac:dyDescent="0.25">
      <c r="A56" s="13" t="s">
        <v>197</v>
      </c>
      <c r="B56" s="33"/>
      <c r="C56" s="33"/>
      <c r="D56" s="14"/>
      <c r="E56" s="15">
        <v>917.16</v>
      </c>
      <c r="F56" s="16">
        <v>8.9999999999999998E-4</v>
      </c>
      <c r="G56" s="16">
        <v>6.6567000000000001E-2</v>
      </c>
    </row>
    <row r="57" spans="1:7" x14ac:dyDescent="0.25">
      <c r="A57" s="17" t="s">
        <v>183</v>
      </c>
      <c r="B57" s="34"/>
      <c r="C57" s="34"/>
      <c r="D57" s="18"/>
      <c r="E57" s="19">
        <v>917.16</v>
      </c>
      <c r="F57" s="20">
        <v>8.9999999999999998E-4</v>
      </c>
      <c r="G57" s="21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24" t="s">
        <v>192</v>
      </c>
      <c r="B59" s="35"/>
      <c r="C59" s="35"/>
      <c r="D59" s="25"/>
      <c r="E59" s="19">
        <v>917.16</v>
      </c>
      <c r="F59" s="20">
        <v>8.9999999999999998E-4</v>
      </c>
      <c r="G59" s="21"/>
    </row>
    <row r="60" spans="1:7" x14ac:dyDescent="0.25">
      <c r="A60" s="13" t="s">
        <v>198</v>
      </c>
      <c r="B60" s="33"/>
      <c r="C60" s="33"/>
      <c r="D60" s="14"/>
      <c r="E60" s="15">
        <v>28007.2219171</v>
      </c>
      <c r="F60" s="16">
        <v>2.6124000000000001E-2</v>
      </c>
      <c r="G60" s="16"/>
    </row>
    <row r="61" spans="1:7" x14ac:dyDescent="0.25">
      <c r="A61" s="13" t="s">
        <v>199</v>
      </c>
      <c r="B61" s="33"/>
      <c r="C61" s="33"/>
      <c r="D61" s="14"/>
      <c r="E61" s="15">
        <v>13.888082900000001</v>
      </c>
      <c r="F61" s="16">
        <v>7.6000000000000004E-5</v>
      </c>
      <c r="G61" s="16">
        <v>6.6567000000000001E-2</v>
      </c>
    </row>
    <row r="62" spans="1:7" x14ac:dyDescent="0.25">
      <c r="A62" s="28" t="s">
        <v>200</v>
      </c>
      <c r="B62" s="36"/>
      <c r="C62" s="36"/>
      <c r="D62" s="29"/>
      <c r="E62" s="30">
        <v>1072076.8</v>
      </c>
      <c r="F62" s="31">
        <v>1</v>
      </c>
      <c r="G62" s="31"/>
    </row>
    <row r="64" spans="1:7" x14ac:dyDescent="0.25">
      <c r="A64" s="1" t="s">
        <v>201</v>
      </c>
    </row>
    <row r="65" spans="1:3" x14ac:dyDescent="0.25">
      <c r="A65" s="1" t="s">
        <v>1147</v>
      </c>
    </row>
    <row r="67" spans="1:3" x14ac:dyDescent="0.25">
      <c r="A67" s="1" t="s">
        <v>202</v>
      </c>
    </row>
    <row r="68" spans="1:3" x14ac:dyDescent="0.25">
      <c r="A68" s="48" t="s">
        <v>203</v>
      </c>
      <c r="B68" s="3" t="s">
        <v>137</v>
      </c>
    </row>
    <row r="69" spans="1:3" x14ac:dyDescent="0.25">
      <c r="A69" t="s">
        <v>204</v>
      </c>
    </row>
    <row r="70" spans="1:3" x14ac:dyDescent="0.25">
      <c r="A70" t="s">
        <v>745</v>
      </c>
      <c r="B70" t="s">
        <v>206</v>
      </c>
      <c r="C70" t="s">
        <v>206</v>
      </c>
    </row>
    <row r="71" spans="1:3" x14ac:dyDescent="0.25">
      <c r="B71" s="49">
        <v>45716</v>
      </c>
      <c r="C71" s="49">
        <v>45747</v>
      </c>
    </row>
    <row r="72" spans="1:3" x14ac:dyDescent="0.25">
      <c r="A72" t="s">
        <v>746</v>
      </c>
      <c r="B72">
        <v>1222.4948999999999</v>
      </c>
      <c r="C72">
        <v>1242.365</v>
      </c>
    </row>
    <row r="74" spans="1:3" x14ac:dyDescent="0.25">
      <c r="A74" t="s">
        <v>287</v>
      </c>
      <c r="B74" s="3" t="s">
        <v>137</v>
      </c>
    </row>
    <row r="75" spans="1:3" x14ac:dyDescent="0.25">
      <c r="A75" t="s">
        <v>233</v>
      </c>
      <c r="B75" s="3" t="s">
        <v>137</v>
      </c>
    </row>
    <row r="76" spans="1:3" ht="29.1" customHeight="1" x14ac:dyDescent="0.25">
      <c r="A76" s="48" t="s">
        <v>234</v>
      </c>
      <c r="B76" s="3" t="s">
        <v>137</v>
      </c>
    </row>
    <row r="77" spans="1:3" ht="29.1" customHeight="1" x14ac:dyDescent="0.25">
      <c r="A77" s="48" t="s">
        <v>235</v>
      </c>
      <c r="B77" s="3" t="s">
        <v>137</v>
      </c>
    </row>
    <row r="78" spans="1:3" x14ac:dyDescent="0.25">
      <c r="A78" t="s">
        <v>236</v>
      </c>
      <c r="B78" s="51">
        <f>+B93</f>
        <v>6.9086063394156252</v>
      </c>
    </row>
    <row r="79" spans="1:3" ht="43.5" customHeight="1" x14ac:dyDescent="0.25">
      <c r="A79" s="48" t="s">
        <v>237</v>
      </c>
      <c r="B79" s="3" t="s">
        <v>137</v>
      </c>
    </row>
    <row r="80" spans="1:3" x14ac:dyDescent="0.25">
      <c r="B80" s="3"/>
    </row>
    <row r="81" spans="1:2" ht="29.1" customHeight="1" x14ac:dyDescent="0.25">
      <c r="A81" s="48" t="s">
        <v>238</v>
      </c>
      <c r="B81" s="3" t="s">
        <v>137</v>
      </c>
    </row>
    <row r="82" spans="1:2" ht="29.1" customHeight="1" x14ac:dyDescent="0.25">
      <c r="A82" s="48" t="s">
        <v>239</v>
      </c>
      <c r="B82">
        <v>447123.3</v>
      </c>
    </row>
    <row r="83" spans="1:2" ht="29.1" customHeight="1" x14ac:dyDescent="0.25">
      <c r="A83" s="48" t="s">
        <v>240</v>
      </c>
      <c r="B83" s="3" t="s">
        <v>137</v>
      </c>
    </row>
    <row r="84" spans="1:2" ht="29.1" customHeight="1" x14ac:dyDescent="0.25">
      <c r="A84" s="48" t="s">
        <v>241</v>
      </c>
      <c r="B84" s="3" t="s">
        <v>137</v>
      </c>
    </row>
    <row r="86" spans="1:2" x14ac:dyDescent="0.25">
      <c r="A86" s="48" t="s">
        <v>242</v>
      </c>
      <c r="B86" s="48"/>
    </row>
    <row r="87" spans="1:2" ht="29.1" customHeight="1" x14ac:dyDescent="0.25">
      <c r="A87" s="56" t="s">
        <v>243</v>
      </c>
      <c r="B87" s="56" t="s">
        <v>1148</v>
      </c>
    </row>
    <row r="88" spans="1:2" x14ac:dyDescent="0.25">
      <c r="A88" s="56" t="s">
        <v>245</v>
      </c>
      <c r="B88" s="56" t="s">
        <v>748</v>
      </c>
    </row>
    <row r="89" spans="1:2" x14ac:dyDescent="0.25">
      <c r="A89" s="56"/>
      <c r="B89" s="56"/>
    </row>
    <row r="90" spans="1:2" x14ac:dyDescent="0.25">
      <c r="A90" s="56" t="s">
        <v>247</v>
      </c>
      <c r="B90" s="60">
        <v>7.1060329262862902</v>
      </c>
    </row>
    <row r="91" spans="1:2" x14ac:dyDescent="0.25">
      <c r="A91" s="56"/>
      <c r="B91" s="56"/>
    </row>
    <row r="92" spans="1:2" x14ac:dyDescent="0.25">
      <c r="A92" s="56" t="s">
        <v>248</v>
      </c>
      <c r="B92" s="61">
        <v>5.5412999999999997</v>
      </c>
    </row>
    <row r="93" spans="1:2" x14ac:dyDescent="0.25">
      <c r="A93" s="56" t="s">
        <v>249</v>
      </c>
      <c r="B93" s="61">
        <v>6.9086063394156252</v>
      </c>
    </row>
    <row r="94" spans="1:2" x14ac:dyDescent="0.25">
      <c r="A94" s="56"/>
      <c r="B94" s="56"/>
    </row>
    <row r="95" spans="1:2" x14ac:dyDescent="0.25">
      <c r="A95" s="56" t="s">
        <v>250</v>
      </c>
      <c r="B95" s="62">
        <v>45747</v>
      </c>
    </row>
    <row r="97" spans="1:4" x14ac:dyDescent="0.25">
      <c r="A97" s="1"/>
    </row>
    <row r="99" spans="1:4" ht="69.95" customHeight="1" x14ac:dyDescent="0.25">
      <c r="A99" s="71" t="s">
        <v>251</v>
      </c>
      <c r="B99" s="71" t="s">
        <v>252</v>
      </c>
      <c r="C99" s="71" t="s">
        <v>5</v>
      </c>
      <c r="D99" s="71" t="s">
        <v>6</v>
      </c>
    </row>
    <row r="100" spans="1:4" ht="69.95" customHeight="1" x14ac:dyDescent="0.25">
      <c r="A100" s="71" t="s">
        <v>1148</v>
      </c>
      <c r="B100" s="71"/>
      <c r="C100" s="71" t="s">
        <v>39</v>
      </c>
      <c r="D10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2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1149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1150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901</v>
      </c>
      <c r="B8" s="33"/>
      <c r="C8" s="33"/>
      <c r="D8" s="14"/>
      <c r="E8" s="15"/>
      <c r="F8" s="16"/>
      <c r="G8" s="16"/>
    </row>
    <row r="9" spans="1:8" x14ac:dyDescent="0.25">
      <c r="A9" s="13" t="s">
        <v>1151</v>
      </c>
      <c r="B9" s="33" t="s">
        <v>1152</v>
      </c>
      <c r="C9" s="33"/>
      <c r="D9" s="14">
        <v>31544715</v>
      </c>
      <c r="E9" s="15">
        <v>406235.99</v>
      </c>
      <c r="F9" s="16">
        <v>0.99760000000000004</v>
      </c>
      <c r="G9" s="16"/>
    </row>
    <row r="10" spans="1:8" x14ac:dyDescent="0.25">
      <c r="A10" s="17" t="s">
        <v>183</v>
      </c>
      <c r="B10" s="34"/>
      <c r="C10" s="34"/>
      <c r="D10" s="18"/>
      <c r="E10" s="19">
        <v>406235.99</v>
      </c>
      <c r="F10" s="20">
        <v>0.99760000000000004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406235.99</v>
      </c>
      <c r="F12" s="20">
        <v>0.99760000000000004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1331.79</v>
      </c>
      <c r="F15" s="16">
        <v>3.3E-3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1331.79</v>
      </c>
      <c r="F16" s="20">
        <v>3.3E-3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1331.79</v>
      </c>
      <c r="F18" s="20">
        <v>3.3E-3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0.97153940000000005</v>
      </c>
      <c r="F19" s="16">
        <v>1.9999999999999999E-6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-356.1415394</v>
      </c>
      <c r="F20" s="27">
        <v>-9.0200000000000002E-4</v>
      </c>
      <c r="G20" s="16">
        <v>6.6567000000000001E-2</v>
      </c>
    </row>
    <row r="21" spans="1:7" x14ac:dyDescent="0.25">
      <c r="A21" s="28" t="s">
        <v>200</v>
      </c>
      <c r="B21" s="36"/>
      <c r="C21" s="36"/>
      <c r="D21" s="29"/>
      <c r="E21" s="30">
        <v>407212.61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12.7325</v>
      </c>
      <c r="C31">
        <v>12.843500000000001</v>
      </c>
    </row>
    <row r="32" spans="1:7" x14ac:dyDescent="0.25">
      <c r="A32" t="s">
        <v>212</v>
      </c>
      <c r="B32">
        <v>12.7325</v>
      </c>
      <c r="C32">
        <v>12.843500000000001</v>
      </c>
    </row>
    <row r="33" spans="1:3" x14ac:dyDescent="0.25">
      <c r="A33" t="s">
        <v>217</v>
      </c>
      <c r="B33">
        <v>12.7325</v>
      </c>
      <c r="C33">
        <v>12.843500000000001</v>
      </c>
    </row>
    <row r="34" spans="1:3" x14ac:dyDescent="0.25">
      <c r="A34" t="s">
        <v>218</v>
      </c>
      <c r="B34">
        <v>12.7325</v>
      </c>
      <c r="C34">
        <v>12.843500000000001</v>
      </c>
    </row>
    <row r="36" spans="1:3" x14ac:dyDescent="0.25">
      <c r="A36" t="s">
        <v>287</v>
      </c>
      <c r="B36" s="3" t="s">
        <v>137</v>
      </c>
    </row>
    <row r="37" spans="1:3" x14ac:dyDescent="0.25">
      <c r="A37" t="s">
        <v>233</v>
      </c>
      <c r="B37" s="3" t="s">
        <v>137</v>
      </c>
    </row>
    <row r="38" spans="1:3" ht="29.1" customHeight="1" x14ac:dyDescent="0.25">
      <c r="A38" s="48" t="s">
        <v>234</v>
      </c>
      <c r="B38" s="3" t="s">
        <v>137</v>
      </c>
    </row>
    <row r="39" spans="1:3" ht="29.1" customHeight="1" x14ac:dyDescent="0.25">
      <c r="A39" s="48" t="s">
        <v>235</v>
      </c>
      <c r="B39" s="3" t="s">
        <v>137</v>
      </c>
    </row>
    <row r="40" spans="1:3" x14ac:dyDescent="0.25">
      <c r="A40" t="s">
        <v>236</v>
      </c>
      <c r="B40" s="51">
        <f>+B55</f>
        <v>2.4337052678268491E-2</v>
      </c>
    </row>
    <row r="41" spans="1:3" ht="43.5" customHeight="1" x14ac:dyDescent="0.25">
      <c r="A41" s="48" t="s">
        <v>237</v>
      </c>
      <c r="B41" s="3" t="s">
        <v>137</v>
      </c>
    </row>
    <row r="42" spans="1:3" x14ac:dyDescent="0.25">
      <c r="B42" s="3"/>
    </row>
    <row r="43" spans="1:3" ht="29.1" customHeight="1" x14ac:dyDescent="0.25">
      <c r="A43" s="48" t="s">
        <v>238</v>
      </c>
      <c r="B43" s="3" t="s">
        <v>137</v>
      </c>
    </row>
    <row r="44" spans="1:3" ht="29.1" customHeight="1" x14ac:dyDescent="0.25">
      <c r="A44" s="48" t="s">
        <v>239</v>
      </c>
      <c r="B44" t="s">
        <v>137</v>
      </c>
    </row>
    <row r="45" spans="1:3" ht="29.1" customHeight="1" x14ac:dyDescent="0.25">
      <c r="A45" s="48" t="s">
        <v>240</v>
      </c>
      <c r="B45" s="3" t="s">
        <v>137</v>
      </c>
    </row>
    <row r="46" spans="1:3" ht="29.1" customHeight="1" x14ac:dyDescent="0.25">
      <c r="A46" s="48" t="s">
        <v>241</v>
      </c>
      <c r="B46" s="3" t="s">
        <v>137</v>
      </c>
    </row>
    <row r="48" spans="1:3" x14ac:dyDescent="0.25">
      <c r="A48" s="48" t="s">
        <v>242</v>
      </c>
      <c r="B48" s="48"/>
    </row>
    <row r="49" spans="1:4" ht="29.1" customHeight="1" x14ac:dyDescent="0.25">
      <c r="A49" s="56" t="s">
        <v>243</v>
      </c>
      <c r="B49" s="56" t="s">
        <v>1153</v>
      </c>
    </row>
    <row r="50" spans="1:4" ht="43.5" customHeight="1" x14ac:dyDescent="0.25">
      <c r="A50" s="56" t="s">
        <v>245</v>
      </c>
      <c r="B50" s="56" t="s">
        <v>1154</v>
      </c>
    </row>
    <row r="51" spans="1:4" x14ac:dyDescent="0.25">
      <c r="A51" s="56"/>
      <c r="B51" s="56"/>
    </row>
    <row r="52" spans="1:4" x14ac:dyDescent="0.25">
      <c r="A52" s="56" t="s">
        <v>247</v>
      </c>
      <c r="B52" s="60">
        <v>7.0166453764462569</v>
      </c>
    </row>
    <row r="53" spans="1:4" x14ac:dyDescent="0.25">
      <c r="A53" s="56"/>
      <c r="B53" s="56"/>
    </row>
    <row r="54" spans="1:4" x14ac:dyDescent="0.25">
      <c r="A54" s="56" t="s">
        <v>248</v>
      </c>
      <c r="B54" s="61">
        <v>2.5499999999999998E-2</v>
      </c>
    </row>
    <row r="55" spans="1:4" x14ac:dyDescent="0.25">
      <c r="A55" s="56" t="s">
        <v>249</v>
      </c>
      <c r="B55" s="61">
        <v>2.4337052678268491E-2</v>
      </c>
    </row>
    <row r="56" spans="1:4" x14ac:dyDescent="0.25">
      <c r="A56" s="56"/>
      <c r="B56" s="56"/>
    </row>
    <row r="57" spans="1:4" x14ac:dyDescent="0.25">
      <c r="A57" s="56" t="s">
        <v>250</v>
      </c>
      <c r="B57" s="62">
        <v>45747</v>
      </c>
    </row>
    <row r="59" spans="1:4" x14ac:dyDescent="0.25">
      <c r="A59" s="1"/>
    </row>
    <row r="61" spans="1:4" ht="69.95" customHeight="1" x14ac:dyDescent="0.25">
      <c r="A61" s="71" t="s">
        <v>251</v>
      </c>
      <c r="B61" s="71" t="s">
        <v>252</v>
      </c>
      <c r="C61" s="71" t="s">
        <v>5</v>
      </c>
      <c r="D61" s="71" t="s">
        <v>6</v>
      </c>
    </row>
    <row r="62" spans="1:4" ht="69.95" customHeight="1" x14ac:dyDescent="0.25">
      <c r="A62" s="71" t="s">
        <v>1153</v>
      </c>
      <c r="B62" s="71"/>
      <c r="C62" s="71" t="s">
        <v>26</v>
      </c>
      <c r="D6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0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1155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1156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1157</v>
      </c>
      <c r="B11" s="33" t="s">
        <v>1158</v>
      </c>
      <c r="C11" s="33" t="s">
        <v>148</v>
      </c>
      <c r="D11" s="14">
        <v>2500000</v>
      </c>
      <c r="E11" s="15">
        <v>2503.64</v>
      </c>
      <c r="F11" s="16">
        <v>3.9E-2</v>
      </c>
      <c r="G11" s="16">
        <v>7.3800000000000004E-2</v>
      </c>
    </row>
    <row r="12" spans="1:8" x14ac:dyDescent="0.25">
      <c r="A12" s="13" t="s">
        <v>1159</v>
      </c>
      <c r="B12" s="33" t="s">
        <v>1160</v>
      </c>
      <c r="C12" s="33" t="s">
        <v>148</v>
      </c>
      <c r="D12" s="14">
        <v>2500000</v>
      </c>
      <c r="E12" s="15">
        <v>2498.21</v>
      </c>
      <c r="F12" s="16">
        <v>3.8899999999999997E-2</v>
      </c>
      <c r="G12" s="16">
        <v>7.3999999999999996E-2</v>
      </c>
    </row>
    <row r="13" spans="1:8" x14ac:dyDescent="0.25">
      <c r="A13" s="13" t="s">
        <v>1161</v>
      </c>
      <c r="B13" s="33" t="s">
        <v>1162</v>
      </c>
      <c r="C13" s="33" t="s">
        <v>142</v>
      </c>
      <c r="D13" s="14">
        <v>2500000</v>
      </c>
      <c r="E13" s="15">
        <v>2494.6799999999998</v>
      </c>
      <c r="F13" s="16">
        <v>3.8800000000000001E-2</v>
      </c>
      <c r="G13" s="16">
        <v>7.3599999999999999E-2</v>
      </c>
    </row>
    <row r="14" spans="1:8" x14ac:dyDescent="0.25">
      <c r="A14" s="17" t="s">
        <v>183</v>
      </c>
      <c r="B14" s="34"/>
      <c r="C14" s="34"/>
      <c r="D14" s="18"/>
      <c r="E14" s="19">
        <v>7496.53</v>
      </c>
      <c r="F14" s="20">
        <v>0.1167</v>
      </c>
      <c r="G14" s="21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184</v>
      </c>
      <c r="B16" s="33"/>
      <c r="C16" s="33"/>
      <c r="D16" s="14"/>
      <c r="E16" s="15"/>
      <c r="F16" s="16"/>
      <c r="G16" s="16"/>
    </row>
    <row r="17" spans="1:7" x14ac:dyDescent="0.25">
      <c r="A17" s="13" t="s">
        <v>370</v>
      </c>
      <c r="B17" s="33" t="s">
        <v>371</v>
      </c>
      <c r="C17" s="33" t="s">
        <v>187</v>
      </c>
      <c r="D17" s="14">
        <v>10000000</v>
      </c>
      <c r="E17" s="15">
        <v>9923.66</v>
      </c>
      <c r="F17" s="16">
        <v>0.1545</v>
      </c>
      <c r="G17" s="16">
        <v>6.5073000000000006E-2</v>
      </c>
    </row>
    <row r="18" spans="1:7" x14ac:dyDescent="0.25">
      <c r="A18" s="17" t="s">
        <v>183</v>
      </c>
      <c r="B18" s="34"/>
      <c r="C18" s="34"/>
      <c r="D18" s="18"/>
      <c r="E18" s="19">
        <v>9923.66</v>
      </c>
      <c r="F18" s="20">
        <v>0.1545</v>
      </c>
      <c r="G18" s="21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190</v>
      </c>
      <c r="B20" s="33"/>
      <c r="C20" s="33"/>
      <c r="D20" s="14"/>
      <c r="E20" s="15"/>
      <c r="F20" s="16"/>
      <c r="G20" s="16"/>
    </row>
    <row r="21" spans="1:7" x14ac:dyDescent="0.25">
      <c r="A21" s="17" t="s">
        <v>183</v>
      </c>
      <c r="B21" s="33"/>
      <c r="C21" s="33"/>
      <c r="D21" s="14"/>
      <c r="E21" s="22" t="s">
        <v>137</v>
      </c>
      <c r="F21" s="23" t="s">
        <v>137</v>
      </c>
      <c r="G21" s="16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17" t="s">
        <v>191</v>
      </c>
      <c r="B23" s="33"/>
      <c r="C23" s="33"/>
      <c r="D23" s="14"/>
      <c r="E23" s="15"/>
      <c r="F23" s="16"/>
      <c r="G23" s="16"/>
    </row>
    <row r="24" spans="1:7" x14ac:dyDescent="0.25">
      <c r="A24" s="17" t="s">
        <v>183</v>
      </c>
      <c r="B24" s="33"/>
      <c r="C24" s="33"/>
      <c r="D24" s="14"/>
      <c r="E24" s="22" t="s">
        <v>137</v>
      </c>
      <c r="F24" s="23" t="s">
        <v>137</v>
      </c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24" t="s">
        <v>192</v>
      </c>
      <c r="B26" s="35"/>
      <c r="C26" s="35"/>
      <c r="D26" s="25"/>
      <c r="E26" s="19">
        <v>17420.189999999999</v>
      </c>
      <c r="F26" s="20">
        <v>0.2712</v>
      </c>
      <c r="G26" s="21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17" t="s">
        <v>597</v>
      </c>
      <c r="B28" s="33"/>
      <c r="C28" s="33"/>
      <c r="D28" s="14"/>
      <c r="E28" s="15"/>
      <c r="F28" s="16"/>
      <c r="G28" s="16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17" t="s">
        <v>598</v>
      </c>
      <c r="B30" s="33"/>
      <c r="C30" s="33"/>
      <c r="D30" s="14"/>
      <c r="E30" s="15"/>
      <c r="F30" s="16"/>
      <c r="G30" s="16"/>
    </row>
    <row r="31" spans="1:7" x14ac:dyDescent="0.25">
      <c r="A31" s="13" t="s">
        <v>1163</v>
      </c>
      <c r="B31" s="33" t="s">
        <v>1164</v>
      </c>
      <c r="C31" s="33" t="s">
        <v>187</v>
      </c>
      <c r="D31" s="14">
        <v>5000000</v>
      </c>
      <c r="E31" s="15">
        <v>4858.5200000000004</v>
      </c>
      <c r="F31" s="16">
        <v>7.5700000000000003E-2</v>
      </c>
      <c r="G31" s="16">
        <v>6.5209000000000003E-2</v>
      </c>
    </row>
    <row r="32" spans="1:7" x14ac:dyDescent="0.25">
      <c r="A32" s="17" t="s">
        <v>183</v>
      </c>
      <c r="B32" s="34"/>
      <c r="C32" s="34"/>
      <c r="D32" s="18"/>
      <c r="E32" s="19">
        <v>4858.5200000000004</v>
      </c>
      <c r="F32" s="20">
        <v>7.5700000000000003E-2</v>
      </c>
      <c r="G32" s="21"/>
    </row>
    <row r="33" spans="1:7" x14ac:dyDescent="0.25">
      <c r="A33" s="17" t="s">
        <v>734</v>
      </c>
      <c r="B33" s="33"/>
      <c r="C33" s="33"/>
      <c r="D33" s="14"/>
      <c r="E33" s="15"/>
      <c r="F33" s="16"/>
      <c r="G33" s="16"/>
    </row>
    <row r="34" spans="1:7" x14ac:dyDescent="0.25">
      <c r="A34" s="13" t="s">
        <v>1165</v>
      </c>
      <c r="B34" s="33" t="s">
        <v>1166</v>
      </c>
      <c r="C34" s="33" t="s">
        <v>737</v>
      </c>
      <c r="D34" s="14">
        <v>5000000</v>
      </c>
      <c r="E34" s="15">
        <v>4687.32</v>
      </c>
      <c r="F34" s="16">
        <v>7.2999999999999995E-2</v>
      </c>
      <c r="G34" s="16">
        <v>7.2249999999999995E-2</v>
      </c>
    </row>
    <row r="35" spans="1:7" x14ac:dyDescent="0.25">
      <c r="A35" s="13" t="s">
        <v>1167</v>
      </c>
      <c r="B35" s="33" t="s">
        <v>1168</v>
      </c>
      <c r="C35" s="33" t="s">
        <v>737</v>
      </c>
      <c r="D35" s="14">
        <v>5000000</v>
      </c>
      <c r="E35" s="15">
        <v>4682.42</v>
      </c>
      <c r="F35" s="16">
        <v>7.2900000000000006E-2</v>
      </c>
      <c r="G35" s="16">
        <v>7.1550000000000002E-2</v>
      </c>
    </row>
    <row r="36" spans="1:7" x14ac:dyDescent="0.25">
      <c r="A36" s="13" t="s">
        <v>1169</v>
      </c>
      <c r="B36" s="33" t="s">
        <v>1170</v>
      </c>
      <c r="C36" s="33" t="s">
        <v>737</v>
      </c>
      <c r="D36" s="14">
        <v>5000000</v>
      </c>
      <c r="E36" s="15">
        <v>4677.04</v>
      </c>
      <c r="F36" s="16">
        <v>7.2800000000000004E-2</v>
      </c>
      <c r="G36" s="16">
        <v>7.1400000000000005E-2</v>
      </c>
    </row>
    <row r="37" spans="1:7" x14ac:dyDescent="0.25">
      <c r="A37" s="13" t="s">
        <v>1171</v>
      </c>
      <c r="B37" s="33" t="s">
        <v>1172</v>
      </c>
      <c r="C37" s="33" t="s">
        <v>1173</v>
      </c>
      <c r="D37" s="14">
        <v>5000000</v>
      </c>
      <c r="E37" s="15">
        <v>4676</v>
      </c>
      <c r="F37" s="16">
        <v>7.2800000000000004E-2</v>
      </c>
      <c r="G37" s="16">
        <v>7.1849999999999997E-2</v>
      </c>
    </row>
    <row r="38" spans="1:7" x14ac:dyDescent="0.25">
      <c r="A38" s="13" t="s">
        <v>1174</v>
      </c>
      <c r="B38" s="33" t="s">
        <v>1175</v>
      </c>
      <c r="C38" s="33" t="s">
        <v>1176</v>
      </c>
      <c r="D38" s="14">
        <v>5000000</v>
      </c>
      <c r="E38" s="15">
        <v>4671.0600000000004</v>
      </c>
      <c r="F38" s="16">
        <v>7.2700000000000001E-2</v>
      </c>
      <c r="G38" s="16">
        <v>7.1999999999999995E-2</v>
      </c>
    </row>
    <row r="39" spans="1:7" x14ac:dyDescent="0.25">
      <c r="A39" s="13" t="s">
        <v>1177</v>
      </c>
      <c r="B39" s="33" t="s">
        <v>1178</v>
      </c>
      <c r="C39" s="33" t="s">
        <v>737</v>
      </c>
      <c r="D39" s="14">
        <v>2500000</v>
      </c>
      <c r="E39" s="15">
        <v>2335.1</v>
      </c>
      <c r="F39" s="16">
        <v>3.6400000000000002E-2</v>
      </c>
      <c r="G39" s="16">
        <v>7.1999999999999995E-2</v>
      </c>
    </row>
    <row r="40" spans="1:7" x14ac:dyDescent="0.25">
      <c r="A40" s="17" t="s">
        <v>183</v>
      </c>
      <c r="B40" s="34"/>
      <c r="C40" s="34"/>
      <c r="D40" s="18"/>
      <c r="E40" s="19">
        <v>25728.94</v>
      </c>
      <c r="F40" s="20">
        <v>0.40060000000000001</v>
      </c>
      <c r="G40" s="21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7" t="s">
        <v>738</v>
      </c>
      <c r="B42" s="33"/>
      <c r="C42" s="33"/>
      <c r="D42" s="14"/>
      <c r="E42" s="15"/>
      <c r="F42" s="16"/>
      <c r="G42" s="16"/>
    </row>
    <row r="43" spans="1:7" x14ac:dyDescent="0.25">
      <c r="A43" s="13" t="s">
        <v>1179</v>
      </c>
      <c r="B43" s="33" t="s">
        <v>1180</v>
      </c>
      <c r="C43" s="33" t="s">
        <v>737</v>
      </c>
      <c r="D43" s="14">
        <v>5000000</v>
      </c>
      <c r="E43" s="15">
        <v>4759.17</v>
      </c>
      <c r="F43" s="16">
        <v>7.4099999999999999E-2</v>
      </c>
      <c r="G43" s="16">
        <v>7.1590000000000001E-2</v>
      </c>
    </row>
    <row r="44" spans="1:7" x14ac:dyDescent="0.25">
      <c r="A44" s="13" t="s">
        <v>1181</v>
      </c>
      <c r="B44" s="33" t="s">
        <v>1182</v>
      </c>
      <c r="C44" s="33" t="s">
        <v>737</v>
      </c>
      <c r="D44" s="14">
        <v>5000000</v>
      </c>
      <c r="E44" s="15">
        <v>4675.01</v>
      </c>
      <c r="F44" s="16">
        <v>7.2800000000000004E-2</v>
      </c>
      <c r="G44" s="16">
        <v>7.485E-2</v>
      </c>
    </row>
    <row r="45" spans="1:7" x14ac:dyDescent="0.25">
      <c r="A45" s="13" t="s">
        <v>1183</v>
      </c>
      <c r="B45" s="33" t="s">
        <v>1184</v>
      </c>
      <c r="C45" s="33" t="s">
        <v>737</v>
      </c>
      <c r="D45" s="14">
        <v>5000000</v>
      </c>
      <c r="E45" s="15">
        <v>4667.1000000000004</v>
      </c>
      <c r="F45" s="16">
        <v>7.2700000000000001E-2</v>
      </c>
      <c r="G45" s="16">
        <v>7.46E-2</v>
      </c>
    </row>
    <row r="46" spans="1:7" x14ac:dyDescent="0.25">
      <c r="A46" s="17" t="s">
        <v>183</v>
      </c>
      <c r="B46" s="34"/>
      <c r="C46" s="34"/>
      <c r="D46" s="18"/>
      <c r="E46" s="19">
        <v>14101.28</v>
      </c>
      <c r="F46" s="20">
        <v>0.21959999999999999</v>
      </c>
      <c r="G46" s="21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192</v>
      </c>
      <c r="B48" s="35"/>
      <c r="C48" s="35"/>
      <c r="D48" s="25"/>
      <c r="E48" s="19">
        <v>44688.74</v>
      </c>
      <c r="F48" s="20">
        <v>0.69589999999999996</v>
      </c>
      <c r="G48" s="21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196</v>
      </c>
      <c r="B51" s="33"/>
      <c r="C51" s="33"/>
      <c r="D51" s="14"/>
      <c r="E51" s="15"/>
      <c r="F51" s="16"/>
      <c r="G51" s="16"/>
    </row>
    <row r="52" spans="1:7" x14ac:dyDescent="0.25">
      <c r="A52" s="13" t="s">
        <v>197</v>
      </c>
      <c r="B52" s="33"/>
      <c r="C52" s="33"/>
      <c r="D52" s="14"/>
      <c r="E52" s="15">
        <v>7676.48</v>
      </c>
      <c r="F52" s="16">
        <v>0.1195</v>
      </c>
      <c r="G52" s="16">
        <v>5.2499999999999998E-2</v>
      </c>
    </row>
    <row r="53" spans="1:7" x14ac:dyDescent="0.25">
      <c r="A53" s="13" t="s">
        <v>197</v>
      </c>
      <c r="B53" s="33"/>
      <c r="C53" s="33"/>
      <c r="D53" s="14"/>
      <c r="E53" s="15">
        <v>3497.72</v>
      </c>
      <c r="F53" s="16">
        <v>5.45E-2</v>
      </c>
      <c r="G53" s="16">
        <v>5.9499999999999997E-2</v>
      </c>
    </row>
    <row r="54" spans="1:7" x14ac:dyDescent="0.25">
      <c r="A54" s="13" t="s">
        <v>197</v>
      </c>
      <c r="B54" s="33"/>
      <c r="C54" s="33"/>
      <c r="D54" s="14"/>
      <c r="E54" s="15">
        <v>518.53</v>
      </c>
      <c r="F54" s="16">
        <v>8.0999999999999996E-3</v>
      </c>
      <c r="G54" s="16">
        <v>6.6567000000000001E-2</v>
      </c>
    </row>
    <row r="55" spans="1:7" x14ac:dyDescent="0.25">
      <c r="A55" s="17" t="s">
        <v>183</v>
      </c>
      <c r="B55" s="34"/>
      <c r="C55" s="34"/>
      <c r="D55" s="18"/>
      <c r="E55" s="19">
        <v>11692.73</v>
      </c>
      <c r="F55" s="20">
        <v>0.18210000000000001</v>
      </c>
      <c r="G55" s="21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192</v>
      </c>
      <c r="B57" s="35"/>
      <c r="C57" s="35"/>
      <c r="D57" s="25"/>
      <c r="E57" s="19">
        <v>11692.73</v>
      </c>
      <c r="F57" s="20">
        <v>0.18210000000000001</v>
      </c>
      <c r="G57" s="21"/>
    </row>
    <row r="58" spans="1:7" x14ac:dyDescent="0.25">
      <c r="A58" s="13" t="s">
        <v>198</v>
      </c>
      <c r="B58" s="33"/>
      <c r="C58" s="33"/>
      <c r="D58" s="14"/>
      <c r="E58" s="15">
        <v>429.38359400000002</v>
      </c>
      <c r="F58" s="16">
        <v>6.6860000000000001E-3</v>
      </c>
      <c r="G58" s="16"/>
    </row>
    <row r="59" spans="1:7" x14ac:dyDescent="0.25">
      <c r="A59" s="13" t="s">
        <v>199</v>
      </c>
      <c r="B59" s="33"/>
      <c r="C59" s="33"/>
      <c r="D59" s="14"/>
      <c r="E59" s="26">
        <v>-10012.243594</v>
      </c>
      <c r="F59" s="27">
        <v>-0.155886</v>
      </c>
      <c r="G59" s="16">
        <v>5.5217000000000002E-2</v>
      </c>
    </row>
    <row r="60" spans="1:7" x14ac:dyDescent="0.25">
      <c r="A60" s="28" t="s">
        <v>200</v>
      </c>
      <c r="B60" s="36"/>
      <c r="C60" s="36"/>
      <c r="D60" s="29"/>
      <c r="E60" s="30">
        <v>64218.8</v>
      </c>
      <c r="F60" s="31">
        <v>1</v>
      </c>
      <c r="G60" s="31"/>
    </row>
    <row r="62" spans="1:7" x14ac:dyDescent="0.25">
      <c r="A62" s="1" t="s">
        <v>743</v>
      </c>
    </row>
    <row r="63" spans="1:7" x14ac:dyDescent="0.25">
      <c r="A63" s="1" t="s">
        <v>201</v>
      </c>
    </row>
    <row r="65" spans="1:3" x14ac:dyDescent="0.25">
      <c r="A65" s="1" t="s">
        <v>202</v>
      </c>
    </row>
    <row r="66" spans="1:3" x14ac:dyDescent="0.25">
      <c r="A66" s="48" t="s">
        <v>203</v>
      </c>
      <c r="B66" s="3" t="s">
        <v>137</v>
      </c>
    </row>
    <row r="67" spans="1:3" x14ac:dyDescent="0.25">
      <c r="A67" t="s">
        <v>204</v>
      </c>
    </row>
    <row r="68" spans="1:3" x14ac:dyDescent="0.25">
      <c r="A68" t="s">
        <v>745</v>
      </c>
      <c r="B68" t="s">
        <v>206</v>
      </c>
      <c r="C68" t="s">
        <v>206</v>
      </c>
    </row>
    <row r="69" spans="1:3" x14ac:dyDescent="0.25">
      <c r="B69" s="49">
        <v>45716</v>
      </c>
      <c r="C69" s="49">
        <v>45747</v>
      </c>
    </row>
    <row r="70" spans="1:3" x14ac:dyDescent="0.25">
      <c r="A70" t="s">
        <v>285</v>
      </c>
      <c r="B70" s="3" t="s">
        <v>1185</v>
      </c>
      <c r="C70">
        <v>1005.0324000000001</v>
      </c>
    </row>
    <row r="71" spans="1:3" x14ac:dyDescent="0.25">
      <c r="A71" t="s">
        <v>212</v>
      </c>
      <c r="B71" s="3" t="s">
        <v>1185</v>
      </c>
      <c r="C71">
        <v>1005.0321</v>
      </c>
    </row>
    <row r="72" spans="1:3" x14ac:dyDescent="0.25">
      <c r="A72" t="s">
        <v>286</v>
      </c>
      <c r="B72" s="3" t="s">
        <v>1185</v>
      </c>
      <c r="C72">
        <v>1004.7511</v>
      </c>
    </row>
    <row r="73" spans="1:3" x14ac:dyDescent="0.25">
      <c r="A73" t="s">
        <v>218</v>
      </c>
      <c r="B73" s="3" t="s">
        <v>1185</v>
      </c>
      <c r="C73">
        <v>1004.7516000000001</v>
      </c>
    </row>
    <row r="76" spans="1:3" x14ac:dyDescent="0.25">
      <c r="A76" t="s">
        <v>287</v>
      </c>
      <c r="B76" s="3" t="s">
        <v>137</v>
      </c>
    </row>
    <row r="77" spans="1:3" x14ac:dyDescent="0.25">
      <c r="A77" t="s">
        <v>233</v>
      </c>
      <c r="B77" s="3" t="s">
        <v>137</v>
      </c>
    </row>
    <row r="78" spans="1:3" ht="29.1" customHeight="1" x14ac:dyDescent="0.25">
      <c r="A78" s="48" t="s">
        <v>234</v>
      </c>
      <c r="B78" s="3" t="s">
        <v>137</v>
      </c>
    </row>
    <row r="79" spans="1:3" ht="29.1" customHeight="1" x14ac:dyDescent="0.25">
      <c r="A79" s="48" t="s">
        <v>235</v>
      </c>
      <c r="B79" s="3" t="s">
        <v>137</v>
      </c>
    </row>
    <row r="80" spans="1:3" x14ac:dyDescent="0.25">
      <c r="A80" t="s">
        <v>236</v>
      </c>
      <c r="B80" s="51">
        <f>+B95</f>
        <v>0.87573587721677715</v>
      </c>
    </row>
    <row r="81" spans="1:2" ht="43.5" customHeight="1" x14ac:dyDescent="0.25">
      <c r="A81" s="48" t="s">
        <v>237</v>
      </c>
      <c r="B81" s="3" t="s">
        <v>137</v>
      </c>
    </row>
    <row r="82" spans="1:2" x14ac:dyDescent="0.25">
      <c r="B82" s="3"/>
    </row>
    <row r="83" spans="1:2" ht="29.1" customHeight="1" x14ac:dyDescent="0.25">
      <c r="A83" s="48" t="s">
        <v>238</v>
      </c>
      <c r="B83" s="3" t="s">
        <v>137</v>
      </c>
    </row>
    <row r="84" spans="1:2" ht="29.1" customHeight="1" x14ac:dyDescent="0.25">
      <c r="A84" s="48" t="s">
        <v>239</v>
      </c>
      <c r="B84">
        <v>10049.82</v>
      </c>
    </row>
    <row r="85" spans="1:2" ht="29.1" customHeight="1" x14ac:dyDescent="0.25">
      <c r="A85" s="48" t="s">
        <v>240</v>
      </c>
      <c r="B85" s="3" t="s">
        <v>137</v>
      </c>
    </row>
    <row r="86" spans="1:2" ht="29.1" customHeight="1" x14ac:dyDescent="0.25">
      <c r="A86" s="48" t="s">
        <v>241</v>
      </c>
      <c r="B86" s="3" t="s">
        <v>137</v>
      </c>
    </row>
    <row r="88" spans="1:2" x14ac:dyDescent="0.25">
      <c r="A88" t="s">
        <v>242</v>
      </c>
    </row>
    <row r="89" spans="1:2" ht="29.1" customHeight="1" x14ac:dyDescent="0.25">
      <c r="A89" s="55" t="s">
        <v>243</v>
      </c>
      <c r="B89" s="56" t="s">
        <v>1186</v>
      </c>
    </row>
    <row r="90" spans="1:2" ht="43.5" customHeight="1" x14ac:dyDescent="0.25">
      <c r="A90" s="55" t="s">
        <v>245</v>
      </c>
      <c r="B90" s="56" t="s">
        <v>1187</v>
      </c>
    </row>
    <row r="91" spans="1:2" x14ac:dyDescent="0.25">
      <c r="A91" s="55"/>
      <c r="B91" s="55"/>
    </row>
    <row r="92" spans="1:2" x14ac:dyDescent="0.25">
      <c r="A92" s="55" t="s">
        <v>247</v>
      </c>
      <c r="B92" s="57">
        <v>7.0338873710150631</v>
      </c>
    </row>
    <row r="93" spans="1:2" x14ac:dyDescent="0.25">
      <c r="A93" s="55"/>
      <c r="B93" s="55"/>
    </row>
    <row r="94" spans="1:2" x14ac:dyDescent="0.25">
      <c r="A94" s="55" t="s">
        <v>248</v>
      </c>
      <c r="B94" s="58">
        <v>0.87029999999999996</v>
      </c>
    </row>
    <row r="95" spans="1:2" x14ac:dyDescent="0.25">
      <c r="A95" s="55" t="s">
        <v>249</v>
      </c>
      <c r="B95" s="58">
        <v>0.87573587721677715</v>
      </c>
    </row>
    <row r="96" spans="1:2" x14ac:dyDescent="0.25">
      <c r="A96" s="55"/>
      <c r="B96" s="55"/>
    </row>
    <row r="97" spans="1:4" x14ac:dyDescent="0.25">
      <c r="A97" s="55" t="s">
        <v>250</v>
      </c>
      <c r="B97" s="59">
        <v>45747</v>
      </c>
    </row>
    <row r="99" spans="1:4" ht="69.95" customHeight="1" x14ac:dyDescent="0.25">
      <c r="A99" s="71" t="s">
        <v>251</v>
      </c>
      <c r="B99" s="71" t="s">
        <v>252</v>
      </c>
      <c r="C99" s="71" t="s">
        <v>5</v>
      </c>
      <c r="D99" s="71" t="s">
        <v>6</v>
      </c>
    </row>
    <row r="100" spans="1:4" ht="69.95" customHeight="1" x14ac:dyDescent="0.25">
      <c r="A100" s="71" t="s">
        <v>1186</v>
      </c>
      <c r="B100" s="71"/>
      <c r="C100" s="71" t="s">
        <v>42</v>
      </c>
      <c r="D10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5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3.85546875" bestFit="1" customWidth="1"/>
    <col min="4" max="4" width="22" bestFit="1" customWidth="1"/>
    <col min="5" max="5" width="15.7109375" bestFit="1" customWidth="1"/>
    <col min="6" max="6" width="22" bestFit="1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127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128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140</v>
      </c>
      <c r="B11" s="33" t="s">
        <v>141</v>
      </c>
      <c r="C11" s="33" t="s">
        <v>142</v>
      </c>
      <c r="D11" s="14">
        <v>2000000</v>
      </c>
      <c r="E11" s="15">
        <v>2099.38</v>
      </c>
      <c r="F11" s="16">
        <v>7.9799999999999996E-2</v>
      </c>
      <c r="G11" s="16">
        <v>7.0687E-2</v>
      </c>
    </row>
    <row r="12" spans="1:8" x14ac:dyDescent="0.25">
      <c r="A12" s="13" t="s">
        <v>143</v>
      </c>
      <c r="B12" s="33" t="s">
        <v>144</v>
      </c>
      <c r="C12" s="33" t="s">
        <v>145</v>
      </c>
      <c r="D12" s="14">
        <v>2000000</v>
      </c>
      <c r="E12" s="15">
        <v>2035.24</v>
      </c>
      <c r="F12" s="16">
        <v>7.7299999999999994E-2</v>
      </c>
      <c r="G12" s="16">
        <v>6.93E-2</v>
      </c>
    </row>
    <row r="13" spans="1:8" x14ac:dyDescent="0.25">
      <c r="A13" s="13" t="s">
        <v>146</v>
      </c>
      <c r="B13" s="33" t="s">
        <v>147</v>
      </c>
      <c r="C13" s="33" t="s">
        <v>148</v>
      </c>
      <c r="D13" s="14">
        <v>2000000</v>
      </c>
      <c r="E13" s="15">
        <v>2026.88</v>
      </c>
      <c r="F13" s="16">
        <v>7.6999999999999999E-2</v>
      </c>
      <c r="G13" s="16">
        <v>7.1199999999999999E-2</v>
      </c>
    </row>
    <row r="14" spans="1:8" x14ac:dyDescent="0.25">
      <c r="A14" s="13" t="s">
        <v>149</v>
      </c>
      <c r="B14" s="33" t="s">
        <v>150</v>
      </c>
      <c r="C14" s="33" t="s">
        <v>148</v>
      </c>
      <c r="D14" s="14">
        <v>1990000</v>
      </c>
      <c r="E14" s="15">
        <v>1993.28</v>
      </c>
      <c r="F14" s="16">
        <v>7.5700000000000003E-2</v>
      </c>
      <c r="G14" s="16">
        <v>6.9900000000000004E-2</v>
      </c>
    </row>
    <row r="15" spans="1:8" x14ac:dyDescent="0.25">
      <c r="A15" s="13" t="s">
        <v>151</v>
      </c>
      <c r="B15" s="33" t="s">
        <v>152</v>
      </c>
      <c r="C15" s="33" t="s">
        <v>153</v>
      </c>
      <c r="D15" s="14">
        <v>1900000</v>
      </c>
      <c r="E15" s="15">
        <v>1940.52</v>
      </c>
      <c r="F15" s="16">
        <v>7.3700000000000002E-2</v>
      </c>
      <c r="G15" s="16">
        <v>7.0765999999999996E-2</v>
      </c>
    </row>
    <row r="16" spans="1:8" x14ac:dyDescent="0.25">
      <c r="A16" s="13" t="s">
        <v>154</v>
      </c>
      <c r="B16" s="33" t="s">
        <v>155</v>
      </c>
      <c r="C16" s="33" t="s">
        <v>148</v>
      </c>
      <c r="D16" s="14">
        <v>1500000</v>
      </c>
      <c r="E16" s="15">
        <v>1586.67</v>
      </c>
      <c r="F16" s="16">
        <v>6.0299999999999999E-2</v>
      </c>
      <c r="G16" s="16">
        <v>7.1499999999999994E-2</v>
      </c>
    </row>
    <row r="17" spans="1:7" x14ac:dyDescent="0.25">
      <c r="A17" s="13" t="s">
        <v>156</v>
      </c>
      <c r="B17" s="33" t="s">
        <v>157</v>
      </c>
      <c r="C17" s="33" t="s">
        <v>148</v>
      </c>
      <c r="D17" s="14">
        <v>1300000</v>
      </c>
      <c r="E17" s="15">
        <v>1324.31</v>
      </c>
      <c r="F17" s="16">
        <v>5.0299999999999997E-2</v>
      </c>
      <c r="G17" s="16">
        <v>6.9599999999999995E-2</v>
      </c>
    </row>
    <row r="18" spans="1:7" x14ac:dyDescent="0.25">
      <c r="A18" s="13" t="s">
        <v>158</v>
      </c>
      <c r="B18" s="33" t="s">
        <v>159</v>
      </c>
      <c r="C18" s="33" t="s">
        <v>148</v>
      </c>
      <c r="D18" s="14">
        <v>1000000</v>
      </c>
      <c r="E18" s="15">
        <v>1071.05</v>
      </c>
      <c r="F18" s="16">
        <v>4.07E-2</v>
      </c>
      <c r="G18" s="16">
        <v>6.9510000000000002E-2</v>
      </c>
    </row>
    <row r="19" spans="1:7" x14ac:dyDescent="0.25">
      <c r="A19" s="13" t="s">
        <v>160</v>
      </c>
      <c r="B19" s="33" t="s">
        <v>161</v>
      </c>
      <c r="C19" s="33" t="s">
        <v>148</v>
      </c>
      <c r="D19" s="14">
        <v>1000000</v>
      </c>
      <c r="E19" s="15">
        <v>1044.28</v>
      </c>
      <c r="F19" s="16">
        <v>3.9699999999999999E-2</v>
      </c>
      <c r="G19" s="16">
        <v>6.9599999999999995E-2</v>
      </c>
    </row>
    <row r="20" spans="1:7" x14ac:dyDescent="0.25">
      <c r="A20" s="13" t="s">
        <v>162</v>
      </c>
      <c r="B20" s="33" t="s">
        <v>163</v>
      </c>
      <c r="C20" s="33" t="s">
        <v>164</v>
      </c>
      <c r="D20" s="14">
        <v>1000000</v>
      </c>
      <c r="E20" s="15">
        <v>1043.06</v>
      </c>
      <c r="F20" s="16">
        <v>3.9600000000000003E-2</v>
      </c>
      <c r="G20" s="16">
        <v>6.9788000000000003E-2</v>
      </c>
    </row>
    <row r="21" spans="1:7" x14ac:dyDescent="0.25">
      <c r="A21" s="13" t="s">
        <v>165</v>
      </c>
      <c r="B21" s="33" t="s">
        <v>166</v>
      </c>
      <c r="C21" s="33" t="s">
        <v>148</v>
      </c>
      <c r="D21" s="14">
        <v>1000000</v>
      </c>
      <c r="E21" s="15">
        <v>1042.72</v>
      </c>
      <c r="F21" s="16">
        <v>3.9600000000000003E-2</v>
      </c>
      <c r="G21" s="16">
        <v>7.0052000000000003E-2</v>
      </c>
    </row>
    <row r="22" spans="1:7" x14ac:dyDescent="0.25">
      <c r="A22" s="13" t="s">
        <v>167</v>
      </c>
      <c r="B22" s="33" t="s">
        <v>168</v>
      </c>
      <c r="C22" s="33" t="s">
        <v>142</v>
      </c>
      <c r="D22" s="14">
        <v>1000000</v>
      </c>
      <c r="E22" s="15">
        <v>1036.75</v>
      </c>
      <c r="F22" s="16">
        <v>3.9399999999999998E-2</v>
      </c>
      <c r="G22" s="16">
        <v>7.0300000000000001E-2</v>
      </c>
    </row>
    <row r="23" spans="1:7" x14ac:dyDescent="0.25">
      <c r="A23" s="13" t="s">
        <v>169</v>
      </c>
      <c r="B23" s="33" t="s">
        <v>170</v>
      </c>
      <c r="C23" s="33" t="s">
        <v>148</v>
      </c>
      <c r="D23" s="14">
        <v>1000000</v>
      </c>
      <c r="E23" s="15">
        <v>1011.9</v>
      </c>
      <c r="F23" s="16">
        <v>3.85E-2</v>
      </c>
      <c r="G23" s="16">
        <v>6.9949999999999998E-2</v>
      </c>
    </row>
    <row r="24" spans="1:7" x14ac:dyDescent="0.25">
      <c r="A24" s="13" t="s">
        <v>171</v>
      </c>
      <c r="B24" s="33" t="s">
        <v>172</v>
      </c>
      <c r="C24" s="33" t="s">
        <v>148</v>
      </c>
      <c r="D24" s="14">
        <v>1000000</v>
      </c>
      <c r="E24" s="15">
        <v>1008.21</v>
      </c>
      <c r="F24" s="16">
        <v>3.8300000000000001E-2</v>
      </c>
      <c r="G24" s="16">
        <v>7.1999999999999995E-2</v>
      </c>
    </row>
    <row r="25" spans="1:7" x14ac:dyDescent="0.25">
      <c r="A25" s="13" t="s">
        <v>173</v>
      </c>
      <c r="B25" s="33" t="s">
        <v>174</v>
      </c>
      <c r="C25" s="33" t="s">
        <v>148</v>
      </c>
      <c r="D25" s="14">
        <v>800000</v>
      </c>
      <c r="E25" s="15">
        <v>811.1</v>
      </c>
      <c r="F25" s="16">
        <v>3.0800000000000001E-2</v>
      </c>
      <c r="G25" s="16">
        <v>7.1499999999999994E-2</v>
      </c>
    </row>
    <row r="26" spans="1:7" x14ac:dyDescent="0.25">
      <c r="A26" s="13" t="s">
        <v>175</v>
      </c>
      <c r="B26" s="33" t="s">
        <v>176</v>
      </c>
      <c r="C26" s="33" t="s">
        <v>148</v>
      </c>
      <c r="D26" s="14">
        <v>500000</v>
      </c>
      <c r="E26" s="15">
        <v>529.66999999999996</v>
      </c>
      <c r="F26" s="16">
        <v>2.01E-2</v>
      </c>
      <c r="G26" s="16">
        <v>7.0050000000000001E-2</v>
      </c>
    </row>
    <row r="27" spans="1:7" x14ac:dyDescent="0.25">
      <c r="A27" s="13" t="s">
        <v>177</v>
      </c>
      <c r="B27" s="33" t="s">
        <v>178</v>
      </c>
      <c r="C27" s="33" t="s">
        <v>148</v>
      </c>
      <c r="D27" s="14">
        <v>500000</v>
      </c>
      <c r="E27" s="15">
        <v>520.19000000000005</v>
      </c>
      <c r="F27" s="16">
        <v>1.9800000000000002E-2</v>
      </c>
      <c r="G27" s="16">
        <v>7.1787000000000004E-2</v>
      </c>
    </row>
    <row r="28" spans="1:7" x14ac:dyDescent="0.25">
      <c r="A28" s="13" t="s">
        <v>179</v>
      </c>
      <c r="B28" s="33" t="s">
        <v>180</v>
      </c>
      <c r="C28" s="33" t="s">
        <v>148</v>
      </c>
      <c r="D28" s="14">
        <v>120000</v>
      </c>
      <c r="E28" s="15">
        <v>129.24</v>
      </c>
      <c r="F28" s="16">
        <v>4.8999999999999998E-3</v>
      </c>
      <c r="G28" s="16">
        <v>7.0913000000000004E-2</v>
      </c>
    </row>
    <row r="29" spans="1:7" x14ac:dyDescent="0.25">
      <c r="A29" s="13" t="s">
        <v>181</v>
      </c>
      <c r="B29" s="33" t="s">
        <v>182</v>
      </c>
      <c r="C29" s="33" t="s">
        <v>148</v>
      </c>
      <c r="D29" s="14">
        <v>10000</v>
      </c>
      <c r="E29" s="15">
        <v>10.42</v>
      </c>
      <c r="F29" s="16">
        <v>4.0000000000000002E-4</v>
      </c>
      <c r="G29" s="16">
        <v>7.4499999999999997E-2</v>
      </c>
    </row>
    <row r="30" spans="1:7" x14ac:dyDescent="0.25">
      <c r="A30" s="17" t="s">
        <v>183</v>
      </c>
      <c r="B30" s="34"/>
      <c r="C30" s="34"/>
      <c r="D30" s="18"/>
      <c r="E30" s="19">
        <v>22264.87</v>
      </c>
      <c r="F30" s="20">
        <v>0.84589999999999999</v>
      </c>
      <c r="G30" s="21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184</v>
      </c>
      <c r="B32" s="33"/>
      <c r="C32" s="33"/>
      <c r="D32" s="14"/>
      <c r="E32" s="15"/>
      <c r="F32" s="16"/>
      <c r="G32" s="16"/>
    </row>
    <row r="33" spans="1:7" x14ac:dyDescent="0.25">
      <c r="A33" s="13" t="s">
        <v>185</v>
      </c>
      <c r="B33" s="33" t="s">
        <v>186</v>
      </c>
      <c r="C33" s="33" t="s">
        <v>187</v>
      </c>
      <c r="D33" s="14">
        <v>2500000</v>
      </c>
      <c r="E33" s="15">
        <v>2590.92</v>
      </c>
      <c r="F33" s="16">
        <v>9.8500000000000004E-2</v>
      </c>
      <c r="G33" s="16">
        <v>6.7146999999999998E-2</v>
      </c>
    </row>
    <row r="34" spans="1:7" x14ac:dyDescent="0.25">
      <c r="A34" s="13" t="s">
        <v>188</v>
      </c>
      <c r="B34" s="33" t="s">
        <v>189</v>
      </c>
      <c r="C34" s="33" t="s">
        <v>187</v>
      </c>
      <c r="D34" s="14">
        <v>500000</v>
      </c>
      <c r="E34" s="15">
        <v>510.54</v>
      </c>
      <c r="F34" s="16">
        <v>1.9400000000000001E-2</v>
      </c>
      <c r="G34" s="16">
        <v>6.5561999999999995E-2</v>
      </c>
    </row>
    <row r="35" spans="1:7" x14ac:dyDescent="0.25">
      <c r="A35" s="17" t="s">
        <v>183</v>
      </c>
      <c r="B35" s="34"/>
      <c r="C35" s="34"/>
      <c r="D35" s="18"/>
      <c r="E35" s="19">
        <v>3101.46</v>
      </c>
      <c r="F35" s="20">
        <v>0.1179</v>
      </c>
      <c r="G35" s="21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190</v>
      </c>
      <c r="B37" s="33"/>
      <c r="C37" s="33"/>
      <c r="D37" s="14"/>
      <c r="E37" s="15"/>
      <c r="F37" s="16"/>
      <c r="G37" s="16"/>
    </row>
    <row r="38" spans="1:7" x14ac:dyDescent="0.25">
      <c r="A38" s="17" t="s">
        <v>183</v>
      </c>
      <c r="B38" s="33"/>
      <c r="C38" s="33"/>
      <c r="D38" s="14"/>
      <c r="E38" s="22" t="s">
        <v>137</v>
      </c>
      <c r="F38" s="23" t="s">
        <v>137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191</v>
      </c>
      <c r="B40" s="33"/>
      <c r="C40" s="33"/>
      <c r="D40" s="14"/>
      <c r="E40" s="15"/>
      <c r="F40" s="16"/>
      <c r="G40" s="16"/>
    </row>
    <row r="41" spans="1:7" x14ac:dyDescent="0.25">
      <c r="A41" s="17" t="s">
        <v>183</v>
      </c>
      <c r="B41" s="33"/>
      <c r="C41" s="33"/>
      <c r="D41" s="14"/>
      <c r="E41" s="22" t="s">
        <v>137</v>
      </c>
      <c r="F41" s="23" t="s">
        <v>137</v>
      </c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24" t="s">
        <v>192</v>
      </c>
      <c r="B43" s="35"/>
      <c r="C43" s="35"/>
      <c r="D43" s="25"/>
      <c r="E43" s="19">
        <v>25366.33</v>
      </c>
      <c r="F43" s="20">
        <v>0.96379999999999999</v>
      </c>
      <c r="G43" s="21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193</v>
      </c>
      <c r="B46" s="33"/>
      <c r="C46" s="33"/>
      <c r="D46" s="14"/>
      <c r="E46" s="15"/>
      <c r="F46" s="16"/>
      <c r="G46" s="16"/>
    </row>
    <row r="47" spans="1:7" x14ac:dyDescent="0.25">
      <c r="A47" s="13" t="s">
        <v>194</v>
      </c>
      <c r="B47" s="33" t="s">
        <v>195</v>
      </c>
      <c r="C47" s="33"/>
      <c r="D47" s="14">
        <v>888.45600000000002</v>
      </c>
      <c r="E47" s="15">
        <v>98.04</v>
      </c>
      <c r="F47" s="16">
        <v>3.7000000000000002E-3</v>
      </c>
      <c r="G47" s="16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192</v>
      </c>
      <c r="B49" s="35"/>
      <c r="C49" s="35"/>
      <c r="D49" s="25"/>
      <c r="E49" s="19">
        <v>98.04</v>
      </c>
      <c r="F49" s="20">
        <v>3.7000000000000002E-3</v>
      </c>
      <c r="G49" s="21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196</v>
      </c>
      <c r="B51" s="33"/>
      <c r="C51" s="33"/>
      <c r="D51" s="14"/>
      <c r="E51" s="15"/>
      <c r="F51" s="16"/>
      <c r="G51" s="16"/>
    </row>
    <row r="52" spans="1:7" x14ac:dyDescent="0.25">
      <c r="A52" s="13" t="s">
        <v>197</v>
      </c>
      <c r="B52" s="33"/>
      <c r="C52" s="33"/>
      <c r="D52" s="14"/>
      <c r="E52" s="15">
        <v>228.79</v>
      </c>
      <c r="F52" s="16">
        <v>8.6999999999999994E-3</v>
      </c>
      <c r="G52" s="16">
        <v>6.6567000000000001E-2</v>
      </c>
    </row>
    <row r="53" spans="1:7" x14ac:dyDescent="0.25">
      <c r="A53" s="17" t="s">
        <v>183</v>
      </c>
      <c r="B53" s="34"/>
      <c r="C53" s="34"/>
      <c r="D53" s="18"/>
      <c r="E53" s="19">
        <v>228.79</v>
      </c>
      <c r="F53" s="20">
        <v>8.6999999999999994E-3</v>
      </c>
      <c r="G53" s="21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24" t="s">
        <v>192</v>
      </c>
      <c r="B55" s="35"/>
      <c r="C55" s="35"/>
      <c r="D55" s="25"/>
      <c r="E55" s="19">
        <v>228.79</v>
      </c>
      <c r="F55" s="20">
        <v>8.6999999999999994E-3</v>
      </c>
      <c r="G55" s="21"/>
    </row>
    <row r="56" spans="1:7" x14ac:dyDescent="0.25">
      <c r="A56" s="13" t="s">
        <v>198</v>
      </c>
      <c r="B56" s="33"/>
      <c r="C56" s="33"/>
      <c r="D56" s="14"/>
      <c r="E56" s="15">
        <v>690.82676260000005</v>
      </c>
      <c r="F56" s="16">
        <v>2.6251E-2</v>
      </c>
      <c r="G56" s="16"/>
    </row>
    <row r="57" spans="1:7" x14ac:dyDescent="0.25">
      <c r="A57" s="13" t="s">
        <v>199</v>
      </c>
      <c r="B57" s="33"/>
      <c r="C57" s="33"/>
      <c r="D57" s="14"/>
      <c r="E57" s="26">
        <v>-68.116762600000001</v>
      </c>
      <c r="F57" s="27">
        <v>-2.4510000000000001E-3</v>
      </c>
      <c r="G57" s="16">
        <v>6.6567000000000001E-2</v>
      </c>
    </row>
    <row r="58" spans="1:7" x14ac:dyDescent="0.25">
      <c r="A58" s="28" t="s">
        <v>200</v>
      </c>
      <c r="B58" s="36"/>
      <c r="C58" s="36"/>
      <c r="D58" s="29"/>
      <c r="E58" s="30">
        <v>26315.87</v>
      </c>
      <c r="F58" s="31">
        <v>1</v>
      </c>
      <c r="G58" s="31"/>
    </row>
    <row r="60" spans="1:7" x14ac:dyDescent="0.25">
      <c r="A60" s="1" t="s">
        <v>201</v>
      </c>
    </row>
    <row r="63" spans="1:7" x14ac:dyDescent="0.25">
      <c r="A63" s="1" t="s">
        <v>202</v>
      </c>
    </row>
    <row r="64" spans="1:7" x14ac:dyDescent="0.25">
      <c r="A64" s="48" t="s">
        <v>203</v>
      </c>
      <c r="B64" s="3" t="s">
        <v>137</v>
      </c>
    </row>
    <row r="65" spans="1:3" x14ac:dyDescent="0.25">
      <c r="A65" t="s">
        <v>204</v>
      </c>
    </row>
    <row r="66" spans="1:3" x14ac:dyDescent="0.25">
      <c r="A66" t="s">
        <v>205</v>
      </c>
      <c r="B66" t="s">
        <v>206</v>
      </c>
      <c r="C66" t="s">
        <v>206</v>
      </c>
    </row>
    <row r="67" spans="1:3" x14ac:dyDescent="0.25">
      <c r="B67" s="49">
        <v>45716</v>
      </c>
      <c r="C67" s="49">
        <v>45747</v>
      </c>
    </row>
    <row r="68" spans="1:3" x14ac:dyDescent="0.25">
      <c r="A68" t="s">
        <v>207</v>
      </c>
      <c r="B68" t="s">
        <v>208</v>
      </c>
      <c r="C68" t="s">
        <v>209</v>
      </c>
    </row>
    <row r="69" spans="1:3" x14ac:dyDescent="0.25">
      <c r="A69" t="s">
        <v>210</v>
      </c>
      <c r="B69">
        <v>14.537000000000001</v>
      </c>
      <c r="C69">
        <v>14.7212</v>
      </c>
    </row>
    <row r="70" spans="1:3" x14ac:dyDescent="0.25">
      <c r="A70" t="s">
        <v>211</v>
      </c>
      <c r="B70">
        <v>24.584099999999999</v>
      </c>
      <c r="C70">
        <v>24.992699999999999</v>
      </c>
    </row>
    <row r="71" spans="1:3" x14ac:dyDescent="0.25">
      <c r="A71" t="s">
        <v>212</v>
      </c>
      <c r="B71">
        <v>18.443899999999999</v>
      </c>
      <c r="C71">
        <v>18.750499999999999</v>
      </c>
    </row>
    <row r="72" spans="1:3" x14ac:dyDescent="0.25">
      <c r="A72" t="s">
        <v>213</v>
      </c>
      <c r="B72">
        <v>10.8939</v>
      </c>
      <c r="C72">
        <v>10.969799999999999</v>
      </c>
    </row>
    <row r="73" spans="1:3" x14ac:dyDescent="0.25">
      <c r="A73" t="s">
        <v>214</v>
      </c>
      <c r="B73">
        <v>10.535399999999999</v>
      </c>
      <c r="C73">
        <v>10.611700000000001</v>
      </c>
    </row>
    <row r="74" spans="1:3" x14ac:dyDescent="0.25">
      <c r="A74" t="s">
        <v>215</v>
      </c>
      <c r="B74" t="s">
        <v>208</v>
      </c>
      <c r="C74" t="s">
        <v>209</v>
      </c>
    </row>
    <row r="75" spans="1:3" x14ac:dyDescent="0.25">
      <c r="A75" t="s">
        <v>216</v>
      </c>
      <c r="B75">
        <v>14.0732</v>
      </c>
      <c r="C75">
        <v>14.249499999999999</v>
      </c>
    </row>
    <row r="76" spans="1:3" x14ac:dyDescent="0.25">
      <c r="A76" t="s">
        <v>217</v>
      </c>
      <c r="B76">
        <v>23.749300000000002</v>
      </c>
      <c r="C76">
        <v>24.137699999999999</v>
      </c>
    </row>
    <row r="77" spans="1:3" x14ac:dyDescent="0.25">
      <c r="A77" t="s">
        <v>218</v>
      </c>
      <c r="B77">
        <v>17.653700000000001</v>
      </c>
      <c r="C77">
        <v>17.942299999999999</v>
      </c>
    </row>
    <row r="78" spans="1:3" x14ac:dyDescent="0.25">
      <c r="A78" t="s">
        <v>219</v>
      </c>
      <c r="B78">
        <v>11.1379</v>
      </c>
      <c r="C78">
        <v>11.2151</v>
      </c>
    </row>
    <row r="79" spans="1:3" x14ac:dyDescent="0.25">
      <c r="A79" t="s">
        <v>220</v>
      </c>
      <c r="B79">
        <v>10.1305</v>
      </c>
      <c r="C79">
        <v>10.2041</v>
      </c>
    </row>
    <row r="80" spans="1:3" x14ac:dyDescent="0.25">
      <c r="A80" t="s">
        <v>221</v>
      </c>
    </row>
    <row r="82" spans="1:4" x14ac:dyDescent="0.25">
      <c r="A82" t="s">
        <v>222</v>
      </c>
    </row>
    <row r="84" spans="1:4" x14ac:dyDescent="0.25">
      <c r="A84" s="50" t="s">
        <v>223</v>
      </c>
      <c r="B84" s="50" t="s">
        <v>224</v>
      </c>
      <c r="C84" s="50" t="s">
        <v>225</v>
      </c>
      <c r="D84" s="50" t="s">
        <v>226</v>
      </c>
    </row>
    <row r="85" spans="1:4" x14ac:dyDescent="0.25">
      <c r="A85" s="50" t="s">
        <v>227</v>
      </c>
      <c r="B85" s="50"/>
      <c r="C85" s="50">
        <v>5.6756300000000003E-2</v>
      </c>
      <c r="D85" s="50">
        <v>5.6756300000000003E-2</v>
      </c>
    </row>
    <row r="86" spans="1:4" x14ac:dyDescent="0.25">
      <c r="A86" s="50" t="s">
        <v>228</v>
      </c>
      <c r="B86" s="50"/>
      <c r="C86" s="50">
        <v>0.1046055</v>
      </c>
      <c r="D86" s="50">
        <v>0.1046055</v>
      </c>
    </row>
    <row r="87" spans="1:4" x14ac:dyDescent="0.25">
      <c r="A87" s="50" t="s">
        <v>229</v>
      </c>
      <c r="B87" s="50"/>
      <c r="C87" s="50">
        <v>9.8005800000000004E-2</v>
      </c>
      <c r="D87" s="50">
        <v>9.8005800000000004E-2</v>
      </c>
    </row>
    <row r="88" spans="1:4" x14ac:dyDescent="0.25">
      <c r="A88" s="50" t="s">
        <v>230</v>
      </c>
      <c r="B88" s="50"/>
      <c r="C88" s="50">
        <v>5.3162099999999997E-2</v>
      </c>
      <c r="D88" s="50">
        <v>5.3162099999999997E-2</v>
      </c>
    </row>
    <row r="89" spans="1:4" x14ac:dyDescent="0.25">
      <c r="A89" s="50" t="s">
        <v>231</v>
      </c>
      <c r="B89" s="50"/>
      <c r="C89" s="50">
        <v>0.10437159999999999</v>
      </c>
      <c r="D89" s="50">
        <v>0.10437159999999999</v>
      </c>
    </row>
    <row r="90" spans="1:4" x14ac:dyDescent="0.25">
      <c r="A90" s="50" t="s">
        <v>232</v>
      </c>
      <c r="B90" s="50"/>
      <c r="C90" s="50">
        <v>9.1360899999999995E-2</v>
      </c>
      <c r="D90" s="50">
        <v>9.1360899999999995E-2</v>
      </c>
    </row>
    <row r="92" spans="1:4" x14ac:dyDescent="0.25">
      <c r="A92" t="s">
        <v>233</v>
      </c>
      <c r="B92" s="3" t="s">
        <v>137</v>
      </c>
    </row>
    <row r="93" spans="1:4" ht="29.1" customHeight="1" x14ac:dyDescent="0.25">
      <c r="A93" s="48" t="s">
        <v>234</v>
      </c>
      <c r="B93" s="3" t="s">
        <v>137</v>
      </c>
    </row>
    <row r="94" spans="1:4" ht="29.1" customHeight="1" x14ac:dyDescent="0.25">
      <c r="A94" s="48" t="s">
        <v>235</v>
      </c>
      <c r="B94" s="3" t="s">
        <v>137</v>
      </c>
    </row>
    <row r="95" spans="1:4" x14ac:dyDescent="0.25">
      <c r="A95" t="s">
        <v>236</v>
      </c>
      <c r="B95" s="51">
        <f>+B110</f>
        <v>4.7643525261835968</v>
      </c>
    </row>
    <row r="96" spans="1:4" ht="43.5" customHeight="1" x14ac:dyDescent="0.25">
      <c r="A96" s="48" t="s">
        <v>237</v>
      </c>
      <c r="B96" s="3" t="s">
        <v>137</v>
      </c>
    </row>
    <row r="97" spans="1:2" x14ac:dyDescent="0.25">
      <c r="B97" s="3"/>
    </row>
    <row r="98" spans="1:2" ht="29.1" customHeight="1" x14ac:dyDescent="0.25">
      <c r="A98" s="48" t="s">
        <v>238</v>
      </c>
      <c r="B98" s="3" t="s">
        <v>137</v>
      </c>
    </row>
    <row r="99" spans="1:2" ht="29.1" customHeight="1" x14ac:dyDescent="0.25">
      <c r="A99" s="48" t="s">
        <v>239</v>
      </c>
      <c r="B99" t="s">
        <v>137</v>
      </c>
    </row>
    <row r="100" spans="1:2" ht="29.1" customHeight="1" x14ac:dyDescent="0.25">
      <c r="A100" s="48" t="s">
        <v>240</v>
      </c>
      <c r="B100" s="3" t="s">
        <v>137</v>
      </c>
    </row>
    <row r="101" spans="1:2" ht="29.1" customHeight="1" x14ac:dyDescent="0.25">
      <c r="A101" s="48" t="s">
        <v>241</v>
      </c>
      <c r="B101" s="3" t="s">
        <v>137</v>
      </c>
    </row>
    <row r="103" spans="1:2" x14ac:dyDescent="0.25">
      <c r="A103" s="48" t="s">
        <v>242</v>
      </c>
      <c r="B103" s="48"/>
    </row>
    <row r="104" spans="1:2" ht="43.5" customHeight="1" x14ac:dyDescent="0.25">
      <c r="A104" s="56" t="s">
        <v>243</v>
      </c>
      <c r="B104" s="56" t="s">
        <v>244</v>
      </c>
    </row>
    <row r="105" spans="1:2" ht="29.1" customHeight="1" x14ac:dyDescent="0.25">
      <c r="A105" s="56" t="s">
        <v>245</v>
      </c>
      <c r="B105" s="56" t="s">
        <v>246</v>
      </c>
    </row>
    <row r="106" spans="1:2" x14ac:dyDescent="0.25">
      <c r="A106" s="56"/>
      <c r="B106" s="56"/>
    </row>
    <row r="107" spans="1:2" x14ac:dyDescent="0.25">
      <c r="A107" s="56" t="s">
        <v>247</v>
      </c>
      <c r="B107" s="60">
        <v>6.9710657679228598</v>
      </c>
    </row>
    <row r="108" spans="1:2" x14ac:dyDescent="0.25">
      <c r="A108" s="56"/>
      <c r="B108" s="56"/>
    </row>
    <row r="109" spans="1:2" x14ac:dyDescent="0.25">
      <c r="A109" s="56" t="s">
        <v>248</v>
      </c>
      <c r="B109" s="61">
        <v>4.0053000000000001</v>
      </c>
    </row>
    <row r="110" spans="1:2" x14ac:dyDescent="0.25">
      <c r="A110" s="56" t="s">
        <v>249</v>
      </c>
      <c r="B110" s="61">
        <v>4.7643525261835968</v>
      </c>
    </row>
    <row r="111" spans="1:2" x14ac:dyDescent="0.25">
      <c r="A111" s="56"/>
      <c r="B111" s="56"/>
    </row>
    <row r="112" spans="1:2" x14ac:dyDescent="0.25">
      <c r="A112" s="56" t="s">
        <v>250</v>
      </c>
      <c r="B112" s="62">
        <v>45747</v>
      </c>
    </row>
    <row r="114" spans="1:6" ht="69.95" customHeight="1" x14ac:dyDescent="0.25">
      <c r="A114" s="71" t="s">
        <v>251</v>
      </c>
      <c r="B114" s="71" t="s">
        <v>252</v>
      </c>
      <c r="C114" s="71" t="s">
        <v>5</v>
      </c>
      <c r="D114" s="71" t="s">
        <v>6</v>
      </c>
      <c r="E114" s="71" t="s">
        <v>5</v>
      </c>
      <c r="F114" s="71" t="s">
        <v>6</v>
      </c>
    </row>
    <row r="115" spans="1:6" ht="69.95" customHeight="1" x14ac:dyDescent="0.25">
      <c r="A115" s="71" t="s">
        <v>253</v>
      </c>
      <c r="B115" s="71"/>
      <c r="C115" s="71" t="s">
        <v>8</v>
      </c>
      <c r="D115" s="71"/>
      <c r="E115" s="71" t="s">
        <v>9</v>
      </c>
      <c r="F11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9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1188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1189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432</v>
      </c>
      <c r="B8" s="33" t="s">
        <v>433</v>
      </c>
      <c r="C8" s="33" t="s">
        <v>431</v>
      </c>
      <c r="D8" s="14">
        <v>124803</v>
      </c>
      <c r="E8" s="15">
        <v>7207.93</v>
      </c>
      <c r="F8" s="16">
        <v>4.2500000000000003E-2</v>
      </c>
      <c r="G8" s="16"/>
    </row>
    <row r="9" spans="1:8" x14ac:dyDescent="0.25">
      <c r="A9" s="13" t="s">
        <v>787</v>
      </c>
      <c r="B9" s="33" t="s">
        <v>788</v>
      </c>
      <c r="C9" s="33" t="s">
        <v>479</v>
      </c>
      <c r="D9" s="14">
        <v>301109</v>
      </c>
      <c r="E9" s="15">
        <v>7175.13</v>
      </c>
      <c r="F9" s="16">
        <v>4.2299999999999997E-2</v>
      </c>
      <c r="G9" s="16"/>
    </row>
    <row r="10" spans="1:8" x14ac:dyDescent="0.25">
      <c r="A10" s="13" t="s">
        <v>850</v>
      </c>
      <c r="B10" s="33" t="s">
        <v>851</v>
      </c>
      <c r="C10" s="33" t="s">
        <v>405</v>
      </c>
      <c r="D10" s="14">
        <v>116100</v>
      </c>
      <c r="E10" s="15">
        <v>6401.46</v>
      </c>
      <c r="F10" s="16">
        <v>3.78E-2</v>
      </c>
      <c r="G10" s="16"/>
    </row>
    <row r="11" spans="1:8" x14ac:dyDescent="0.25">
      <c r="A11" s="13" t="s">
        <v>836</v>
      </c>
      <c r="B11" s="33" t="s">
        <v>837</v>
      </c>
      <c r="C11" s="33" t="s">
        <v>479</v>
      </c>
      <c r="D11" s="14">
        <v>67030</v>
      </c>
      <c r="E11" s="15">
        <v>5996.24</v>
      </c>
      <c r="F11" s="16">
        <v>3.5400000000000001E-2</v>
      </c>
      <c r="G11" s="16"/>
    </row>
    <row r="12" spans="1:8" x14ac:dyDescent="0.25">
      <c r="A12" s="13" t="s">
        <v>923</v>
      </c>
      <c r="B12" s="33" t="s">
        <v>924</v>
      </c>
      <c r="C12" s="33" t="s">
        <v>881</v>
      </c>
      <c r="D12" s="14">
        <v>296604</v>
      </c>
      <c r="E12" s="15">
        <v>5878.99</v>
      </c>
      <c r="F12" s="16">
        <v>3.4700000000000002E-2</v>
      </c>
      <c r="G12" s="16"/>
    </row>
    <row r="13" spans="1:8" x14ac:dyDescent="0.25">
      <c r="A13" s="13" t="s">
        <v>631</v>
      </c>
      <c r="B13" s="33" t="s">
        <v>632</v>
      </c>
      <c r="C13" s="33" t="s">
        <v>487</v>
      </c>
      <c r="D13" s="14">
        <v>822231</v>
      </c>
      <c r="E13" s="15">
        <v>5742.05</v>
      </c>
      <c r="F13" s="16">
        <v>3.39E-2</v>
      </c>
      <c r="G13" s="16"/>
    </row>
    <row r="14" spans="1:8" x14ac:dyDescent="0.25">
      <c r="A14" s="13" t="s">
        <v>811</v>
      </c>
      <c r="B14" s="33" t="s">
        <v>812</v>
      </c>
      <c r="C14" s="33" t="s">
        <v>465</v>
      </c>
      <c r="D14" s="14">
        <v>4073562</v>
      </c>
      <c r="E14" s="15">
        <v>5334.74</v>
      </c>
      <c r="F14" s="16">
        <v>3.15E-2</v>
      </c>
      <c r="G14" s="16"/>
    </row>
    <row r="15" spans="1:8" x14ac:dyDescent="0.25">
      <c r="A15" s="13" t="s">
        <v>907</v>
      </c>
      <c r="B15" s="33" t="s">
        <v>908</v>
      </c>
      <c r="C15" s="33" t="s">
        <v>909</v>
      </c>
      <c r="D15" s="14">
        <v>807731</v>
      </c>
      <c r="E15" s="15">
        <v>5263.58</v>
      </c>
      <c r="F15" s="16">
        <v>3.1E-2</v>
      </c>
      <c r="G15" s="16"/>
    </row>
    <row r="16" spans="1:8" x14ac:dyDescent="0.25">
      <c r="A16" s="13" t="s">
        <v>394</v>
      </c>
      <c r="B16" s="33" t="s">
        <v>395</v>
      </c>
      <c r="C16" s="33" t="s">
        <v>396</v>
      </c>
      <c r="D16" s="14">
        <v>243944</v>
      </c>
      <c r="E16" s="15">
        <v>4459.78</v>
      </c>
      <c r="F16" s="16">
        <v>2.63E-2</v>
      </c>
      <c r="G16" s="16"/>
    </row>
    <row r="17" spans="1:7" x14ac:dyDescent="0.25">
      <c r="A17" s="13" t="s">
        <v>627</v>
      </c>
      <c r="B17" s="33" t="s">
        <v>628</v>
      </c>
      <c r="C17" s="33" t="s">
        <v>431</v>
      </c>
      <c r="D17" s="14">
        <v>215059</v>
      </c>
      <c r="E17" s="15">
        <v>4361.29</v>
      </c>
      <c r="F17" s="16">
        <v>2.5700000000000001E-2</v>
      </c>
      <c r="G17" s="16"/>
    </row>
    <row r="18" spans="1:7" x14ac:dyDescent="0.25">
      <c r="A18" s="13" t="s">
        <v>782</v>
      </c>
      <c r="B18" s="33" t="s">
        <v>783</v>
      </c>
      <c r="C18" s="33" t="s">
        <v>396</v>
      </c>
      <c r="D18" s="14">
        <v>197761</v>
      </c>
      <c r="E18" s="15">
        <v>4293.79</v>
      </c>
      <c r="F18" s="16">
        <v>2.53E-2</v>
      </c>
      <c r="G18" s="16"/>
    </row>
    <row r="19" spans="1:7" x14ac:dyDescent="0.25">
      <c r="A19" s="13" t="s">
        <v>1190</v>
      </c>
      <c r="B19" s="33" t="s">
        <v>1191</v>
      </c>
      <c r="C19" s="33" t="s">
        <v>479</v>
      </c>
      <c r="D19" s="14">
        <v>207394</v>
      </c>
      <c r="E19" s="15">
        <v>4163.12</v>
      </c>
      <c r="F19" s="16">
        <v>2.46E-2</v>
      </c>
      <c r="G19" s="16"/>
    </row>
    <row r="20" spans="1:7" x14ac:dyDescent="0.25">
      <c r="A20" s="13" t="s">
        <v>1192</v>
      </c>
      <c r="B20" s="33" t="s">
        <v>1193</v>
      </c>
      <c r="C20" s="33" t="s">
        <v>795</v>
      </c>
      <c r="D20" s="14">
        <v>890383</v>
      </c>
      <c r="E20" s="15">
        <v>4112.68</v>
      </c>
      <c r="F20" s="16">
        <v>2.4299999999999999E-2</v>
      </c>
      <c r="G20" s="16"/>
    </row>
    <row r="21" spans="1:7" x14ac:dyDescent="0.25">
      <c r="A21" s="13" t="s">
        <v>621</v>
      </c>
      <c r="B21" s="33" t="s">
        <v>622</v>
      </c>
      <c r="C21" s="33" t="s">
        <v>487</v>
      </c>
      <c r="D21" s="14">
        <v>372559</v>
      </c>
      <c r="E21" s="15">
        <v>4086.79</v>
      </c>
      <c r="F21" s="16">
        <v>2.41E-2</v>
      </c>
      <c r="G21" s="16"/>
    </row>
    <row r="22" spans="1:7" x14ac:dyDescent="0.25">
      <c r="A22" s="13" t="s">
        <v>765</v>
      </c>
      <c r="B22" s="33" t="s">
        <v>766</v>
      </c>
      <c r="C22" s="33" t="s">
        <v>396</v>
      </c>
      <c r="D22" s="14">
        <v>285221</v>
      </c>
      <c r="E22" s="15">
        <v>3845.78</v>
      </c>
      <c r="F22" s="16">
        <v>2.2700000000000001E-2</v>
      </c>
      <c r="G22" s="16"/>
    </row>
    <row r="23" spans="1:7" x14ac:dyDescent="0.25">
      <c r="A23" s="13" t="s">
        <v>1194</v>
      </c>
      <c r="B23" s="33" t="s">
        <v>1195</v>
      </c>
      <c r="C23" s="33" t="s">
        <v>576</v>
      </c>
      <c r="D23" s="14">
        <v>70000</v>
      </c>
      <c r="E23" s="15">
        <v>3580.75</v>
      </c>
      <c r="F23" s="16">
        <v>2.1100000000000001E-2</v>
      </c>
      <c r="G23" s="16"/>
    </row>
    <row r="24" spans="1:7" x14ac:dyDescent="0.25">
      <c r="A24" s="13" t="s">
        <v>776</v>
      </c>
      <c r="B24" s="33" t="s">
        <v>777</v>
      </c>
      <c r="C24" s="33" t="s">
        <v>484</v>
      </c>
      <c r="D24" s="14">
        <v>64938</v>
      </c>
      <c r="E24" s="15">
        <v>3458.05</v>
      </c>
      <c r="F24" s="16">
        <v>2.0400000000000001E-2</v>
      </c>
      <c r="G24" s="16"/>
    </row>
    <row r="25" spans="1:7" x14ac:dyDescent="0.25">
      <c r="A25" s="13" t="s">
        <v>1196</v>
      </c>
      <c r="B25" s="33" t="s">
        <v>1197</v>
      </c>
      <c r="C25" s="33" t="s">
        <v>473</v>
      </c>
      <c r="D25" s="14">
        <v>1027393</v>
      </c>
      <c r="E25" s="15">
        <v>3434.57</v>
      </c>
      <c r="F25" s="16">
        <v>2.0299999999999999E-2</v>
      </c>
      <c r="G25" s="16"/>
    </row>
    <row r="26" spans="1:7" x14ac:dyDescent="0.25">
      <c r="A26" s="13" t="s">
        <v>1198</v>
      </c>
      <c r="B26" s="33" t="s">
        <v>1199</v>
      </c>
      <c r="C26" s="33" t="s">
        <v>1200</v>
      </c>
      <c r="D26" s="14">
        <v>680562</v>
      </c>
      <c r="E26" s="15">
        <v>3153.72</v>
      </c>
      <c r="F26" s="16">
        <v>1.8599999999999998E-2</v>
      </c>
      <c r="G26" s="16"/>
    </row>
    <row r="27" spans="1:7" x14ac:dyDescent="0.25">
      <c r="A27" s="13" t="s">
        <v>1201</v>
      </c>
      <c r="B27" s="33" t="s">
        <v>1202</v>
      </c>
      <c r="C27" s="33" t="s">
        <v>856</v>
      </c>
      <c r="D27" s="14">
        <v>640000</v>
      </c>
      <c r="E27" s="15">
        <v>3146.24</v>
      </c>
      <c r="F27" s="16">
        <v>1.8599999999999998E-2</v>
      </c>
      <c r="G27" s="16"/>
    </row>
    <row r="28" spans="1:7" x14ac:dyDescent="0.25">
      <c r="A28" s="13" t="s">
        <v>806</v>
      </c>
      <c r="B28" s="33" t="s">
        <v>807</v>
      </c>
      <c r="C28" s="33" t="s">
        <v>808</v>
      </c>
      <c r="D28" s="14">
        <v>197498</v>
      </c>
      <c r="E28" s="15">
        <v>3139.72</v>
      </c>
      <c r="F28" s="16">
        <v>1.8499999999999999E-2</v>
      </c>
      <c r="G28" s="16"/>
    </row>
    <row r="29" spans="1:7" x14ac:dyDescent="0.25">
      <c r="A29" s="13" t="s">
        <v>804</v>
      </c>
      <c r="B29" s="33" t="s">
        <v>805</v>
      </c>
      <c r="C29" s="33" t="s">
        <v>581</v>
      </c>
      <c r="D29" s="14">
        <v>58970</v>
      </c>
      <c r="E29" s="15">
        <v>3132.34</v>
      </c>
      <c r="F29" s="16">
        <v>1.8499999999999999E-2</v>
      </c>
      <c r="G29" s="16"/>
    </row>
    <row r="30" spans="1:7" x14ac:dyDescent="0.25">
      <c r="A30" s="13" t="s">
        <v>1203</v>
      </c>
      <c r="B30" s="33" t="s">
        <v>1204</v>
      </c>
      <c r="C30" s="33" t="s">
        <v>445</v>
      </c>
      <c r="D30" s="14">
        <v>470016</v>
      </c>
      <c r="E30" s="15">
        <v>3122.55</v>
      </c>
      <c r="F30" s="16">
        <v>1.84E-2</v>
      </c>
      <c r="G30" s="16"/>
    </row>
    <row r="31" spans="1:7" x14ac:dyDescent="0.25">
      <c r="A31" s="13" t="s">
        <v>1205</v>
      </c>
      <c r="B31" s="33" t="s">
        <v>1206</v>
      </c>
      <c r="C31" s="33" t="s">
        <v>460</v>
      </c>
      <c r="D31" s="14">
        <v>200000</v>
      </c>
      <c r="E31" s="15">
        <v>3117.5</v>
      </c>
      <c r="F31" s="16">
        <v>1.84E-2</v>
      </c>
      <c r="G31" s="16"/>
    </row>
    <row r="32" spans="1:7" x14ac:dyDescent="0.25">
      <c r="A32" s="13" t="s">
        <v>1207</v>
      </c>
      <c r="B32" s="33" t="s">
        <v>1208</v>
      </c>
      <c r="C32" s="33" t="s">
        <v>490</v>
      </c>
      <c r="D32" s="14">
        <v>186096</v>
      </c>
      <c r="E32" s="15">
        <v>2766.97</v>
      </c>
      <c r="F32" s="16">
        <v>1.6299999999999999E-2</v>
      </c>
      <c r="G32" s="16"/>
    </row>
    <row r="33" spans="1:7" x14ac:dyDescent="0.25">
      <c r="A33" s="13" t="s">
        <v>927</v>
      </c>
      <c r="B33" s="33" t="s">
        <v>928</v>
      </c>
      <c r="C33" s="33" t="s">
        <v>438</v>
      </c>
      <c r="D33" s="14">
        <v>23872</v>
      </c>
      <c r="E33" s="15">
        <v>2684.17</v>
      </c>
      <c r="F33" s="16">
        <v>1.5800000000000002E-2</v>
      </c>
      <c r="G33" s="16"/>
    </row>
    <row r="34" spans="1:7" x14ac:dyDescent="0.25">
      <c r="A34" s="13" t="s">
        <v>1209</v>
      </c>
      <c r="B34" s="33" t="s">
        <v>1210</v>
      </c>
      <c r="C34" s="33" t="s">
        <v>415</v>
      </c>
      <c r="D34" s="14">
        <v>100152</v>
      </c>
      <c r="E34" s="15">
        <v>2139.65</v>
      </c>
      <c r="F34" s="16">
        <v>1.26E-2</v>
      </c>
      <c r="G34" s="16"/>
    </row>
    <row r="35" spans="1:7" x14ac:dyDescent="0.25">
      <c r="A35" s="13" t="s">
        <v>1211</v>
      </c>
      <c r="B35" s="33" t="s">
        <v>1212</v>
      </c>
      <c r="C35" s="33" t="s">
        <v>445</v>
      </c>
      <c r="D35" s="14">
        <v>260000</v>
      </c>
      <c r="E35" s="15">
        <v>2047.63</v>
      </c>
      <c r="F35" s="16">
        <v>1.21E-2</v>
      </c>
      <c r="G35" s="16"/>
    </row>
    <row r="36" spans="1:7" x14ac:dyDescent="0.25">
      <c r="A36" s="13" t="s">
        <v>1213</v>
      </c>
      <c r="B36" s="33" t="s">
        <v>1214</v>
      </c>
      <c r="C36" s="33" t="s">
        <v>479</v>
      </c>
      <c r="D36" s="14">
        <v>115978</v>
      </c>
      <c r="E36" s="15">
        <v>2031.3</v>
      </c>
      <c r="F36" s="16">
        <v>1.2E-2</v>
      </c>
      <c r="G36" s="16"/>
    </row>
    <row r="37" spans="1:7" x14ac:dyDescent="0.25">
      <c r="A37" s="13" t="s">
        <v>403</v>
      </c>
      <c r="B37" s="33" t="s">
        <v>404</v>
      </c>
      <c r="C37" s="33" t="s">
        <v>405</v>
      </c>
      <c r="D37" s="14">
        <v>53822</v>
      </c>
      <c r="E37" s="15">
        <v>1940.9</v>
      </c>
      <c r="F37" s="16">
        <v>1.14E-2</v>
      </c>
      <c r="G37" s="16"/>
    </row>
    <row r="38" spans="1:7" x14ac:dyDescent="0.25">
      <c r="A38" s="13" t="s">
        <v>434</v>
      </c>
      <c r="B38" s="33" t="s">
        <v>435</v>
      </c>
      <c r="C38" s="33" t="s">
        <v>405</v>
      </c>
      <c r="D38" s="14">
        <v>130000</v>
      </c>
      <c r="E38" s="15">
        <v>1843.73</v>
      </c>
      <c r="F38" s="16">
        <v>1.09E-2</v>
      </c>
      <c r="G38" s="16"/>
    </row>
    <row r="39" spans="1:7" x14ac:dyDescent="0.25">
      <c r="A39" s="13" t="s">
        <v>875</v>
      </c>
      <c r="B39" s="33" t="s">
        <v>876</v>
      </c>
      <c r="C39" s="33" t="s">
        <v>460</v>
      </c>
      <c r="D39" s="14">
        <v>286577</v>
      </c>
      <c r="E39" s="15">
        <v>1829.79</v>
      </c>
      <c r="F39" s="16">
        <v>1.0800000000000001E-2</v>
      </c>
      <c r="G39" s="16"/>
    </row>
    <row r="40" spans="1:7" x14ac:dyDescent="0.25">
      <c r="A40" s="13" t="s">
        <v>1215</v>
      </c>
      <c r="B40" s="33" t="s">
        <v>1216</v>
      </c>
      <c r="C40" s="33" t="s">
        <v>448</v>
      </c>
      <c r="D40" s="14">
        <v>91045</v>
      </c>
      <c r="E40" s="15">
        <v>1820.22</v>
      </c>
      <c r="F40" s="16">
        <v>1.0699999999999999E-2</v>
      </c>
      <c r="G40" s="16"/>
    </row>
    <row r="41" spans="1:7" x14ac:dyDescent="0.25">
      <c r="A41" s="13" t="s">
        <v>1217</v>
      </c>
      <c r="B41" s="33" t="s">
        <v>1218</v>
      </c>
      <c r="C41" s="33" t="s">
        <v>484</v>
      </c>
      <c r="D41" s="14">
        <v>999778</v>
      </c>
      <c r="E41" s="15">
        <v>1790.4</v>
      </c>
      <c r="F41" s="16">
        <v>1.06E-2</v>
      </c>
      <c r="G41" s="16"/>
    </row>
    <row r="42" spans="1:7" x14ac:dyDescent="0.25">
      <c r="A42" s="13" t="s">
        <v>884</v>
      </c>
      <c r="B42" s="33" t="s">
        <v>885</v>
      </c>
      <c r="C42" s="33" t="s">
        <v>856</v>
      </c>
      <c r="D42" s="14">
        <v>107576</v>
      </c>
      <c r="E42" s="15">
        <v>1767.8</v>
      </c>
      <c r="F42" s="16">
        <v>1.04E-2</v>
      </c>
      <c r="G42" s="16"/>
    </row>
    <row r="43" spans="1:7" x14ac:dyDescent="0.25">
      <c r="A43" s="13" t="s">
        <v>770</v>
      </c>
      <c r="B43" s="33" t="s">
        <v>1219</v>
      </c>
      <c r="C43" s="33" t="s">
        <v>473</v>
      </c>
      <c r="D43" s="14">
        <v>136000</v>
      </c>
      <c r="E43" s="15">
        <v>1759.91</v>
      </c>
      <c r="F43" s="16">
        <v>1.04E-2</v>
      </c>
      <c r="G43" s="16"/>
    </row>
    <row r="44" spans="1:7" x14ac:dyDescent="0.25">
      <c r="A44" s="13" t="s">
        <v>416</v>
      </c>
      <c r="B44" s="33" t="s">
        <v>417</v>
      </c>
      <c r="C44" s="33" t="s">
        <v>405</v>
      </c>
      <c r="D44" s="14">
        <v>111936</v>
      </c>
      <c r="E44" s="15">
        <v>1758.12</v>
      </c>
      <c r="F44" s="16">
        <v>1.04E-2</v>
      </c>
      <c r="G44" s="16"/>
    </row>
    <row r="45" spans="1:7" x14ac:dyDescent="0.25">
      <c r="A45" s="13" t="s">
        <v>441</v>
      </c>
      <c r="B45" s="33" t="s">
        <v>442</v>
      </c>
      <c r="C45" s="33" t="s">
        <v>405</v>
      </c>
      <c r="D45" s="14">
        <v>669351</v>
      </c>
      <c r="E45" s="15">
        <v>1755.37</v>
      </c>
      <c r="F45" s="16">
        <v>1.04E-2</v>
      </c>
      <c r="G45" s="16"/>
    </row>
    <row r="46" spans="1:7" x14ac:dyDescent="0.25">
      <c r="A46" s="13" t="s">
        <v>937</v>
      </c>
      <c r="B46" s="33" t="s">
        <v>938</v>
      </c>
      <c r="C46" s="33" t="s">
        <v>530</v>
      </c>
      <c r="D46" s="14">
        <v>33846</v>
      </c>
      <c r="E46" s="15">
        <v>1742.38</v>
      </c>
      <c r="F46" s="16">
        <v>1.03E-2</v>
      </c>
      <c r="G46" s="16"/>
    </row>
    <row r="47" spans="1:7" x14ac:dyDescent="0.25">
      <c r="A47" s="13" t="s">
        <v>1220</v>
      </c>
      <c r="B47" s="33" t="s">
        <v>1221</v>
      </c>
      <c r="C47" s="33" t="s">
        <v>438</v>
      </c>
      <c r="D47" s="14">
        <v>59075</v>
      </c>
      <c r="E47" s="15">
        <v>1736.3</v>
      </c>
      <c r="F47" s="16">
        <v>1.0200000000000001E-2</v>
      </c>
      <c r="G47" s="16"/>
    </row>
    <row r="48" spans="1:7" x14ac:dyDescent="0.25">
      <c r="A48" s="13" t="s">
        <v>425</v>
      </c>
      <c r="B48" s="33" t="s">
        <v>426</v>
      </c>
      <c r="C48" s="33" t="s">
        <v>412</v>
      </c>
      <c r="D48" s="14">
        <v>32407</v>
      </c>
      <c r="E48" s="15">
        <v>1733.03</v>
      </c>
      <c r="F48" s="16">
        <v>1.0200000000000001E-2</v>
      </c>
      <c r="G48" s="16"/>
    </row>
    <row r="49" spans="1:7" x14ac:dyDescent="0.25">
      <c r="A49" s="13" t="s">
        <v>863</v>
      </c>
      <c r="B49" s="33" t="s">
        <v>864</v>
      </c>
      <c r="C49" s="33" t="s">
        <v>500</v>
      </c>
      <c r="D49" s="14">
        <v>95592</v>
      </c>
      <c r="E49" s="15">
        <v>1713.82</v>
      </c>
      <c r="F49" s="16">
        <v>1.01E-2</v>
      </c>
      <c r="G49" s="16"/>
    </row>
    <row r="50" spans="1:7" x14ac:dyDescent="0.25">
      <c r="A50" s="13" t="s">
        <v>813</v>
      </c>
      <c r="B50" s="33" t="s">
        <v>814</v>
      </c>
      <c r="C50" s="33" t="s">
        <v>405</v>
      </c>
      <c r="D50" s="14">
        <v>20966</v>
      </c>
      <c r="E50" s="15">
        <v>1700.17</v>
      </c>
      <c r="F50" s="16">
        <v>0.01</v>
      </c>
      <c r="G50" s="16"/>
    </row>
    <row r="51" spans="1:7" x14ac:dyDescent="0.25">
      <c r="A51" s="13" t="s">
        <v>1222</v>
      </c>
      <c r="B51" s="33" t="s">
        <v>1223</v>
      </c>
      <c r="C51" s="33" t="s">
        <v>479</v>
      </c>
      <c r="D51" s="14">
        <v>190570</v>
      </c>
      <c r="E51" s="15">
        <v>1679.11</v>
      </c>
      <c r="F51" s="16">
        <v>9.9000000000000008E-3</v>
      </c>
      <c r="G51" s="16"/>
    </row>
    <row r="52" spans="1:7" x14ac:dyDescent="0.25">
      <c r="A52" s="13" t="s">
        <v>802</v>
      </c>
      <c r="B52" s="33" t="s">
        <v>803</v>
      </c>
      <c r="C52" s="33" t="s">
        <v>479</v>
      </c>
      <c r="D52" s="14">
        <v>109979</v>
      </c>
      <c r="E52" s="15">
        <v>1671.63</v>
      </c>
      <c r="F52" s="16">
        <v>9.9000000000000008E-3</v>
      </c>
      <c r="G52" s="16"/>
    </row>
    <row r="53" spans="1:7" x14ac:dyDescent="0.25">
      <c r="A53" s="13" t="s">
        <v>852</v>
      </c>
      <c r="B53" s="33" t="s">
        <v>853</v>
      </c>
      <c r="C53" s="33" t="s">
        <v>465</v>
      </c>
      <c r="D53" s="14">
        <v>187503</v>
      </c>
      <c r="E53" s="15">
        <v>1641.59</v>
      </c>
      <c r="F53" s="16">
        <v>9.7000000000000003E-3</v>
      </c>
      <c r="G53" s="16"/>
    </row>
    <row r="54" spans="1:7" x14ac:dyDescent="0.25">
      <c r="A54" s="13" t="s">
        <v>929</v>
      </c>
      <c r="B54" s="33" t="s">
        <v>930</v>
      </c>
      <c r="C54" s="33" t="s">
        <v>581</v>
      </c>
      <c r="D54" s="14">
        <v>171414</v>
      </c>
      <c r="E54" s="15">
        <v>1615.83</v>
      </c>
      <c r="F54" s="16">
        <v>9.4999999999999998E-3</v>
      </c>
      <c r="G54" s="16"/>
    </row>
    <row r="55" spans="1:7" x14ac:dyDescent="0.25">
      <c r="A55" s="13" t="s">
        <v>1224</v>
      </c>
      <c r="B55" s="33" t="s">
        <v>1225</v>
      </c>
      <c r="C55" s="33" t="s">
        <v>495</v>
      </c>
      <c r="D55" s="14">
        <v>34776</v>
      </c>
      <c r="E55" s="15">
        <v>1565.51</v>
      </c>
      <c r="F55" s="16">
        <v>9.1999999999999998E-3</v>
      </c>
      <c r="G55" s="16"/>
    </row>
    <row r="56" spans="1:7" x14ac:dyDescent="0.25">
      <c r="A56" s="13" t="s">
        <v>647</v>
      </c>
      <c r="B56" s="33" t="s">
        <v>648</v>
      </c>
      <c r="C56" s="33" t="s">
        <v>431</v>
      </c>
      <c r="D56" s="14">
        <v>693058</v>
      </c>
      <c r="E56" s="15">
        <v>1557.65</v>
      </c>
      <c r="F56" s="16">
        <v>9.1999999999999998E-3</v>
      </c>
      <c r="G56" s="16"/>
    </row>
    <row r="57" spans="1:7" x14ac:dyDescent="0.25">
      <c r="A57" s="13" t="s">
        <v>770</v>
      </c>
      <c r="B57" s="33" t="s">
        <v>771</v>
      </c>
      <c r="C57" s="33" t="s">
        <v>473</v>
      </c>
      <c r="D57" s="14">
        <v>84453</v>
      </c>
      <c r="E57" s="15">
        <v>1463.91</v>
      </c>
      <c r="F57" s="16">
        <v>8.6E-3</v>
      </c>
      <c r="G57" s="16"/>
    </row>
    <row r="58" spans="1:7" x14ac:dyDescent="0.25">
      <c r="A58" s="13" t="s">
        <v>1226</v>
      </c>
      <c r="B58" s="33" t="s">
        <v>1227</v>
      </c>
      <c r="C58" s="33" t="s">
        <v>484</v>
      </c>
      <c r="D58" s="14">
        <v>32808</v>
      </c>
      <c r="E58" s="15">
        <v>1339.62</v>
      </c>
      <c r="F58" s="16">
        <v>7.9000000000000008E-3</v>
      </c>
      <c r="G58" s="16"/>
    </row>
    <row r="59" spans="1:7" x14ac:dyDescent="0.25">
      <c r="A59" s="13" t="s">
        <v>861</v>
      </c>
      <c r="B59" s="33" t="s">
        <v>862</v>
      </c>
      <c r="C59" s="33" t="s">
        <v>530</v>
      </c>
      <c r="D59" s="14">
        <v>43401</v>
      </c>
      <c r="E59" s="15">
        <v>1255.53</v>
      </c>
      <c r="F59" s="16">
        <v>7.4000000000000003E-3</v>
      </c>
      <c r="G59" s="16"/>
    </row>
    <row r="60" spans="1:7" x14ac:dyDescent="0.25">
      <c r="A60" s="13" t="s">
        <v>619</v>
      </c>
      <c r="B60" s="33" t="s">
        <v>620</v>
      </c>
      <c r="C60" s="33" t="s">
        <v>431</v>
      </c>
      <c r="D60" s="14">
        <v>31496</v>
      </c>
      <c r="E60" s="15">
        <v>546.36</v>
      </c>
      <c r="F60" s="16">
        <v>3.2000000000000002E-3</v>
      </c>
      <c r="G60" s="16"/>
    </row>
    <row r="61" spans="1:7" x14ac:dyDescent="0.25">
      <c r="A61" s="13" t="s">
        <v>1228</v>
      </c>
      <c r="B61" s="33" t="s">
        <v>1229</v>
      </c>
      <c r="C61" s="33" t="s">
        <v>552</v>
      </c>
      <c r="D61" s="14">
        <v>70240</v>
      </c>
      <c r="E61" s="15">
        <v>143.44</v>
      </c>
      <c r="F61" s="16">
        <v>8.0000000000000004E-4</v>
      </c>
      <c r="G61" s="16"/>
    </row>
    <row r="62" spans="1:7" x14ac:dyDescent="0.25">
      <c r="A62" s="13" t="s">
        <v>780</v>
      </c>
      <c r="B62" s="33" t="s">
        <v>781</v>
      </c>
      <c r="C62" s="33" t="s">
        <v>581</v>
      </c>
      <c r="D62" s="14">
        <v>250</v>
      </c>
      <c r="E62" s="15">
        <v>13.7</v>
      </c>
      <c r="F62" s="16">
        <v>1E-4</v>
      </c>
      <c r="G62" s="16"/>
    </row>
    <row r="63" spans="1:7" x14ac:dyDescent="0.25">
      <c r="A63" s="13" t="s">
        <v>933</v>
      </c>
      <c r="B63" s="33" t="s">
        <v>934</v>
      </c>
      <c r="C63" s="33" t="s">
        <v>581</v>
      </c>
      <c r="D63" s="14">
        <v>470</v>
      </c>
      <c r="E63" s="15">
        <v>5.73</v>
      </c>
      <c r="F63" s="16">
        <v>0</v>
      </c>
      <c r="G63" s="16"/>
    </row>
    <row r="64" spans="1:7" x14ac:dyDescent="0.25">
      <c r="A64" s="13" t="s">
        <v>921</v>
      </c>
      <c r="B64" s="33" t="s">
        <v>922</v>
      </c>
      <c r="C64" s="33" t="s">
        <v>565</v>
      </c>
      <c r="D64" s="14">
        <v>11</v>
      </c>
      <c r="E64" s="15">
        <v>4.7</v>
      </c>
      <c r="F64" s="16">
        <v>0</v>
      </c>
      <c r="G64" s="16"/>
    </row>
    <row r="65" spans="1:7" x14ac:dyDescent="0.25">
      <c r="A65" s="17" t="s">
        <v>183</v>
      </c>
      <c r="B65" s="34"/>
      <c r="C65" s="34"/>
      <c r="D65" s="18"/>
      <c r="E65" s="37">
        <v>158674.76</v>
      </c>
      <c r="F65" s="38">
        <v>0.93589999999999995</v>
      </c>
      <c r="G65" s="21"/>
    </row>
    <row r="66" spans="1:7" x14ac:dyDescent="0.25">
      <c r="A66" s="17" t="s">
        <v>466</v>
      </c>
      <c r="B66" s="33"/>
      <c r="C66" s="33"/>
      <c r="D66" s="14"/>
      <c r="E66" s="15"/>
      <c r="F66" s="16"/>
      <c r="G66" s="16"/>
    </row>
    <row r="67" spans="1:7" x14ac:dyDescent="0.25">
      <c r="A67" s="17" t="s">
        <v>183</v>
      </c>
      <c r="B67" s="33"/>
      <c r="C67" s="33"/>
      <c r="D67" s="14"/>
      <c r="E67" s="39" t="s">
        <v>137</v>
      </c>
      <c r="F67" s="40" t="s">
        <v>137</v>
      </c>
      <c r="G67" s="16"/>
    </row>
    <row r="68" spans="1:7" x14ac:dyDescent="0.25">
      <c r="A68" s="24" t="s">
        <v>192</v>
      </c>
      <c r="B68" s="35"/>
      <c r="C68" s="35"/>
      <c r="D68" s="25"/>
      <c r="E68" s="30">
        <v>158674.76</v>
      </c>
      <c r="F68" s="31">
        <v>0.93589999999999995</v>
      </c>
      <c r="G68" s="21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7" t="s">
        <v>593</v>
      </c>
      <c r="B70" s="33"/>
      <c r="C70" s="33"/>
      <c r="D70" s="14"/>
      <c r="E70" s="15"/>
      <c r="F70" s="16"/>
      <c r="G70" s="16"/>
    </row>
    <row r="71" spans="1:7" x14ac:dyDescent="0.25">
      <c r="A71" s="17" t="s">
        <v>594</v>
      </c>
      <c r="B71" s="33"/>
      <c r="C71" s="33"/>
      <c r="D71" s="14"/>
      <c r="E71" s="15"/>
      <c r="F71" s="16"/>
      <c r="G71" s="16"/>
    </row>
    <row r="72" spans="1:7" x14ac:dyDescent="0.25">
      <c r="A72" s="13" t="s">
        <v>1230</v>
      </c>
      <c r="B72" s="33"/>
      <c r="C72" s="33" t="s">
        <v>581</v>
      </c>
      <c r="D72" s="14">
        <v>99750</v>
      </c>
      <c r="E72" s="15">
        <v>5386.25</v>
      </c>
      <c r="F72" s="16">
        <v>3.1773000000000003E-2</v>
      </c>
      <c r="G72" s="16"/>
    </row>
    <row r="73" spans="1:7" x14ac:dyDescent="0.25">
      <c r="A73" s="13" t="s">
        <v>1231</v>
      </c>
      <c r="B73" s="33"/>
      <c r="C73" s="33" t="s">
        <v>552</v>
      </c>
      <c r="D73" s="14">
        <v>750000</v>
      </c>
      <c r="E73" s="15">
        <v>1528.88</v>
      </c>
      <c r="F73" s="16">
        <v>9.018E-3</v>
      </c>
      <c r="G73" s="16"/>
    </row>
    <row r="74" spans="1:7" x14ac:dyDescent="0.25">
      <c r="A74" s="13" t="s">
        <v>1232</v>
      </c>
      <c r="B74" s="33"/>
      <c r="C74" s="33" t="s">
        <v>565</v>
      </c>
      <c r="D74" s="14">
        <v>3525</v>
      </c>
      <c r="E74" s="15">
        <v>1475.6</v>
      </c>
      <c r="F74" s="16">
        <v>8.7039999999999999E-3</v>
      </c>
      <c r="G74" s="16"/>
    </row>
    <row r="75" spans="1:7" x14ac:dyDescent="0.25">
      <c r="A75" s="13" t="s">
        <v>1233</v>
      </c>
      <c r="B75" s="33"/>
      <c r="C75" s="33" t="s">
        <v>581</v>
      </c>
      <c r="D75" s="14">
        <v>108500</v>
      </c>
      <c r="E75" s="15">
        <v>1295.22</v>
      </c>
      <c r="F75" s="16">
        <v>7.6400000000000001E-3</v>
      </c>
      <c r="G75" s="16"/>
    </row>
    <row r="76" spans="1:7" x14ac:dyDescent="0.25">
      <c r="A76" s="17" t="s">
        <v>183</v>
      </c>
      <c r="B76" s="34"/>
      <c r="C76" s="34"/>
      <c r="D76" s="18"/>
      <c r="E76" s="37">
        <v>9685.9500000000007</v>
      </c>
      <c r="F76" s="38">
        <v>5.7134999999999998E-2</v>
      </c>
      <c r="G76" s="21"/>
    </row>
    <row r="77" spans="1:7" x14ac:dyDescent="0.25">
      <c r="A77" s="13"/>
      <c r="B77" s="33"/>
      <c r="C77" s="33"/>
      <c r="D77" s="14"/>
      <c r="E77" s="15"/>
      <c r="F77" s="16"/>
      <c r="G77" s="16"/>
    </row>
    <row r="78" spans="1:7" x14ac:dyDescent="0.25">
      <c r="A78" s="13"/>
      <c r="B78" s="33"/>
      <c r="C78" s="33"/>
      <c r="D78" s="14"/>
      <c r="E78" s="15"/>
      <c r="F78" s="16"/>
      <c r="G78" s="16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24" t="s">
        <v>192</v>
      </c>
      <c r="B80" s="35"/>
      <c r="C80" s="35"/>
      <c r="D80" s="25"/>
      <c r="E80" s="19">
        <v>9685.9500000000007</v>
      </c>
      <c r="F80" s="20">
        <v>5.7134999999999998E-2</v>
      </c>
      <c r="G80" s="21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17" t="s">
        <v>196</v>
      </c>
      <c r="B83" s="33"/>
      <c r="C83" s="33"/>
      <c r="D83" s="14"/>
      <c r="E83" s="15"/>
      <c r="F83" s="16"/>
      <c r="G83" s="16"/>
    </row>
    <row r="84" spans="1:7" x14ac:dyDescent="0.25">
      <c r="A84" s="13" t="s">
        <v>197</v>
      </c>
      <c r="B84" s="33"/>
      <c r="C84" s="33"/>
      <c r="D84" s="14"/>
      <c r="E84" s="15">
        <v>6965.65</v>
      </c>
      <c r="F84" s="16">
        <v>4.1099999999999998E-2</v>
      </c>
      <c r="G84" s="16">
        <v>6.6567000000000001E-2</v>
      </c>
    </row>
    <row r="85" spans="1:7" x14ac:dyDescent="0.25">
      <c r="A85" s="13" t="s">
        <v>197</v>
      </c>
      <c r="B85" s="33"/>
      <c r="C85" s="33"/>
      <c r="D85" s="14"/>
      <c r="E85" s="15">
        <v>114.93</v>
      </c>
      <c r="F85" s="16">
        <v>6.9999999999999999E-4</v>
      </c>
      <c r="G85" s="16">
        <v>5.9499999999999997E-2</v>
      </c>
    </row>
    <row r="86" spans="1:7" x14ac:dyDescent="0.25">
      <c r="A86" s="17" t="s">
        <v>183</v>
      </c>
      <c r="B86" s="34"/>
      <c r="C86" s="34"/>
      <c r="D86" s="18"/>
      <c r="E86" s="37">
        <v>7080.58</v>
      </c>
      <c r="F86" s="38">
        <v>4.1799999999999997E-2</v>
      </c>
      <c r="G86" s="21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24" t="s">
        <v>192</v>
      </c>
      <c r="B88" s="35"/>
      <c r="C88" s="35"/>
      <c r="D88" s="25"/>
      <c r="E88" s="19">
        <v>7080.58</v>
      </c>
      <c r="F88" s="20">
        <v>4.1799999999999997E-2</v>
      </c>
      <c r="G88" s="21"/>
    </row>
    <row r="89" spans="1:7" x14ac:dyDescent="0.25">
      <c r="A89" s="13" t="s">
        <v>198</v>
      </c>
      <c r="B89" s="33"/>
      <c r="C89" s="33"/>
      <c r="D89" s="14"/>
      <c r="E89" s="15">
        <v>5.1376530000000002</v>
      </c>
      <c r="F89" s="16">
        <v>3.0000000000000001E-5</v>
      </c>
      <c r="G89" s="16"/>
    </row>
    <row r="90" spans="1:7" x14ac:dyDescent="0.25">
      <c r="A90" s="13" t="s">
        <v>199</v>
      </c>
      <c r="B90" s="33"/>
      <c r="C90" s="33"/>
      <c r="D90" s="14"/>
      <c r="E90" s="15">
        <v>3760.142347</v>
      </c>
      <c r="F90" s="16">
        <v>2.2270000000000002E-2</v>
      </c>
      <c r="G90" s="16">
        <v>6.6451999999999997E-2</v>
      </c>
    </row>
    <row r="91" spans="1:7" x14ac:dyDescent="0.25">
      <c r="A91" s="28" t="s">
        <v>200</v>
      </c>
      <c r="B91" s="36"/>
      <c r="C91" s="36"/>
      <c r="D91" s="29"/>
      <c r="E91" s="30">
        <v>169520.62</v>
      </c>
      <c r="F91" s="31">
        <v>1</v>
      </c>
      <c r="G91" s="31"/>
    </row>
    <row r="93" spans="1:7" x14ac:dyDescent="0.25">
      <c r="A93" s="1" t="s">
        <v>601</v>
      </c>
    </row>
    <row r="96" spans="1:7" x14ac:dyDescent="0.25">
      <c r="A96" s="1" t="s">
        <v>202</v>
      </c>
    </row>
    <row r="97" spans="1:3" x14ac:dyDescent="0.25">
      <c r="A97" s="48" t="s">
        <v>203</v>
      </c>
      <c r="B97" s="3" t="s">
        <v>137</v>
      </c>
    </row>
    <row r="98" spans="1:3" x14ac:dyDescent="0.25">
      <c r="A98" t="s">
        <v>204</v>
      </c>
    </row>
    <row r="99" spans="1:3" x14ac:dyDescent="0.25">
      <c r="A99" t="s">
        <v>205</v>
      </c>
      <c r="B99" t="s">
        <v>206</v>
      </c>
      <c r="C99" t="s">
        <v>206</v>
      </c>
    </row>
    <row r="100" spans="1:3" x14ac:dyDescent="0.25">
      <c r="B100" s="49">
        <v>45716</v>
      </c>
      <c r="C100" s="49">
        <v>45747</v>
      </c>
    </row>
    <row r="101" spans="1:3" x14ac:dyDescent="0.25">
      <c r="A101" t="s">
        <v>285</v>
      </c>
      <c r="B101">
        <v>7.6044</v>
      </c>
      <c r="C101">
        <v>8.2667999999999999</v>
      </c>
    </row>
    <row r="102" spans="1:3" x14ac:dyDescent="0.25">
      <c r="A102" t="s">
        <v>212</v>
      </c>
      <c r="B102">
        <v>7.6044</v>
      </c>
      <c r="C102">
        <v>8.2667999999999999</v>
      </c>
    </row>
    <row r="103" spans="1:3" x14ac:dyDescent="0.25">
      <c r="A103" t="s">
        <v>286</v>
      </c>
      <c r="B103">
        <v>7.5293000000000001</v>
      </c>
      <c r="C103">
        <v>8.1738</v>
      </c>
    </row>
    <row r="104" spans="1:3" x14ac:dyDescent="0.25">
      <c r="A104" t="s">
        <v>218</v>
      </c>
      <c r="B104">
        <v>7.5293000000000001</v>
      </c>
      <c r="C104">
        <v>8.1738</v>
      </c>
    </row>
    <row r="106" spans="1:3" x14ac:dyDescent="0.25">
      <c r="A106" t="s">
        <v>287</v>
      </c>
      <c r="B106" s="3" t="s">
        <v>137</v>
      </c>
    </row>
    <row r="107" spans="1:3" x14ac:dyDescent="0.25">
      <c r="A107" t="s">
        <v>233</v>
      </c>
      <c r="B107" s="3" t="s">
        <v>137</v>
      </c>
    </row>
    <row r="108" spans="1:3" ht="29.1" customHeight="1" x14ac:dyDescent="0.25">
      <c r="A108" s="48" t="s">
        <v>234</v>
      </c>
      <c r="B108" s="3" t="s">
        <v>137</v>
      </c>
    </row>
    <row r="109" spans="1:3" ht="29.1" customHeight="1" x14ac:dyDescent="0.25">
      <c r="A109" s="48" t="s">
        <v>235</v>
      </c>
      <c r="B109" s="3" t="s">
        <v>137</v>
      </c>
    </row>
    <row r="110" spans="1:3" x14ac:dyDescent="0.25">
      <c r="A110" t="s">
        <v>467</v>
      </c>
      <c r="B110" s="51">
        <v>1.472</v>
      </c>
    </row>
    <row r="111" spans="1:3" ht="43.5" customHeight="1" x14ac:dyDescent="0.25">
      <c r="A111" s="48" t="s">
        <v>237</v>
      </c>
      <c r="B111" s="3">
        <v>9685.9446250000001</v>
      </c>
    </row>
    <row r="112" spans="1:3" x14ac:dyDescent="0.25">
      <c r="B112" s="3"/>
    </row>
    <row r="113" spans="1:4" ht="29.1" customHeight="1" x14ac:dyDescent="0.25">
      <c r="A113" s="48" t="s">
        <v>238</v>
      </c>
      <c r="B113" s="3" t="s">
        <v>137</v>
      </c>
    </row>
    <row r="114" spans="1:4" ht="29.1" customHeight="1" x14ac:dyDescent="0.25">
      <c r="A114" s="48" t="s">
        <v>239</v>
      </c>
      <c r="B114" t="s">
        <v>137</v>
      </c>
    </row>
    <row r="115" spans="1:4" ht="29.1" customHeight="1" x14ac:dyDescent="0.25">
      <c r="A115" s="48" t="s">
        <v>240</v>
      </c>
      <c r="B115" s="3" t="s">
        <v>137</v>
      </c>
    </row>
    <row r="116" spans="1:4" ht="29.1" customHeight="1" x14ac:dyDescent="0.25">
      <c r="A116" s="48" t="s">
        <v>241</v>
      </c>
      <c r="B116" s="3" t="s">
        <v>137</v>
      </c>
    </row>
    <row r="118" spans="1:4" ht="69.95" customHeight="1" x14ac:dyDescent="0.25">
      <c r="A118" s="71" t="s">
        <v>251</v>
      </c>
      <c r="B118" s="71" t="s">
        <v>252</v>
      </c>
      <c r="C118" s="71" t="s">
        <v>5</v>
      </c>
      <c r="D118" s="71" t="s">
        <v>6</v>
      </c>
    </row>
    <row r="119" spans="1:4" ht="69.95" customHeight="1" x14ac:dyDescent="0.25">
      <c r="A119" s="71" t="s">
        <v>1234</v>
      </c>
      <c r="B119" s="71"/>
      <c r="C119" s="71" t="s">
        <v>30</v>
      </c>
      <c r="D11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1235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1236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765</v>
      </c>
      <c r="B8" s="33" t="s">
        <v>766</v>
      </c>
      <c r="C8" s="33" t="s">
        <v>396</v>
      </c>
      <c r="D8" s="14">
        <v>673215</v>
      </c>
      <c r="E8" s="15">
        <v>9077.2900000000009</v>
      </c>
      <c r="F8" s="16">
        <v>7.85E-2</v>
      </c>
      <c r="G8" s="16"/>
    </row>
    <row r="9" spans="1:8" x14ac:dyDescent="0.25">
      <c r="A9" s="13" t="s">
        <v>394</v>
      </c>
      <c r="B9" s="33" t="s">
        <v>395</v>
      </c>
      <c r="C9" s="33" t="s">
        <v>396</v>
      </c>
      <c r="D9" s="14">
        <v>441416</v>
      </c>
      <c r="E9" s="15">
        <v>8069.97</v>
      </c>
      <c r="F9" s="16">
        <v>6.9800000000000001E-2</v>
      </c>
      <c r="G9" s="16"/>
    </row>
    <row r="10" spans="1:8" x14ac:dyDescent="0.25">
      <c r="A10" s="13" t="s">
        <v>767</v>
      </c>
      <c r="B10" s="33" t="s">
        <v>768</v>
      </c>
      <c r="C10" s="33" t="s">
        <v>769</v>
      </c>
      <c r="D10" s="14">
        <v>433444</v>
      </c>
      <c r="E10" s="15">
        <v>5526.84</v>
      </c>
      <c r="F10" s="16">
        <v>4.7800000000000002E-2</v>
      </c>
      <c r="G10" s="16"/>
    </row>
    <row r="11" spans="1:8" x14ac:dyDescent="0.25">
      <c r="A11" s="13" t="s">
        <v>836</v>
      </c>
      <c r="B11" s="33" t="s">
        <v>837</v>
      </c>
      <c r="C11" s="33" t="s">
        <v>479</v>
      </c>
      <c r="D11" s="14">
        <v>49223</v>
      </c>
      <c r="E11" s="15">
        <v>4403.29</v>
      </c>
      <c r="F11" s="16">
        <v>3.8100000000000002E-2</v>
      </c>
      <c r="G11" s="16"/>
    </row>
    <row r="12" spans="1:8" x14ac:dyDescent="0.25">
      <c r="A12" s="13" t="s">
        <v>772</v>
      </c>
      <c r="B12" s="33" t="s">
        <v>773</v>
      </c>
      <c r="C12" s="33" t="s">
        <v>549</v>
      </c>
      <c r="D12" s="14">
        <v>123431</v>
      </c>
      <c r="E12" s="15">
        <v>4310.58</v>
      </c>
      <c r="F12" s="16">
        <v>3.73E-2</v>
      </c>
      <c r="G12" s="16"/>
    </row>
    <row r="13" spans="1:8" x14ac:dyDescent="0.25">
      <c r="A13" s="13" t="s">
        <v>403</v>
      </c>
      <c r="B13" s="33" t="s">
        <v>404</v>
      </c>
      <c r="C13" s="33" t="s">
        <v>405</v>
      </c>
      <c r="D13" s="14">
        <v>110224</v>
      </c>
      <c r="E13" s="15">
        <v>3974.84</v>
      </c>
      <c r="F13" s="16">
        <v>3.44E-2</v>
      </c>
      <c r="G13" s="16"/>
    </row>
    <row r="14" spans="1:8" x14ac:dyDescent="0.25">
      <c r="A14" s="13" t="s">
        <v>416</v>
      </c>
      <c r="B14" s="33" t="s">
        <v>417</v>
      </c>
      <c r="C14" s="33" t="s">
        <v>405</v>
      </c>
      <c r="D14" s="14">
        <v>240737</v>
      </c>
      <c r="E14" s="15">
        <v>3781.14</v>
      </c>
      <c r="F14" s="16">
        <v>3.27E-2</v>
      </c>
      <c r="G14" s="16"/>
    </row>
    <row r="15" spans="1:8" x14ac:dyDescent="0.25">
      <c r="A15" s="13" t="s">
        <v>782</v>
      </c>
      <c r="B15" s="33" t="s">
        <v>783</v>
      </c>
      <c r="C15" s="33" t="s">
        <v>396</v>
      </c>
      <c r="D15" s="14">
        <v>154223</v>
      </c>
      <c r="E15" s="15">
        <v>3348.49</v>
      </c>
      <c r="F15" s="16">
        <v>2.9000000000000001E-2</v>
      </c>
      <c r="G15" s="16"/>
    </row>
    <row r="16" spans="1:8" x14ac:dyDescent="0.25">
      <c r="A16" s="13" t="s">
        <v>778</v>
      </c>
      <c r="B16" s="33" t="s">
        <v>779</v>
      </c>
      <c r="C16" s="33" t="s">
        <v>396</v>
      </c>
      <c r="D16" s="14">
        <v>296522</v>
      </c>
      <c r="E16" s="15">
        <v>3267.67</v>
      </c>
      <c r="F16" s="16">
        <v>2.8299999999999999E-2</v>
      </c>
      <c r="G16" s="16"/>
    </row>
    <row r="17" spans="1:7" x14ac:dyDescent="0.25">
      <c r="A17" s="13" t="s">
        <v>406</v>
      </c>
      <c r="B17" s="33" t="s">
        <v>407</v>
      </c>
      <c r="C17" s="33" t="s">
        <v>399</v>
      </c>
      <c r="D17" s="14">
        <v>779732</v>
      </c>
      <c r="E17" s="15">
        <v>3194.95</v>
      </c>
      <c r="F17" s="16">
        <v>2.76E-2</v>
      </c>
      <c r="G17" s="16"/>
    </row>
    <row r="18" spans="1:7" x14ac:dyDescent="0.25">
      <c r="A18" s="13" t="s">
        <v>789</v>
      </c>
      <c r="B18" s="33" t="s">
        <v>790</v>
      </c>
      <c r="C18" s="33" t="s">
        <v>490</v>
      </c>
      <c r="D18" s="14">
        <v>873787</v>
      </c>
      <c r="E18" s="15">
        <v>3124.66</v>
      </c>
      <c r="F18" s="16">
        <v>2.7E-2</v>
      </c>
      <c r="G18" s="16"/>
    </row>
    <row r="19" spans="1:7" x14ac:dyDescent="0.25">
      <c r="A19" s="13" t="s">
        <v>619</v>
      </c>
      <c r="B19" s="33" t="s">
        <v>620</v>
      </c>
      <c r="C19" s="33" t="s">
        <v>431</v>
      </c>
      <c r="D19" s="14">
        <v>167573</v>
      </c>
      <c r="E19" s="15">
        <v>2906.89</v>
      </c>
      <c r="F19" s="16">
        <v>2.5100000000000001E-2</v>
      </c>
      <c r="G19" s="16"/>
    </row>
    <row r="20" spans="1:7" x14ac:dyDescent="0.25">
      <c r="A20" s="13" t="s">
        <v>770</v>
      </c>
      <c r="B20" s="33" t="s">
        <v>771</v>
      </c>
      <c r="C20" s="33" t="s">
        <v>473</v>
      </c>
      <c r="D20" s="14">
        <v>163584</v>
      </c>
      <c r="E20" s="15">
        <v>2835.57</v>
      </c>
      <c r="F20" s="16">
        <v>2.4500000000000001E-2</v>
      </c>
      <c r="G20" s="16"/>
    </row>
    <row r="21" spans="1:7" x14ac:dyDescent="0.25">
      <c r="A21" s="13" t="s">
        <v>774</v>
      </c>
      <c r="B21" s="33" t="s">
        <v>775</v>
      </c>
      <c r="C21" s="33" t="s">
        <v>396</v>
      </c>
      <c r="D21" s="14">
        <v>327552</v>
      </c>
      <c r="E21" s="15">
        <v>2527.06</v>
      </c>
      <c r="F21" s="16">
        <v>2.18E-2</v>
      </c>
      <c r="G21" s="16"/>
    </row>
    <row r="22" spans="1:7" x14ac:dyDescent="0.25">
      <c r="A22" s="13" t="s">
        <v>625</v>
      </c>
      <c r="B22" s="33" t="s">
        <v>626</v>
      </c>
      <c r="C22" s="33" t="s">
        <v>487</v>
      </c>
      <c r="D22" s="14">
        <v>34959</v>
      </c>
      <c r="E22" s="15">
        <v>2312.96</v>
      </c>
      <c r="F22" s="16">
        <v>0.02</v>
      </c>
      <c r="G22" s="16"/>
    </row>
    <row r="23" spans="1:7" x14ac:dyDescent="0.25">
      <c r="A23" s="13" t="s">
        <v>408</v>
      </c>
      <c r="B23" s="33" t="s">
        <v>409</v>
      </c>
      <c r="C23" s="33" t="s">
        <v>405</v>
      </c>
      <c r="D23" s="14">
        <v>139745</v>
      </c>
      <c r="E23" s="15">
        <v>2225.44</v>
      </c>
      <c r="F23" s="16">
        <v>1.9199999999999998E-2</v>
      </c>
      <c r="G23" s="16"/>
    </row>
    <row r="24" spans="1:7" x14ac:dyDescent="0.25">
      <c r="A24" s="13" t="s">
        <v>791</v>
      </c>
      <c r="B24" s="33" t="s">
        <v>792</v>
      </c>
      <c r="C24" s="33" t="s">
        <v>412</v>
      </c>
      <c r="D24" s="14">
        <v>81574</v>
      </c>
      <c r="E24" s="15">
        <v>2174.6</v>
      </c>
      <c r="F24" s="16">
        <v>1.8800000000000001E-2</v>
      </c>
      <c r="G24" s="16"/>
    </row>
    <row r="25" spans="1:7" x14ac:dyDescent="0.25">
      <c r="A25" s="13" t="s">
        <v>784</v>
      </c>
      <c r="B25" s="33" t="s">
        <v>785</v>
      </c>
      <c r="C25" s="33" t="s">
        <v>786</v>
      </c>
      <c r="D25" s="14">
        <v>17333</v>
      </c>
      <c r="E25" s="15">
        <v>1994.95</v>
      </c>
      <c r="F25" s="16">
        <v>1.72E-2</v>
      </c>
      <c r="G25" s="16"/>
    </row>
    <row r="26" spans="1:7" x14ac:dyDescent="0.25">
      <c r="A26" s="13" t="s">
        <v>410</v>
      </c>
      <c r="B26" s="33" t="s">
        <v>411</v>
      </c>
      <c r="C26" s="33" t="s">
        <v>412</v>
      </c>
      <c r="D26" s="14">
        <v>17064</v>
      </c>
      <c r="E26" s="15">
        <v>1966.14</v>
      </c>
      <c r="F26" s="16">
        <v>1.7000000000000001E-2</v>
      </c>
      <c r="G26" s="16"/>
    </row>
    <row r="27" spans="1:7" x14ac:dyDescent="0.25">
      <c r="A27" s="13" t="s">
        <v>446</v>
      </c>
      <c r="B27" s="33" t="s">
        <v>447</v>
      </c>
      <c r="C27" s="33" t="s">
        <v>448</v>
      </c>
      <c r="D27" s="14">
        <v>128587</v>
      </c>
      <c r="E27" s="15">
        <v>1801.89</v>
      </c>
      <c r="F27" s="16">
        <v>1.5599999999999999E-2</v>
      </c>
      <c r="G27" s="16"/>
    </row>
    <row r="28" spans="1:7" x14ac:dyDescent="0.25">
      <c r="A28" s="13" t="s">
        <v>436</v>
      </c>
      <c r="B28" s="33" t="s">
        <v>437</v>
      </c>
      <c r="C28" s="33" t="s">
        <v>438</v>
      </c>
      <c r="D28" s="14">
        <v>61035</v>
      </c>
      <c r="E28" s="15">
        <v>1739.07</v>
      </c>
      <c r="F28" s="16">
        <v>1.4999999999999999E-2</v>
      </c>
      <c r="G28" s="16"/>
    </row>
    <row r="29" spans="1:7" x14ac:dyDescent="0.25">
      <c r="A29" s="13" t="s">
        <v>627</v>
      </c>
      <c r="B29" s="33" t="s">
        <v>628</v>
      </c>
      <c r="C29" s="33" t="s">
        <v>431</v>
      </c>
      <c r="D29" s="14">
        <v>81683</v>
      </c>
      <c r="E29" s="15">
        <v>1656.49</v>
      </c>
      <c r="F29" s="16">
        <v>1.43E-2</v>
      </c>
      <c r="G29" s="16"/>
    </row>
    <row r="30" spans="1:7" x14ac:dyDescent="0.25">
      <c r="A30" s="13" t="s">
        <v>1237</v>
      </c>
      <c r="B30" s="33" t="s">
        <v>1238</v>
      </c>
      <c r="C30" s="33" t="s">
        <v>500</v>
      </c>
      <c r="D30" s="14">
        <v>214097</v>
      </c>
      <c r="E30" s="15">
        <v>1468.06</v>
      </c>
      <c r="F30" s="16">
        <v>1.2699999999999999E-2</v>
      </c>
      <c r="G30" s="16"/>
    </row>
    <row r="31" spans="1:7" x14ac:dyDescent="0.25">
      <c r="A31" s="13" t="s">
        <v>787</v>
      </c>
      <c r="B31" s="33" t="s">
        <v>788</v>
      </c>
      <c r="C31" s="33" t="s">
        <v>479</v>
      </c>
      <c r="D31" s="14">
        <v>59867</v>
      </c>
      <c r="E31" s="15">
        <v>1426.57</v>
      </c>
      <c r="F31" s="16">
        <v>1.23E-2</v>
      </c>
      <c r="G31" s="16"/>
    </row>
    <row r="32" spans="1:7" x14ac:dyDescent="0.25">
      <c r="A32" s="13" t="s">
        <v>1239</v>
      </c>
      <c r="B32" s="33" t="s">
        <v>1240</v>
      </c>
      <c r="C32" s="33" t="s">
        <v>412</v>
      </c>
      <c r="D32" s="14">
        <v>205489</v>
      </c>
      <c r="E32" s="15">
        <v>1385.92</v>
      </c>
      <c r="F32" s="16">
        <v>1.2E-2</v>
      </c>
      <c r="G32" s="16"/>
    </row>
    <row r="33" spans="1:7" x14ac:dyDescent="0.25">
      <c r="A33" s="13" t="s">
        <v>629</v>
      </c>
      <c r="B33" s="33" t="s">
        <v>630</v>
      </c>
      <c r="C33" s="33" t="s">
        <v>431</v>
      </c>
      <c r="D33" s="14">
        <v>40419</v>
      </c>
      <c r="E33" s="15">
        <v>1304.71</v>
      </c>
      <c r="F33" s="16">
        <v>1.1299999999999999E-2</v>
      </c>
      <c r="G33" s="16"/>
    </row>
    <row r="34" spans="1:7" x14ac:dyDescent="0.25">
      <c r="A34" s="13" t="s">
        <v>1196</v>
      </c>
      <c r="B34" s="33" t="s">
        <v>1197</v>
      </c>
      <c r="C34" s="33" t="s">
        <v>473</v>
      </c>
      <c r="D34" s="14">
        <v>388914</v>
      </c>
      <c r="E34" s="15">
        <v>1300.1400000000001</v>
      </c>
      <c r="F34" s="16">
        <v>1.12E-2</v>
      </c>
      <c r="G34" s="16"/>
    </row>
    <row r="35" spans="1:7" x14ac:dyDescent="0.25">
      <c r="A35" s="13" t="s">
        <v>418</v>
      </c>
      <c r="B35" s="33" t="s">
        <v>419</v>
      </c>
      <c r="C35" s="33" t="s">
        <v>420</v>
      </c>
      <c r="D35" s="14">
        <v>430139</v>
      </c>
      <c r="E35" s="15">
        <v>1296.0899999999999</v>
      </c>
      <c r="F35" s="16">
        <v>1.12E-2</v>
      </c>
      <c r="G35" s="16"/>
    </row>
    <row r="36" spans="1:7" x14ac:dyDescent="0.25">
      <c r="A36" s="13" t="s">
        <v>863</v>
      </c>
      <c r="B36" s="33" t="s">
        <v>864</v>
      </c>
      <c r="C36" s="33" t="s">
        <v>500</v>
      </c>
      <c r="D36" s="14">
        <v>67025</v>
      </c>
      <c r="E36" s="15">
        <v>1201.6600000000001</v>
      </c>
      <c r="F36" s="16">
        <v>1.04E-2</v>
      </c>
      <c r="G36" s="16"/>
    </row>
    <row r="37" spans="1:7" x14ac:dyDescent="0.25">
      <c r="A37" s="13" t="s">
        <v>425</v>
      </c>
      <c r="B37" s="33" t="s">
        <v>426</v>
      </c>
      <c r="C37" s="33" t="s">
        <v>412</v>
      </c>
      <c r="D37" s="14">
        <v>21521</v>
      </c>
      <c r="E37" s="15">
        <v>1150.8800000000001</v>
      </c>
      <c r="F37" s="16">
        <v>0.01</v>
      </c>
      <c r="G37" s="16"/>
    </row>
    <row r="38" spans="1:7" x14ac:dyDescent="0.25">
      <c r="A38" s="13" t="s">
        <v>1217</v>
      </c>
      <c r="B38" s="33" t="s">
        <v>1218</v>
      </c>
      <c r="C38" s="33" t="s">
        <v>484</v>
      </c>
      <c r="D38" s="14">
        <v>584159</v>
      </c>
      <c r="E38" s="15">
        <v>1046.1099999999999</v>
      </c>
      <c r="F38" s="16">
        <v>8.9999999999999993E-3</v>
      </c>
      <c r="G38" s="16"/>
    </row>
    <row r="39" spans="1:7" x14ac:dyDescent="0.25">
      <c r="A39" s="13" t="s">
        <v>432</v>
      </c>
      <c r="B39" s="33" t="s">
        <v>433</v>
      </c>
      <c r="C39" s="33" t="s">
        <v>431</v>
      </c>
      <c r="D39" s="14">
        <v>17516</v>
      </c>
      <c r="E39" s="15">
        <v>1011.63</v>
      </c>
      <c r="F39" s="16">
        <v>8.6999999999999994E-3</v>
      </c>
      <c r="G39" s="16"/>
    </row>
    <row r="40" spans="1:7" x14ac:dyDescent="0.25">
      <c r="A40" s="13" t="s">
        <v>793</v>
      </c>
      <c r="B40" s="33" t="s">
        <v>794</v>
      </c>
      <c r="C40" s="33" t="s">
        <v>795</v>
      </c>
      <c r="D40" s="14">
        <v>147895</v>
      </c>
      <c r="E40" s="15">
        <v>1009.31</v>
      </c>
      <c r="F40" s="16">
        <v>8.6999999999999994E-3</v>
      </c>
      <c r="G40" s="16"/>
    </row>
    <row r="41" spans="1:7" x14ac:dyDescent="0.25">
      <c r="A41" s="13" t="s">
        <v>421</v>
      </c>
      <c r="B41" s="33" t="s">
        <v>422</v>
      </c>
      <c r="C41" s="33" t="s">
        <v>393</v>
      </c>
      <c r="D41" s="14">
        <v>19974</v>
      </c>
      <c r="E41" s="15">
        <v>986.1</v>
      </c>
      <c r="F41" s="16">
        <v>8.5000000000000006E-3</v>
      </c>
      <c r="G41" s="16"/>
    </row>
    <row r="42" spans="1:7" x14ac:dyDescent="0.25">
      <c r="A42" s="13" t="s">
        <v>1241</v>
      </c>
      <c r="B42" s="33" t="s">
        <v>1242</v>
      </c>
      <c r="C42" s="33" t="s">
        <v>823</v>
      </c>
      <c r="D42" s="14">
        <v>591919</v>
      </c>
      <c r="E42" s="15">
        <v>912.98</v>
      </c>
      <c r="F42" s="16">
        <v>7.9000000000000008E-3</v>
      </c>
      <c r="G42" s="16"/>
    </row>
    <row r="43" spans="1:7" x14ac:dyDescent="0.25">
      <c r="A43" s="13" t="s">
        <v>635</v>
      </c>
      <c r="B43" s="33" t="s">
        <v>636</v>
      </c>
      <c r="C43" s="33" t="s">
        <v>431</v>
      </c>
      <c r="D43" s="14">
        <v>35943</v>
      </c>
      <c r="E43" s="15">
        <v>871.53</v>
      </c>
      <c r="F43" s="16">
        <v>7.4999999999999997E-3</v>
      </c>
      <c r="G43" s="16"/>
    </row>
    <row r="44" spans="1:7" x14ac:dyDescent="0.25">
      <c r="A44" s="13" t="s">
        <v>809</v>
      </c>
      <c r="B44" s="33" t="s">
        <v>810</v>
      </c>
      <c r="C44" s="33" t="s">
        <v>500</v>
      </c>
      <c r="D44" s="14">
        <v>56228</v>
      </c>
      <c r="E44" s="15">
        <v>870.33</v>
      </c>
      <c r="F44" s="16">
        <v>7.4999999999999997E-3</v>
      </c>
      <c r="G44" s="16"/>
    </row>
    <row r="45" spans="1:7" x14ac:dyDescent="0.25">
      <c r="A45" s="13" t="s">
        <v>802</v>
      </c>
      <c r="B45" s="33" t="s">
        <v>803</v>
      </c>
      <c r="C45" s="33" t="s">
        <v>479</v>
      </c>
      <c r="D45" s="14">
        <v>55782</v>
      </c>
      <c r="E45" s="15">
        <v>847.86</v>
      </c>
      <c r="F45" s="16">
        <v>7.3000000000000001E-3</v>
      </c>
      <c r="G45" s="16"/>
    </row>
    <row r="46" spans="1:7" x14ac:dyDescent="0.25">
      <c r="A46" s="13" t="s">
        <v>919</v>
      </c>
      <c r="B46" s="33" t="s">
        <v>920</v>
      </c>
      <c r="C46" s="33" t="s">
        <v>581</v>
      </c>
      <c r="D46" s="14">
        <v>20026</v>
      </c>
      <c r="E46" s="15">
        <v>803.82</v>
      </c>
      <c r="F46" s="16">
        <v>7.0000000000000001E-3</v>
      </c>
      <c r="G46" s="16"/>
    </row>
    <row r="47" spans="1:7" x14ac:dyDescent="0.25">
      <c r="A47" s="13" t="s">
        <v>879</v>
      </c>
      <c r="B47" s="33" t="s">
        <v>880</v>
      </c>
      <c r="C47" s="33" t="s">
        <v>881</v>
      </c>
      <c r="D47" s="14">
        <v>23270</v>
      </c>
      <c r="E47" s="15">
        <v>797.74</v>
      </c>
      <c r="F47" s="16">
        <v>6.8999999999999999E-3</v>
      </c>
      <c r="G47" s="16"/>
    </row>
    <row r="48" spans="1:7" x14ac:dyDescent="0.25">
      <c r="A48" s="13" t="s">
        <v>561</v>
      </c>
      <c r="B48" s="33" t="s">
        <v>562</v>
      </c>
      <c r="C48" s="33" t="s">
        <v>420</v>
      </c>
      <c r="D48" s="14">
        <v>76437</v>
      </c>
      <c r="E48" s="15">
        <v>739.72</v>
      </c>
      <c r="F48" s="16">
        <v>6.4000000000000003E-3</v>
      </c>
      <c r="G48" s="16"/>
    </row>
    <row r="49" spans="1:7" x14ac:dyDescent="0.25">
      <c r="A49" s="13" t="s">
        <v>1243</v>
      </c>
      <c r="B49" s="33" t="s">
        <v>1244</v>
      </c>
      <c r="C49" s="33" t="s">
        <v>490</v>
      </c>
      <c r="D49" s="14">
        <v>250236</v>
      </c>
      <c r="E49" s="15">
        <v>726.56</v>
      </c>
      <c r="F49" s="16">
        <v>6.3E-3</v>
      </c>
      <c r="G49" s="16"/>
    </row>
    <row r="50" spans="1:7" x14ac:dyDescent="0.25">
      <c r="A50" s="13" t="s">
        <v>907</v>
      </c>
      <c r="B50" s="33" t="s">
        <v>908</v>
      </c>
      <c r="C50" s="33" t="s">
        <v>909</v>
      </c>
      <c r="D50" s="14">
        <v>110767</v>
      </c>
      <c r="E50" s="15">
        <v>721.81</v>
      </c>
      <c r="F50" s="16">
        <v>6.1999999999999998E-3</v>
      </c>
      <c r="G50" s="16"/>
    </row>
    <row r="51" spans="1:7" x14ac:dyDescent="0.25">
      <c r="A51" s="13" t="s">
        <v>1198</v>
      </c>
      <c r="B51" s="33" t="s">
        <v>1199</v>
      </c>
      <c r="C51" s="33" t="s">
        <v>1200</v>
      </c>
      <c r="D51" s="14">
        <v>154978</v>
      </c>
      <c r="E51" s="15">
        <v>718.17</v>
      </c>
      <c r="F51" s="16">
        <v>6.1999999999999998E-3</v>
      </c>
      <c r="G51" s="16"/>
    </row>
    <row r="52" spans="1:7" x14ac:dyDescent="0.25">
      <c r="A52" s="13" t="s">
        <v>830</v>
      </c>
      <c r="B52" s="33" t="s">
        <v>831</v>
      </c>
      <c r="C52" s="33" t="s">
        <v>405</v>
      </c>
      <c r="D52" s="14">
        <v>27967</v>
      </c>
      <c r="E52" s="15">
        <v>699.23</v>
      </c>
      <c r="F52" s="16">
        <v>6.0000000000000001E-3</v>
      </c>
      <c r="G52" s="16"/>
    </row>
    <row r="53" spans="1:7" x14ac:dyDescent="0.25">
      <c r="A53" s="13" t="s">
        <v>1209</v>
      </c>
      <c r="B53" s="33" t="s">
        <v>1210</v>
      </c>
      <c r="C53" s="33" t="s">
        <v>415</v>
      </c>
      <c r="D53" s="14">
        <v>31172</v>
      </c>
      <c r="E53" s="15">
        <v>665.96</v>
      </c>
      <c r="F53" s="16">
        <v>5.7999999999999996E-3</v>
      </c>
      <c r="G53" s="16"/>
    </row>
    <row r="54" spans="1:7" x14ac:dyDescent="0.25">
      <c r="A54" s="13" t="s">
        <v>939</v>
      </c>
      <c r="B54" s="33" t="s">
        <v>940</v>
      </c>
      <c r="C54" s="33" t="s">
        <v>405</v>
      </c>
      <c r="D54" s="14">
        <v>8421</v>
      </c>
      <c r="E54" s="15">
        <v>661.12</v>
      </c>
      <c r="F54" s="16">
        <v>5.7000000000000002E-3</v>
      </c>
      <c r="G54" s="16"/>
    </row>
    <row r="55" spans="1:7" x14ac:dyDescent="0.25">
      <c r="A55" s="13" t="s">
        <v>917</v>
      </c>
      <c r="B55" s="33" t="s">
        <v>918</v>
      </c>
      <c r="C55" s="33" t="s">
        <v>455</v>
      </c>
      <c r="D55" s="14">
        <v>27115</v>
      </c>
      <c r="E55" s="15">
        <v>647.99</v>
      </c>
      <c r="F55" s="16">
        <v>5.5999999999999999E-3</v>
      </c>
      <c r="G55" s="16"/>
    </row>
    <row r="56" spans="1:7" x14ac:dyDescent="0.25">
      <c r="A56" s="13" t="s">
        <v>1245</v>
      </c>
      <c r="B56" s="33" t="s">
        <v>1246</v>
      </c>
      <c r="C56" s="33" t="s">
        <v>460</v>
      </c>
      <c r="D56" s="14">
        <v>1095425</v>
      </c>
      <c r="E56" s="15">
        <v>620.66999999999996</v>
      </c>
      <c r="F56" s="16">
        <v>5.4000000000000003E-3</v>
      </c>
      <c r="G56" s="16"/>
    </row>
    <row r="57" spans="1:7" x14ac:dyDescent="0.25">
      <c r="A57" s="13" t="s">
        <v>400</v>
      </c>
      <c r="B57" s="33" t="s">
        <v>401</v>
      </c>
      <c r="C57" s="33" t="s">
        <v>402</v>
      </c>
      <c r="D57" s="14">
        <v>151140</v>
      </c>
      <c r="E57" s="15">
        <v>601.84</v>
      </c>
      <c r="F57" s="16">
        <v>5.1999999999999998E-3</v>
      </c>
      <c r="G57" s="16"/>
    </row>
    <row r="58" spans="1:7" x14ac:dyDescent="0.25">
      <c r="A58" s="13" t="s">
        <v>826</v>
      </c>
      <c r="B58" s="33" t="s">
        <v>827</v>
      </c>
      <c r="C58" s="33" t="s">
        <v>396</v>
      </c>
      <c r="D58" s="14">
        <v>107714</v>
      </c>
      <c r="E58" s="15">
        <v>583.05999999999995</v>
      </c>
      <c r="F58" s="16">
        <v>5.0000000000000001E-3</v>
      </c>
      <c r="G58" s="16"/>
    </row>
    <row r="59" spans="1:7" x14ac:dyDescent="0.25">
      <c r="A59" s="13" t="s">
        <v>925</v>
      </c>
      <c r="B59" s="33" t="s">
        <v>926</v>
      </c>
      <c r="C59" s="33" t="s">
        <v>530</v>
      </c>
      <c r="D59" s="14">
        <v>18691</v>
      </c>
      <c r="E59" s="15">
        <v>570.41999999999996</v>
      </c>
      <c r="F59" s="16">
        <v>4.8999999999999998E-3</v>
      </c>
      <c r="G59" s="16"/>
    </row>
    <row r="60" spans="1:7" x14ac:dyDescent="0.25">
      <c r="A60" s="13" t="s">
        <v>623</v>
      </c>
      <c r="B60" s="33" t="s">
        <v>624</v>
      </c>
      <c r="C60" s="33" t="s">
        <v>431</v>
      </c>
      <c r="D60" s="14">
        <v>38338</v>
      </c>
      <c r="E60" s="15">
        <v>552.91</v>
      </c>
      <c r="F60" s="16">
        <v>4.7999999999999996E-3</v>
      </c>
      <c r="G60" s="16"/>
    </row>
    <row r="61" spans="1:7" x14ac:dyDescent="0.25">
      <c r="A61" s="13" t="s">
        <v>491</v>
      </c>
      <c r="B61" s="33" t="s">
        <v>492</v>
      </c>
      <c r="C61" s="33" t="s">
        <v>412</v>
      </c>
      <c r="D61" s="14">
        <v>32082</v>
      </c>
      <c r="E61" s="15">
        <v>547.85</v>
      </c>
      <c r="F61" s="16">
        <v>4.7000000000000002E-3</v>
      </c>
      <c r="G61" s="16"/>
    </row>
    <row r="62" spans="1:7" x14ac:dyDescent="0.25">
      <c r="A62" s="13" t="s">
        <v>1247</v>
      </c>
      <c r="B62" s="33" t="s">
        <v>1248</v>
      </c>
      <c r="C62" s="33" t="s">
        <v>909</v>
      </c>
      <c r="D62" s="14">
        <v>53786</v>
      </c>
      <c r="E62" s="15">
        <v>538.88</v>
      </c>
      <c r="F62" s="16">
        <v>4.7000000000000002E-3</v>
      </c>
      <c r="G62" s="16"/>
    </row>
    <row r="63" spans="1:7" x14ac:dyDescent="0.25">
      <c r="A63" s="13" t="s">
        <v>439</v>
      </c>
      <c r="B63" s="33" t="s">
        <v>440</v>
      </c>
      <c r="C63" s="33" t="s">
        <v>412</v>
      </c>
      <c r="D63" s="14">
        <v>14174</v>
      </c>
      <c r="E63" s="15">
        <v>527.69000000000005</v>
      </c>
      <c r="F63" s="16">
        <v>4.5999999999999999E-3</v>
      </c>
      <c r="G63" s="16"/>
    </row>
    <row r="64" spans="1:7" x14ac:dyDescent="0.25">
      <c r="A64" s="13" t="s">
        <v>1249</v>
      </c>
      <c r="B64" s="33" t="s">
        <v>1250</v>
      </c>
      <c r="C64" s="33" t="s">
        <v>431</v>
      </c>
      <c r="D64" s="14">
        <v>1711</v>
      </c>
      <c r="E64" s="15">
        <v>525.63</v>
      </c>
      <c r="F64" s="16">
        <v>4.4999999999999997E-3</v>
      </c>
      <c r="G64" s="16"/>
    </row>
    <row r="65" spans="1:7" x14ac:dyDescent="0.25">
      <c r="A65" s="13" t="s">
        <v>631</v>
      </c>
      <c r="B65" s="33" t="s">
        <v>632</v>
      </c>
      <c r="C65" s="33" t="s">
        <v>487</v>
      </c>
      <c r="D65" s="14">
        <v>74013</v>
      </c>
      <c r="E65" s="15">
        <v>516.87</v>
      </c>
      <c r="F65" s="16">
        <v>4.4999999999999997E-3</v>
      </c>
      <c r="G65" s="16"/>
    </row>
    <row r="66" spans="1:7" x14ac:dyDescent="0.25">
      <c r="A66" s="13" t="s">
        <v>397</v>
      </c>
      <c r="B66" s="33" t="s">
        <v>398</v>
      </c>
      <c r="C66" s="33" t="s">
        <v>399</v>
      </c>
      <c r="D66" s="14">
        <v>22504</v>
      </c>
      <c r="E66" s="15">
        <v>508.33</v>
      </c>
      <c r="F66" s="16">
        <v>4.4000000000000003E-3</v>
      </c>
      <c r="G66" s="16"/>
    </row>
    <row r="67" spans="1:7" x14ac:dyDescent="0.25">
      <c r="A67" s="13" t="s">
        <v>621</v>
      </c>
      <c r="B67" s="33" t="s">
        <v>622</v>
      </c>
      <c r="C67" s="33" t="s">
        <v>487</v>
      </c>
      <c r="D67" s="14">
        <v>44070</v>
      </c>
      <c r="E67" s="15">
        <v>483.43</v>
      </c>
      <c r="F67" s="16">
        <v>4.1999999999999997E-3</v>
      </c>
      <c r="G67" s="16"/>
    </row>
    <row r="68" spans="1:7" x14ac:dyDescent="0.25">
      <c r="A68" s="13" t="s">
        <v>811</v>
      </c>
      <c r="B68" s="33" t="s">
        <v>812</v>
      </c>
      <c r="C68" s="33" t="s">
        <v>465</v>
      </c>
      <c r="D68" s="14">
        <v>353724</v>
      </c>
      <c r="E68" s="15">
        <v>463.24</v>
      </c>
      <c r="F68" s="16">
        <v>4.0000000000000001E-3</v>
      </c>
      <c r="G68" s="16"/>
    </row>
    <row r="69" spans="1:7" x14ac:dyDescent="0.25">
      <c r="A69" s="13" t="s">
        <v>776</v>
      </c>
      <c r="B69" s="33" t="s">
        <v>777</v>
      </c>
      <c r="C69" s="33" t="s">
        <v>484</v>
      </c>
      <c r="D69" s="14">
        <v>7903</v>
      </c>
      <c r="E69" s="15">
        <v>420.85</v>
      </c>
      <c r="F69" s="16">
        <v>3.5999999999999999E-3</v>
      </c>
      <c r="G69" s="16"/>
    </row>
    <row r="70" spans="1:7" x14ac:dyDescent="0.25">
      <c r="A70" s="13" t="s">
        <v>921</v>
      </c>
      <c r="B70" s="33" t="s">
        <v>922</v>
      </c>
      <c r="C70" s="33" t="s">
        <v>565</v>
      </c>
      <c r="D70" s="14">
        <v>887</v>
      </c>
      <c r="E70" s="15">
        <v>378.69</v>
      </c>
      <c r="F70" s="16">
        <v>3.3E-3</v>
      </c>
      <c r="G70" s="16"/>
    </row>
    <row r="71" spans="1:7" x14ac:dyDescent="0.25">
      <c r="A71" s="13" t="s">
        <v>555</v>
      </c>
      <c r="B71" s="33" t="s">
        <v>556</v>
      </c>
      <c r="C71" s="33" t="s">
        <v>465</v>
      </c>
      <c r="D71" s="14">
        <v>208320</v>
      </c>
      <c r="E71" s="15">
        <v>347.19</v>
      </c>
      <c r="F71" s="16">
        <v>3.0000000000000001E-3</v>
      </c>
      <c r="G71" s="16"/>
    </row>
    <row r="72" spans="1:7" x14ac:dyDescent="0.25">
      <c r="A72" s="13" t="s">
        <v>1251</v>
      </c>
      <c r="B72" s="33" t="s">
        <v>1252</v>
      </c>
      <c r="C72" s="33" t="s">
        <v>465</v>
      </c>
      <c r="D72" s="14">
        <v>6533</v>
      </c>
      <c r="E72" s="15">
        <v>220.58</v>
      </c>
      <c r="F72" s="16">
        <v>1.9E-3</v>
      </c>
      <c r="G72" s="16"/>
    </row>
    <row r="73" spans="1:7" x14ac:dyDescent="0.25">
      <c r="A73" s="13" t="s">
        <v>780</v>
      </c>
      <c r="B73" s="33" t="s">
        <v>781</v>
      </c>
      <c r="C73" s="33" t="s">
        <v>581</v>
      </c>
      <c r="D73" s="14">
        <v>196</v>
      </c>
      <c r="E73" s="15">
        <v>10.74</v>
      </c>
      <c r="F73" s="16">
        <v>1E-4</v>
      </c>
      <c r="G73" s="16"/>
    </row>
    <row r="74" spans="1:7" x14ac:dyDescent="0.25">
      <c r="A74" s="13" t="s">
        <v>1253</v>
      </c>
      <c r="B74" s="33" t="s">
        <v>1254</v>
      </c>
      <c r="C74" s="33" t="s">
        <v>396</v>
      </c>
      <c r="D74" s="14">
        <v>762</v>
      </c>
      <c r="E74" s="15">
        <v>4.07</v>
      </c>
      <c r="F74" s="16">
        <v>0</v>
      </c>
      <c r="G74" s="16"/>
    </row>
    <row r="75" spans="1:7" x14ac:dyDescent="0.25">
      <c r="A75" s="17" t="s">
        <v>183</v>
      </c>
      <c r="B75" s="34"/>
      <c r="C75" s="34"/>
      <c r="D75" s="18"/>
      <c r="E75" s="37">
        <v>109915.72</v>
      </c>
      <c r="F75" s="38">
        <v>0.95009999999999994</v>
      </c>
      <c r="G75" s="21"/>
    </row>
    <row r="76" spans="1:7" x14ac:dyDescent="0.25">
      <c r="A76" s="17" t="s">
        <v>466</v>
      </c>
      <c r="B76" s="33"/>
      <c r="C76" s="33"/>
      <c r="D76" s="14"/>
      <c r="E76" s="15"/>
      <c r="F76" s="16"/>
      <c r="G76" s="16"/>
    </row>
    <row r="77" spans="1:7" x14ac:dyDescent="0.25">
      <c r="A77" s="17" t="s">
        <v>183</v>
      </c>
      <c r="B77" s="33"/>
      <c r="C77" s="33"/>
      <c r="D77" s="14"/>
      <c r="E77" s="39" t="s">
        <v>137</v>
      </c>
      <c r="F77" s="40" t="s">
        <v>137</v>
      </c>
      <c r="G77" s="16"/>
    </row>
    <row r="78" spans="1:7" x14ac:dyDescent="0.25">
      <c r="A78" s="24" t="s">
        <v>192</v>
      </c>
      <c r="B78" s="35"/>
      <c r="C78" s="35"/>
      <c r="D78" s="25"/>
      <c r="E78" s="30">
        <v>109915.72</v>
      </c>
      <c r="F78" s="31">
        <v>0.95009999999999994</v>
      </c>
      <c r="G78" s="21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17" t="s">
        <v>593</v>
      </c>
      <c r="B80" s="33"/>
      <c r="C80" s="33"/>
      <c r="D80" s="14"/>
      <c r="E80" s="15"/>
      <c r="F80" s="16"/>
      <c r="G80" s="16"/>
    </row>
    <row r="81" spans="1:7" x14ac:dyDescent="0.25">
      <c r="A81" s="17" t="s">
        <v>594</v>
      </c>
      <c r="B81" s="33"/>
      <c r="C81" s="33"/>
      <c r="D81" s="14"/>
      <c r="E81" s="15"/>
      <c r="F81" s="16"/>
      <c r="G81" s="16"/>
    </row>
    <row r="82" spans="1:7" x14ac:dyDescent="0.25">
      <c r="A82" s="13" t="s">
        <v>595</v>
      </c>
      <c r="B82" s="33"/>
      <c r="C82" s="33" t="s">
        <v>596</v>
      </c>
      <c r="D82" s="14">
        <v>7725</v>
      </c>
      <c r="E82" s="15">
        <v>1826.01</v>
      </c>
      <c r="F82" s="16">
        <v>1.5788E-2</v>
      </c>
      <c r="G82" s="16"/>
    </row>
    <row r="83" spans="1:7" x14ac:dyDescent="0.25">
      <c r="A83" s="13" t="s">
        <v>1230</v>
      </c>
      <c r="B83" s="33"/>
      <c r="C83" s="33" t="s">
        <v>581</v>
      </c>
      <c r="D83" s="14">
        <v>14375</v>
      </c>
      <c r="E83" s="15">
        <v>776.21</v>
      </c>
      <c r="F83" s="16">
        <v>6.711E-3</v>
      </c>
      <c r="G83" s="16"/>
    </row>
    <row r="84" spans="1:7" x14ac:dyDescent="0.25">
      <c r="A84" s="13" t="s">
        <v>1255</v>
      </c>
      <c r="B84" s="33"/>
      <c r="C84" s="33" t="s">
        <v>396</v>
      </c>
      <c r="D84" s="14">
        <v>128000</v>
      </c>
      <c r="E84" s="15">
        <v>676.99</v>
      </c>
      <c r="F84" s="16">
        <v>5.8529999999999997E-3</v>
      </c>
      <c r="G84" s="16"/>
    </row>
    <row r="85" spans="1:7" x14ac:dyDescent="0.25">
      <c r="A85" s="13" t="s">
        <v>1256</v>
      </c>
      <c r="B85" s="33"/>
      <c r="C85" s="33" t="s">
        <v>596</v>
      </c>
      <c r="D85" s="14">
        <v>990</v>
      </c>
      <c r="E85" s="15">
        <v>513.22</v>
      </c>
      <c r="F85" s="16">
        <v>4.437E-3</v>
      </c>
      <c r="G85" s="16"/>
    </row>
    <row r="86" spans="1:7" x14ac:dyDescent="0.25">
      <c r="A86" s="13" t="s">
        <v>1232</v>
      </c>
      <c r="B86" s="33"/>
      <c r="C86" s="33" t="s">
        <v>565</v>
      </c>
      <c r="D86" s="14">
        <v>675</v>
      </c>
      <c r="E86" s="15">
        <v>282.56</v>
      </c>
      <c r="F86" s="16">
        <v>2.4429999999999999E-3</v>
      </c>
      <c r="G86" s="16"/>
    </row>
    <row r="87" spans="1:7" x14ac:dyDescent="0.25">
      <c r="A87" s="17" t="s">
        <v>183</v>
      </c>
      <c r="B87" s="34"/>
      <c r="C87" s="34"/>
      <c r="D87" s="18"/>
      <c r="E87" s="37">
        <v>4074.99</v>
      </c>
      <c r="F87" s="38">
        <v>3.5231999999999999E-2</v>
      </c>
      <c r="G87" s="21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24" t="s">
        <v>192</v>
      </c>
      <c r="B91" s="35"/>
      <c r="C91" s="35"/>
      <c r="D91" s="25"/>
      <c r="E91" s="19">
        <v>4074.99</v>
      </c>
      <c r="F91" s="20">
        <v>3.5231999999999999E-2</v>
      </c>
      <c r="G91" s="21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17" t="s">
        <v>597</v>
      </c>
      <c r="B93" s="33"/>
      <c r="C93" s="33"/>
      <c r="D93" s="14"/>
      <c r="E93" s="15"/>
      <c r="F93" s="16"/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7" t="s">
        <v>598</v>
      </c>
      <c r="B95" s="33"/>
      <c r="C95" s="33"/>
      <c r="D95" s="14"/>
      <c r="E95" s="15"/>
      <c r="F95" s="16"/>
      <c r="G95" s="16"/>
    </row>
    <row r="96" spans="1:7" x14ac:dyDescent="0.25">
      <c r="A96" s="13" t="s">
        <v>1257</v>
      </c>
      <c r="B96" s="33" t="s">
        <v>1258</v>
      </c>
      <c r="C96" s="33" t="s">
        <v>187</v>
      </c>
      <c r="D96" s="14">
        <v>500000</v>
      </c>
      <c r="E96" s="15">
        <v>493.75</v>
      </c>
      <c r="F96" s="16">
        <v>4.3E-3</v>
      </c>
      <c r="G96" s="16">
        <v>6.4174999999999996E-2</v>
      </c>
    </row>
    <row r="97" spans="1:7" x14ac:dyDescent="0.25">
      <c r="A97" s="13" t="s">
        <v>599</v>
      </c>
      <c r="B97" s="33" t="s">
        <v>600</v>
      </c>
      <c r="C97" s="33" t="s">
        <v>187</v>
      </c>
      <c r="D97" s="14">
        <v>200000</v>
      </c>
      <c r="E97" s="15">
        <v>199.44</v>
      </c>
      <c r="F97" s="16">
        <v>1.6999999999999999E-3</v>
      </c>
      <c r="G97" s="16">
        <v>6.3710000000000003E-2</v>
      </c>
    </row>
    <row r="98" spans="1:7" x14ac:dyDescent="0.25">
      <c r="A98" s="17" t="s">
        <v>183</v>
      </c>
      <c r="B98" s="34"/>
      <c r="C98" s="34"/>
      <c r="D98" s="18"/>
      <c r="E98" s="37">
        <v>693.19</v>
      </c>
      <c r="F98" s="38">
        <v>6.0000000000000001E-3</v>
      </c>
      <c r="G98" s="21"/>
    </row>
    <row r="99" spans="1:7" x14ac:dyDescent="0.25">
      <c r="A99" s="13"/>
      <c r="B99" s="33"/>
      <c r="C99" s="33"/>
      <c r="D99" s="14"/>
      <c r="E99" s="15"/>
      <c r="F99" s="16"/>
      <c r="G99" s="16"/>
    </row>
    <row r="100" spans="1:7" x14ac:dyDescent="0.25">
      <c r="A100" s="24" t="s">
        <v>192</v>
      </c>
      <c r="B100" s="35"/>
      <c r="C100" s="35"/>
      <c r="D100" s="25"/>
      <c r="E100" s="19">
        <v>693.19</v>
      </c>
      <c r="F100" s="20">
        <v>6.0000000000000001E-3</v>
      </c>
      <c r="G100" s="21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17" t="s">
        <v>196</v>
      </c>
      <c r="B103" s="33"/>
      <c r="C103" s="33"/>
      <c r="D103" s="14"/>
      <c r="E103" s="15"/>
      <c r="F103" s="16"/>
      <c r="G103" s="16"/>
    </row>
    <row r="104" spans="1:7" x14ac:dyDescent="0.25">
      <c r="A104" s="13" t="s">
        <v>197</v>
      </c>
      <c r="B104" s="33"/>
      <c r="C104" s="33"/>
      <c r="D104" s="14"/>
      <c r="E104" s="15">
        <v>5234.2299999999996</v>
      </c>
      <c r="F104" s="16">
        <v>4.53E-2</v>
      </c>
      <c r="G104" s="16">
        <v>6.6567000000000001E-2</v>
      </c>
    </row>
    <row r="105" spans="1:7" x14ac:dyDescent="0.25">
      <c r="A105" s="13" t="s">
        <v>197</v>
      </c>
      <c r="B105" s="33"/>
      <c r="C105" s="33"/>
      <c r="D105" s="14"/>
      <c r="E105" s="15">
        <v>129.91999999999999</v>
      </c>
      <c r="F105" s="16">
        <v>1.1000000000000001E-3</v>
      </c>
      <c r="G105" s="16">
        <v>5.9499999999999997E-2</v>
      </c>
    </row>
    <row r="106" spans="1:7" x14ac:dyDescent="0.25">
      <c r="A106" s="17" t="s">
        <v>183</v>
      </c>
      <c r="B106" s="34"/>
      <c r="C106" s="34"/>
      <c r="D106" s="18"/>
      <c r="E106" s="37">
        <v>5364.15</v>
      </c>
      <c r="F106" s="38">
        <v>4.6399999999999997E-2</v>
      </c>
      <c r="G106" s="21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24" t="s">
        <v>192</v>
      </c>
      <c r="B108" s="35"/>
      <c r="C108" s="35"/>
      <c r="D108" s="25"/>
      <c r="E108" s="19">
        <v>5364.15</v>
      </c>
      <c r="F108" s="20">
        <v>4.6399999999999997E-2</v>
      </c>
      <c r="G108" s="21"/>
    </row>
    <row r="109" spans="1:7" x14ac:dyDescent="0.25">
      <c r="A109" s="13" t="s">
        <v>198</v>
      </c>
      <c r="B109" s="33"/>
      <c r="C109" s="33"/>
      <c r="D109" s="14"/>
      <c r="E109" s="15">
        <v>3.8819097</v>
      </c>
      <c r="F109" s="16">
        <v>3.3000000000000003E-5</v>
      </c>
      <c r="G109" s="16"/>
    </row>
    <row r="110" spans="1:7" x14ac:dyDescent="0.25">
      <c r="A110" s="13" t="s">
        <v>199</v>
      </c>
      <c r="B110" s="33"/>
      <c r="C110" s="33"/>
      <c r="D110" s="14"/>
      <c r="E110" s="26">
        <v>-319.14190969999999</v>
      </c>
      <c r="F110" s="27">
        <v>-2.5330000000000001E-3</v>
      </c>
      <c r="G110" s="16">
        <v>6.6394999999999996E-2</v>
      </c>
    </row>
    <row r="111" spans="1:7" x14ac:dyDescent="0.25">
      <c r="A111" s="28" t="s">
        <v>200</v>
      </c>
      <c r="B111" s="36"/>
      <c r="C111" s="36"/>
      <c r="D111" s="29"/>
      <c r="E111" s="30">
        <v>115657.8</v>
      </c>
      <c r="F111" s="31">
        <v>1</v>
      </c>
      <c r="G111" s="31"/>
    </row>
    <row r="113" spans="1:3" x14ac:dyDescent="0.25">
      <c r="A113" s="1" t="s">
        <v>601</v>
      </c>
    </row>
    <row r="116" spans="1:3" x14ac:dyDescent="0.25">
      <c r="A116" s="1" t="s">
        <v>202</v>
      </c>
    </row>
    <row r="117" spans="1:3" x14ac:dyDescent="0.25">
      <c r="A117" s="48" t="s">
        <v>203</v>
      </c>
      <c r="B117" s="3" t="s">
        <v>137</v>
      </c>
    </row>
    <row r="118" spans="1:3" x14ac:dyDescent="0.25">
      <c r="A118" t="s">
        <v>204</v>
      </c>
    </row>
    <row r="119" spans="1:3" x14ac:dyDescent="0.25">
      <c r="A119" t="s">
        <v>205</v>
      </c>
      <c r="B119" t="s">
        <v>206</v>
      </c>
      <c r="C119" t="s">
        <v>206</v>
      </c>
    </row>
    <row r="120" spans="1:3" x14ac:dyDescent="0.25">
      <c r="B120" s="49">
        <v>45716</v>
      </c>
      <c r="C120" s="49">
        <v>45747</v>
      </c>
    </row>
    <row r="121" spans="1:3" x14ac:dyDescent="0.25">
      <c r="A121" t="s">
        <v>211</v>
      </c>
      <c r="B121">
        <v>84.29</v>
      </c>
      <c r="C121">
        <v>90.17</v>
      </c>
    </row>
    <row r="122" spans="1:3" x14ac:dyDescent="0.25">
      <c r="A122" t="s">
        <v>212</v>
      </c>
      <c r="B122">
        <v>35.200000000000003</v>
      </c>
      <c r="C122">
        <v>37.659999999999997</v>
      </c>
    </row>
    <row r="123" spans="1:3" x14ac:dyDescent="0.25">
      <c r="A123" t="s">
        <v>1259</v>
      </c>
      <c r="B123">
        <v>74.31</v>
      </c>
      <c r="C123">
        <v>79.38</v>
      </c>
    </row>
    <row r="124" spans="1:3" x14ac:dyDescent="0.25">
      <c r="A124" t="s">
        <v>1260</v>
      </c>
      <c r="B124">
        <v>75.19</v>
      </c>
      <c r="C124">
        <v>80.33</v>
      </c>
    </row>
    <row r="125" spans="1:3" x14ac:dyDescent="0.25">
      <c r="A125" t="s">
        <v>1261</v>
      </c>
      <c r="B125">
        <v>73.33</v>
      </c>
      <c r="C125">
        <v>78.349999999999994</v>
      </c>
    </row>
    <row r="126" spans="1:3" x14ac:dyDescent="0.25">
      <c r="A126" t="s">
        <v>1262</v>
      </c>
      <c r="B126">
        <v>59.94</v>
      </c>
      <c r="C126">
        <v>64.03</v>
      </c>
    </row>
    <row r="127" spans="1:3" x14ac:dyDescent="0.25">
      <c r="A127" t="s">
        <v>217</v>
      </c>
      <c r="B127">
        <v>73.86</v>
      </c>
      <c r="C127">
        <v>78.900000000000006</v>
      </c>
    </row>
    <row r="128" spans="1:3" x14ac:dyDescent="0.25">
      <c r="A128" t="s">
        <v>218</v>
      </c>
      <c r="B128">
        <v>25.23</v>
      </c>
      <c r="C128">
        <v>26.95</v>
      </c>
    </row>
    <row r="130" spans="1:4" x14ac:dyDescent="0.25">
      <c r="A130" t="s">
        <v>287</v>
      </c>
      <c r="B130" s="3" t="s">
        <v>137</v>
      </c>
    </row>
    <row r="131" spans="1:4" x14ac:dyDescent="0.25">
      <c r="A131" t="s">
        <v>233</v>
      </c>
      <c r="B131" s="3" t="s">
        <v>137</v>
      </c>
    </row>
    <row r="132" spans="1:4" ht="29.1" customHeight="1" x14ac:dyDescent="0.25">
      <c r="A132" s="48" t="s">
        <v>234</v>
      </c>
      <c r="B132" s="3" t="s">
        <v>137</v>
      </c>
    </row>
    <row r="133" spans="1:4" ht="29.1" customHeight="1" x14ac:dyDescent="0.25">
      <c r="A133" s="48" t="s">
        <v>235</v>
      </c>
      <c r="B133" s="3" t="s">
        <v>137</v>
      </c>
    </row>
    <row r="134" spans="1:4" x14ac:dyDescent="0.25">
      <c r="A134" t="s">
        <v>467</v>
      </c>
      <c r="B134" s="51">
        <v>1.1032999999999999</v>
      </c>
    </row>
    <row r="135" spans="1:4" ht="43.5" customHeight="1" x14ac:dyDescent="0.25">
      <c r="A135" s="48" t="s">
        <v>237</v>
      </c>
      <c r="B135" s="3">
        <v>4075.0006899999998</v>
      </c>
    </row>
    <row r="136" spans="1:4" x14ac:dyDescent="0.25">
      <c r="B136" s="3"/>
    </row>
    <row r="137" spans="1:4" ht="29.1" customHeight="1" x14ac:dyDescent="0.25">
      <c r="A137" s="48" t="s">
        <v>238</v>
      </c>
      <c r="B137" s="3" t="s">
        <v>137</v>
      </c>
    </row>
    <row r="138" spans="1:4" ht="29.1" customHeight="1" x14ac:dyDescent="0.25">
      <c r="A138" s="48" t="s">
        <v>239</v>
      </c>
      <c r="B138" t="s">
        <v>137</v>
      </c>
    </row>
    <row r="139" spans="1:4" ht="29.1" customHeight="1" x14ac:dyDescent="0.25">
      <c r="A139" s="48" t="s">
        <v>240</v>
      </c>
      <c r="B139" s="3" t="s">
        <v>137</v>
      </c>
    </row>
    <row r="140" spans="1:4" ht="29.1" customHeight="1" x14ac:dyDescent="0.25">
      <c r="A140" s="48" t="s">
        <v>241</v>
      </c>
      <c r="B140" s="3" t="s">
        <v>137</v>
      </c>
    </row>
    <row r="142" spans="1:4" ht="69.95" customHeight="1" x14ac:dyDescent="0.25">
      <c r="A142" s="71" t="s">
        <v>251</v>
      </c>
      <c r="B142" s="71" t="s">
        <v>252</v>
      </c>
      <c r="C142" s="71" t="s">
        <v>5</v>
      </c>
      <c r="D142" s="71" t="s">
        <v>6</v>
      </c>
    </row>
    <row r="143" spans="1:4" ht="69.95" customHeight="1" x14ac:dyDescent="0.25">
      <c r="A143" s="71" t="s">
        <v>1263</v>
      </c>
      <c r="B143" s="71"/>
      <c r="C143" s="71" t="s">
        <v>45</v>
      </c>
      <c r="D14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96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1264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1265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813</v>
      </c>
      <c r="B8" s="33" t="s">
        <v>814</v>
      </c>
      <c r="C8" s="33" t="s">
        <v>405</v>
      </c>
      <c r="D8" s="14">
        <v>1565</v>
      </c>
      <c r="E8" s="15">
        <v>126.91</v>
      </c>
      <c r="F8" s="16">
        <v>5.16E-2</v>
      </c>
      <c r="G8" s="16"/>
    </row>
    <row r="9" spans="1:8" x14ac:dyDescent="0.25">
      <c r="A9" s="13" t="s">
        <v>418</v>
      </c>
      <c r="B9" s="33" t="s">
        <v>419</v>
      </c>
      <c r="C9" s="33" t="s">
        <v>420</v>
      </c>
      <c r="D9" s="14">
        <v>41492</v>
      </c>
      <c r="E9" s="15">
        <v>125.02</v>
      </c>
      <c r="F9" s="16">
        <v>5.0799999999999998E-2</v>
      </c>
      <c r="G9" s="16"/>
    </row>
    <row r="10" spans="1:8" x14ac:dyDescent="0.25">
      <c r="A10" s="13" t="s">
        <v>850</v>
      </c>
      <c r="B10" s="33" t="s">
        <v>851</v>
      </c>
      <c r="C10" s="33" t="s">
        <v>405</v>
      </c>
      <c r="D10" s="14">
        <v>2230</v>
      </c>
      <c r="E10" s="15">
        <v>122.96</v>
      </c>
      <c r="F10" s="16">
        <v>0.05</v>
      </c>
      <c r="G10" s="16"/>
    </row>
    <row r="11" spans="1:8" x14ac:dyDescent="0.25">
      <c r="A11" s="13" t="s">
        <v>423</v>
      </c>
      <c r="B11" s="33" t="s">
        <v>424</v>
      </c>
      <c r="C11" s="33" t="s">
        <v>412</v>
      </c>
      <c r="D11" s="14">
        <v>1555</v>
      </c>
      <c r="E11" s="15">
        <v>122.52</v>
      </c>
      <c r="F11" s="16">
        <v>4.9799999999999997E-2</v>
      </c>
      <c r="G11" s="16"/>
    </row>
    <row r="12" spans="1:8" x14ac:dyDescent="0.25">
      <c r="A12" s="13" t="s">
        <v>427</v>
      </c>
      <c r="B12" s="33" t="s">
        <v>428</v>
      </c>
      <c r="C12" s="33" t="s">
        <v>420</v>
      </c>
      <c r="D12" s="14">
        <v>2911</v>
      </c>
      <c r="E12" s="15">
        <v>121.61</v>
      </c>
      <c r="F12" s="16">
        <v>4.9399999999999999E-2</v>
      </c>
      <c r="G12" s="16"/>
    </row>
    <row r="13" spans="1:8" x14ac:dyDescent="0.25">
      <c r="A13" s="13" t="s">
        <v>408</v>
      </c>
      <c r="B13" s="33" t="s">
        <v>409</v>
      </c>
      <c r="C13" s="33" t="s">
        <v>405</v>
      </c>
      <c r="D13" s="14">
        <v>7598</v>
      </c>
      <c r="E13" s="15">
        <v>121</v>
      </c>
      <c r="F13" s="16">
        <v>4.9200000000000001E-2</v>
      </c>
      <c r="G13" s="16"/>
    </row>
    <row r="14" spans="1:8" x14ac:dyDescent="0.25">
      <c r="A14" s="13" t="s">
        <v>403</v>
      </c>
      <c r="B14" s="33" t="s">
        <v>404</v>
      </c>
      <c r="C14" s="33" t="s">
        <v>405</v>
      </c>
      <c r="D14" s="14">
        <v>3333</v>
      </c>
      <c r="E14" s="15">
        <v>120.19</v>
      </c>
      <c r="F14" s="16">
        <v>4.8899999999999999E-2</v>
      </c>
      <c r="G14" s="16"/>
    </row>
    <row r="15" spans="1:8" x14ac:dyDescent="0.25">
      <c r="A15" s="13" t="s">
        <v>776</v>
      </c>
      <c r="B15" s="33" t="s">
        <v>777</v>
      </c>
      <c r="C15" s="33" t="s">
        <v>484</v>
      </c>
      <c r="D15" s="14">
        <v>2251</v>
      </c>
      <c r="E15" s="15">
        <v>119.87</v>
      </c>
      <c r="F15" s="16">
        <v>4.87E-2</v>
      </c>
      <c r="G15" s="16"/>
    </row>
    <row r="16" spans="1:8" x14ac:dyDescent="0.25">
      <c r="A16" s="13" t="s">
        <v>892</v>
      </c>
      <c r="B16" s="33" t="s">
        <v>893</v>
      </c>
      <c r="C16" s="33" t="s">
        <v>415</v>
      </c>
      <c r="D16" s="14">
        <v>879</v>
      </c>
      <c r="E16" s="15">
        <v>115.85</v>
      </c>
      <c r="F16" s="16">
        <v>4.7100000000000003E-2</v>
      </c>
      <c r="G16" s="16"/>
    </row>
    <row r="17" spans="1:7" x14ac:dyDescent="0.25">
      <c r="A17" s="13" t="s">
        <v>915</v>
      </c>
      <c r="B17" s="33" t="s">
        <v>916</v>
      </c>
      <c r="C17" s="33" t="s">
        <v>448</v>
      </c>
      <c r="D17" s="14">
        <v>17914</v>
      </c>
      <c r="E17" s="15">
        <v>96.67</v>
      </c>
      <c r="F17" s="16">
        <v>3.9300000000000002E-2</v>
      </c>
      <c r="G17" s="16"/>
    </row>
    <row r="18" spans="1:7" x14ac:dyDescent="0.25">
      <c r="A18" s="13" t="s">
        <v>875</v>
      </c>
      <c r="B18" s="33" t="s">
        <v>876</v>
      </c>
      <c r="C18" s="33" t="s">
        <v>460</v>
      </c>
      <c r="D18" s="14">
        <v>14006</v>
      </c>
      <c r="E18" s="15">
        <v>89.43</v>
      </c>
      <c r="F18" s="16">
        <v>3.6400000000000002E-2</v>
      </c>
      <c r="G18" s="16"/>
    </row>
    <row r="19" spans="1:7" x14ac:dyDescent="0.25">
      <c r="A19" s="13" t="s">
        <v>917</v>
      </c>
      <c r="B19" s="33" t="s">
        <v>918</v>
      </c>
      <c r="C19" s="33" t="s">
        <v>455</v>
      </c>
      <c r="D19" s="14">
        <v>3021</v>
      </c>
      <c r="E19" s="15">
        <v>72.2</v>
      </c>
      <c r="F19" s="16">
        <v>2.9399999999999999E-2</v>
      </c>
      <c r="G19" s="16"/>
    </row>
    <row r="20" spans="1:7" x14ac:dyDescent="0.25">
      <c r="A20" s="13" t="s">
        <v>919</v>
      </c>
      <c r="B20" s="33" t="s">
        <v>920</v>
      </c>
      <c r="C20" s="33" t="s">
        <v>581</v>
      </c>
      <c r="D20" s="14">
        <v>1729</v>
      </c>
      <c r="E20" s="15">
        <v>69.400000000000006</v>
      </c>
      <c r="F20" s="16">
        <v>2.8199999999999999E-2</v>
      </c>
      <c r="G20" s="16"/>
    </row>
    <row r="21" spans="1:7" x14ac:dyDescent="0.25">
      <c r="A21" s="13" t="s">
        <v>921</v>
      </c>
      <c r="B21" s="33" t="s">
        <v>922</v>
      </c>
      <c r="C21" s="33" t="s">
        <v>565</v>
      </c>
      <c r="D21" s="14">
        <v>154</v>
      </c>
      <c r="E21" s="15">
        <v>65.75</v>
      </c>
      <c r="F21" s="16">
        <v>2.6700000000000002E-2</v>
      </c>
      <c r="G21" s="16"/>
    </row>
    <row r="22" spans="1:7" x14ac:dyDescent="0.25">
      <c r="A22" s="13" t="s">
        <v>888</v>
      </c>
      <c r="B22" s="33" t="s">
        <v>889</v>
      </c>
      <c r="C22" s="33" t="s">
        <v>460</v>
      </c>
      <c r="D22" s="14">
        <v>1232</v>
      </c>
      <c r="E22" s="15">
        <v>64.989999999999995</v>
      </c>
      <c r="F22" s="16">
        <v>2.64E-2</v>
      </c>
      <c r="G22" s="16"/>
    </row>
    <row r="23" spans="1:7" x14ac:dyDescent="0.25">
      <c r="A23" s="13" t="s">
        <v>923</v>
      </c>
      <c r="B23" s="33" t="s">
        <v>924</v>
      </c>
      <c r="C23" s="33" t="s">
        <v>881</v>
      </c>
      <c r="D23" s="14">
        <v>3177</v>
      </c>
      <c r="E23" s="15">
        <v>62.97</v>
      </c>
      <c r="F23" s="16">
        <v>2.5600000000000001E-2</v>
      </c>
      <c r="G23" s="16"/>
    </row>
    <row r="24" spans="1:7" x14ac:dyDescent="0.25">
      <c r="A24" s="13" t="s">
        <v>925</v>
      </c>
      <c r="B24" s="33" t="s">
        <v>926</v>
      </c>
      <c r="C24" s="33" t="s">
        <v>530</v>
      </c>
      <c r="D24" s="14">
        <v>2014</v>
      </c>
      <c r="E24" s="15">
        <v>61.46</v>
      </c>
      <c r="F24" s="16">
        <v>2.5000000000000001E-2</v>
      </c>
      <c r="G24" s="16"/>
    </row>
    <row r="25" spans="1:7" x14ac:dyDescent="0.25">
      <c r="A25" s="13" t="s">
        <v>927</v>
      </c>
      <c r="B25" s="33" t="s">
        <v>928</v>
      </c>
      <c r="C25" s="33" t="s">
        <v>438</v>
      </c>
      <c r="D25" s="14">
        <v>510</v>
      </c>
      <c r="E25" s="15">
        <v>57.34</v>
      </c>
      <c r="F25" s="16">
        <v>2.3300000000000001E-2</v>
      </c>
      <c r="G25" s="16"/>
    </row>
    <row r="26" spans="1:7" x14ac:dyDescent="0.25">
      <c r="A26" s="13" t="s">
        <v>449</v>
      </c>
      <c r="B26" s="33" t="s">
        <v>450</v>
      </c>
      <c r="C26" s="33" t="s">
        <v>405</v>
      </c>
      <c r="D26" s="14">
        <v>1273</v>
      </c>
      <c r="E26" s="15">
        <v>57.17</v>
      </c>
      <c r="F26" s="16">
        <v>2.3199999999999998E-2</v>
      </c>
      <c r="G26" s="16"/>
    </row>
    <row r="27" spans="1:7" x14ac:dyDescent="0.25">
      <c r="A27" s="13" t="s">
        <v>651</v>
      </c>
      <c r="B27" s="33" t="s">
        <v>652</v>
      </c>
      <c r="C27" s="33" t="s">
        <v>431</v>
      </c>
      <c r="D27" s="14">
        <v>4599</v>
      </c>
      <c r="E27" s="15">
        <v>52.93</v>
      </c>
      <c r="F27" s="16">
        <v>2.1499999999999998E-2</v>
      </c>
      <c r="G27" s="16"/>
    </row>
    <row r="28" spans="1:7" x14ac:dyDescent="0.25">
      <c r="A28" s="13" t="s">
        <v>929</v>
      </c>
      <c r="B28" s="33" t="s">
        <v>930</v>
      </c>
      <c r="C28" s="33" t="s">
        <v>581</v>
      </c>
      <c r="D28" s="14">
        <v>4894</v>
      </c>
      <c r="E28" s="15">
        <v>46.13</v>
      </c>
      <c r="F28" s="16">
        <v>1.8800000000000001E-2</v>
      </c>
      <c r="G28" s="16"/>
    </row>
    <row r="29" spans="1:7" x14ac:dyDescent="0.25">
      <c r="A29" s="13" t="s">
        <v>931</v>
      </c>
      <c r="B29" s="33" t="s">
        <v>932</v>
      </c>
      <c r="C29" s="33" t="s">
        <v>476</v>
      </c>
      <c r="D29" s="14">
        <v>1731</v>
      </c>
      <c r="E29" s="15">
        <v>45.76</v>
      </c>
      <c r="F29" s="16">
        <v>1.8599999999999998E-2</v>
      </c>
      <c r="G29" s="16"/>
    </row>
    <row r="30" spans="1:7" x14ac:dyDescent="0.25">
      <c r="A30" s="13" t="s">
        <v>933</v>
      </c>
      <c r="B30" s="33" t="s">
        <v>934</v>
      </c>
      <c r="C30" s="33" t="s">
        <v>581</v>
      </c>
      <c r="D30" s="14">
        <v>3738</v>
      </c>
      <c r="E30" s="15">
        <v>45.61</v>
      </c>
      <c r="F30" s="16">
        <v>1.8499999999999999E-2</v>
      </c>
      <c r="G30" s="16"/>
    </row>
    <row r="31" spans="1:7" x14ac:dyDescent="0.25">
      <c r="A31" s="13" t="s">
        <v>458</v>
      </c>
      <c r="B31" s="33" t="s">
        <v>459</v>
      </c>
      <c r="C31" s="33" t="s">
        <v>460</v>
      </c>
      <c r="D31" s="14">
        <v>725</v>
      </c>
      <c r="E31" s="15">
        <v>40.21</v>
      </c>
      <c r="F31" s="16">
        <v>1.6299999999999999E-2</v>
      </c>
      <c r="G31" s="16"/>
    </row>
    <row r="32" spans="1:7" x14ac:dyDescent="0.25">
      <c r="A32" s="13" t="s">
        <v>935</v>
      </c>
      <c r="B32" s="33" t="s">
        <v>936</v>
      </c>
      <c r="C32" s="33" t="s">
        <v>581</v>
      </c>
      <c r="D32" s="14">
        <v>1035</v>
      </c>
      <c r="E32" s="15">
        <v>38.54</v>
      </c>
      <c r="F32" s="16">
        <v>1.5699999999999999E-2</v>
      </c>
      <c r="G32" s="16"/>
    </row>
    <row r="33" spans="1:7" x14ac:dyDescent="0.25">
      <c r="A33" s="13" t="s">
        <v>937</v>
      </c>
      <c r="B33" s="33" t="s">
        <v>938</v>
      </c>
      <c r="C33" s="33" t="s">
        <v>530</v>
      </c>
      <c r="D33" s="14">
        <v>744</v>
      </c>
      <c r="E33" s="15">
        <v>38.299999999999997</v>
      </c>
      <c r="F33" s="16">
        <v>1.5599999999999999E-2</v>
      </c>
      <c r="G33" s="16"/>
    </row>
    <row r="34" spans="1:7" x14ac:dyDescent="0.25">
      <c r="A34" s="13" t="s">
        <v>939</v>
      </c>
      <c r="B34" s="33" t="s">
        <v>940</v>
      </c>
      <c r="C34" s="33" t="s">
        <v>405</v>
      </c>
      <c r="D34" s="14">
        <v>372</v>
      </c>
      <c r="E34" s="15">
        <v>29.21</v>
      </c>
      <c r="F34" s="16">
        <v>1.1900000000000001E-2</v>
      </c>
      <c r="G34" s="16"/>
    </row>
    <row r="35" spans="1:7" x14ac:dyDescent="0.25">
      <c r="A35" s="13" t="s">
        <v>941</v>
      </c>
      <c r="B35" s="33" t="s">
        <v>942</v>
      </c>
      <c r="C35" s="33" t="s">
        <v>581</v>
      </c>
      <c r="D35" s="14">
        <v>3681</v>
      </c>
      <c r="E35" s="15">
        <v>22.65</v>
      </c>
      <c r="F35" s="16">
        <v>9.1999999999999998E-3</v>
      </c>
      <c r="G35" s="16"/>
    </row>
    <row r="36" spans="1:7" x14ac:dyDescent="0.25">
      <c r="A36" s="13" t="s">
        <v>943</v>
      </c>
      <c r="B36" s="33" t="s">
        <v>944</v>
      </c>
      <c r="C36" s="33" t="s">
        <v>945</v>
      </c>
      <c r="D36" s="14">
        <v>332</v>
      </c>
      <c r="E36" s="15">
        <v>22.47</v>
      </c>
      <c r="F36" s="16">
        <v>9.1000000000000004E-3</v>
      </c>
      <c r="G36" s="16"/>
    </row>
    <row r="37" spans="1:7" x14ac:dyDescent="0.25">
      <c r="A37" s="13" t="s">
        <v>946</v>
      </c>
      <c r="B37" s="33" t="s">
        <v>947</v>
      </c>
      <c r="C37" s="33" t="s">
        <v>769</v>
      </c>
      <c r="D37" s="14">
        <v>10704</v>
      </c>
      <c r="E37" s="15">
        <v>21.72</v>
      </c>
      <c r="F37" s="16">
        <v>8.8000000000000005E-3</v>
      </c>
      <c r="G37" s="16"/>
    </row>
    <row r="38" spans="1:7" x14ac:dyDescent="0.25">
      <c r="A38" s="13" t="s">
        <v>948</v>
      </c>
      <c r="B38" s="33" t="s">
        <v>949</v>
      </c>
      <c r="C38" s="33" t="s">
        <v>465</v>
      </c>
      <c r="D38" s="14">
        <v>2031</v>
      </c>
      <c r="E38" s="15">
        <v>20.38</v>
      </c>
      <c r="F38" s="16">
        <v>8.3000000000000001E-3</v>
      </c>
      <c r="G38" s="16"/>
    </row>
    <row r="39" spans="1:7" x14ac:dyDescent="0.25">
      <c r="A39" s="13" t="s">
        <v>950</v>
      </c>
      <c r="B39" s="33" t="s">
        <v>951</v>
      </c>
      <c r="C39" s="33" t="s">
        <v>590</v>
      </c>
      <c r="D39" s="14">
        <v>854</v>
      </c>
      <c r="E39" s="15">
        <v>19.170000000000002</v>
      </c>
      <c r="F39" s="16">
        <v>7.7999999999999996E-3</v>
      </c>
      <c r="G39" s="16"/>
    </row>
    <row r="40" spans="1:7" x14ac:dyDescent="0.25">
      <c r="A40" s="13" t="s">
        <v>655</v>
      </c>
      <c r="B40" s="33" t="s">
        <v>656</v>
      </c>
      <c r="C40" s="33" t="s">
        <v>431</v>
      </c>
      <c r="D40" s="14">
        <v>716</v>
      </c>
      <c r="E40" s="15">
        <v>18.78</v>
      </c>
      <c r="F40" s="16">
        <v>7.6E-3</v>
      </c>
      <c r="G40" s="16"/>
    </row>
    <row r="41" spans="1:7" x14ac:dyDescent="0.25">
      <c r="A41" s="13" t="s">
        <v>952</v>
      </c>
      <c r="B41" s="33" t="s">
        <v>953</v>
      </c>
      <c r="C41" s="33" t="s">
        <v>581</v>
      </c>
      <c r="D41" s="14">
        <v>3046</v>
      </c>
      <c r="E41" s="15">
        <v>17.62</v>
      </c>
      <c r="F41" s="16">
        <v>7.1999999999999998E-3</v>
      </c>
      <c r="G41" s="16"/>
    </row>
    <row r="42" spans="1:7" x14ac:dyDescent="0.25">
      <c r="A42" s="13" t="s">
        <v>954</v>
      </c>
      <c r="B42" s="33" t="s">
        <v>955</v>
      </c>
      <c r="C42" s="33" t="s">
        <v>455</v>
      </c>
      <c r="D42" s="14">
        <v>213</v>
      </c>
      <c r="E42" s="15">
        <v>17.09</v>
      </c>
      <c r="F42" s="16">
        <v>6.8999999999999999E-3</v>
      </c>
      <c r="G42" s="16"/>
    </row>
    <row r="43" spans="1:7" x14ac:dyDescent="0.25">
      <c r="A43" s="13" t="s">
        <v>956</v>
      </c>
      <c r="B43" s="33" t="s">
        <v>957</v>
      </c>
      <c r="C43" s="33" t="s">
        <v>460</v>
      </c>
      <c r="D43" s="14">
        <v>264</v>
      </c>
      <c r="E43" s="15">
        <v>14.63</v>
      </c>
      <c r="F43" s="16">
        <v>5.8999999999999999E-3</v>
      </c>
      <c r="G43" s="16"/>
    </row>
    <row r="44" spans="1:7" x14ac:dyDescent="0.25">
      <c r="A44" s="13" t="s">
        <v>958</v>
      </c>
      <c r="B44" s="33" t="s">
        <v>959</v>
      </c>
      <c r="C44" s="33" t="s">
        <v>510</v>
      </c>
      <c r="D44" s="14">
        <v>507</v>
      </c>
      <c r="E44" s="15">
        <v>14.08</v>
      </c>
      <c r="F44" s="16">
        <v>5.7000000000000002E-3</v>
      </c>
      <c r="G44" s="16"/>
    </row>
    <row r="45" spans="1:7" x14ac:dyDescent="0.25">
      <c r="A45" s="13" t="s">
        <v>960</v>
      </c>
      <c r="B45" s="33" t="s">
        <v>961</v>
      </c>
      <c r="C45" s="33" t="s">
        <v>431</v>
      </c>
      <c r="D45" s="14">
        <v>158</v>
      </c>
      <c r="E45" s="15">
        <v>13.6</v>
      </c>
      <c r="F45" s="16">
        <v>5.4999999999999997E-3</v>
      </c>
      <c r="G45" s="16"/>
    </row>
    <row r="46" spans="1:7" x14ac:dyDescent="0.25">
      <c r="A46" s="13" t="s">
        <v>962</v>
      </c>
      <c r="B46" s="33" t="s">
        <v>963</v>
      </c>
      <c r="C46" s="33" t="s">
        <v>405</v>
      </c>
      <c r="D46" s="14">
        <v>1313</v>
      </c>
      <c r="E46" s="15">
        <v>13.08</v>
      </c>
      <c r="F46" s="16">
        <v>5.3E-3</v>
      </c>
      <c r="G46" s="16"/>
    </row>
    <row r="47" spans="1:7" x14ac:dyDescent="0.25">
      <c r="A47" s="13" t="s">
        <v>964</v>
      </c>
      <c r="B47" s="33" t="s">
        <v>965</v>
      </c>
      <c r="C47" s="33" t="s">
        <v>460</v>
      </c>
      <c r="D47" s="14">
        <v>2045</v>
      </c>
      <c r="E47" s="15">
        <v>11.53</v>
      </c>
      <c r="F47" s="16">
        <v>4.7000000000000002E-3</v>
      </c>
      <c r="G47" s="16"/>
    </row>
    <row r="48" spans="1:7" x14ac:dyDescent="0.25">
      <c r="A48" s="13" t="s">
        <v>966</v>
      </c>
      <c r="B48" s="33" t="s">
        <v>967</v>
      </c>
      <c r="C48" s="33" t="s">
        <v>530</v>
      </c>
      <c r="D48" s="14">
        <v>658</v>
      </c>
      <c r="E48" s="15">
        <v>11.27</v>
      </c>
      <c r="F48" s="16">
        <v>4.5999999999999999E-3</v>
      </c>
      <c r="G48" s="16"/>
    </row>
    <row r="49" spans="1:7" x14ac:dyDescent="0.25">
      <c r="A49" s="13" t="s">
        <v>968</v>
      </c>
      <c r="B49" s="33" t="s">
        <v>969</v>
      </c>
      <c r="C49" s="33" t="s">
        <v>420</v>
      </c>
      <c r="D49" s="14">
        <v>659</v>
      </c>
      <c r="E49" s="15">
        <v>11.11</v>
      </c>
      <c r="F49" s="16">
        <v>4.4999999999999997E-3</v>
      </c>
      <c r="G49" s="16"/>
    </row>
    <row r="50" spans="1:7" x14ac:dyDescent="0.25">
      <c r="A50" s="13" t="s">
        <v>970</v>
      </c>
      <c r="B50" s="33" t="s">
        <v>971</v>
      </c>
      <c r="C50" s="33" t="s">
        <v>476</v>
      </c>
      <c r="D50" s="14">
        <v>1879</v>
      </c>
      <c r="E50" s="15">
        <v>10.43</v>
      </c>
      <c r="F50" s="16">
        <v>4.1999999999999997E-3</v>
      </c>
      <c r="G50" s="16"/>
    </row>
    <row r="51" spans="1:7" x14ac:dyDescent="0.25">
      <c r="A51" s="13" t="s">
        <v>972</v>
      </c>
      <c r="B51" s="33" t="s">
        <v>973</v>
      </c>
      <c r="C51" s="33" t="s">
        <v>552</v>
      </c>
      <c r="D51" s="14">
        <v>804</v>
      </c>
      <c r="E51" s="15">
        <v>10.11</v>
      </c>
      <c r="F51" s="16">
        <v>4.1000000000000003E-3</v>
      </c>
      <c r="G51" s="16"/>
    </row>
    <row r="52" spans="1:7" x14ac:dyDescent="0.25">
      <c r="A52" s="13" t="s">
        <v>974</v>
      </c>
      <c r="B52" s="33" t="s">
        <v>975</v>
      </c>
      <c r="C52" s="33" t="s">
        <v>431</v>
      </c>
      <c r="D52" s="14">
        <v>490</v>
      </c>
      <c r="E52" s="15">
        <v>9.8000000000000007</v>
      </c>
      <c r="F52" s="16">
        <v>4.0000000000000001E-3</v>
      </c>
      <c r="G52" s="16"/>
    </row>
    <row r="53" spans="1:7" x14ac:dyDescent="0.25">
      <c r="A53" s="13" t="s">
        <v>976</v>
      </c>
      <c r="B53" s="33" t="s">
        <v>977</v>
      </c>
      <c r="C53" s="33" t="s">
        <v>445</v>
      </c>
      <c r="D53" s="14">
        <v>2340</v>
      </c>
      <c r="E53" s="15">
        <v>9.33</v>
      </c>
      <c r="F53" s="16">
        <v>3.8E-3</v>
      </c>
      <c r="G53" s="16"/>
    </row>
    <row r="54" spans="1:7" x14ac:dyDescent="0.25">
      <c r="A54" s="13" t="s">
        <v>978</v>
      </c>
      <c r="B54" s="33" t="s">
        <v>979</v>
      </c>
      <c r="C54" s="33" t="s">
        <v>431</v>
      </c>
      <c r="D54" s="14">
        <v>1160</v>
      </c>
      <c r="E54" s="15">
        <v>9.27</v>
      </c>
      <c r="F54" s="16">
        <v>3.8E-3</v>
      </c>
      <c r="G54" s="16"/>
    </row>
    <row r="55" spans="1:7" x14ac:dyDescent="0.25">
      <c r="A55" s="13" t="s">
        <v>980</v>
      </c>
      <c r="B55" s="33" t="s">
        <v>981</v>
      </c>
      <c r="C55" s="33" t="s">
        <v>438</v>
      </c>
      <c r="D55" s="14">
        <v>209</v>
      </c>
      <c r="E55" s="15">
        <v>9.25</v>
      </c>
      <c r="F55" s="16">
        <v>3.8E-3</v>
      </c>
      <c r="G55" s="16"/>
    </row>
    <row r="56" spans="1:7" x14ac:dyDescent="0.25">
      <c r="A56" s="13" t="s">
        <v>982</v>
      </c>
      <c r="B56" s="33" t="s">
        <v>983</v>
      </c>
      <c r="C56" s="33" t="s">
        <v>460</v>
      </c>
      <c r="D56" s="14">
        <v>1208</v>
      </c>
      <c r="E56" s="15">
        <v>8.07</v>
      </c>
      <c r="F56" s="16">
        <v>3.3E-3</v>
      </c>
      <c r="G56" s="16"/>
    </row>
    <row r="57" spans="1:7" x14ac:dyDescent="0.25">
      <c r="A57" s="13" t="s">
        <v>984</v>
      </c>
      <c r="B57" s="33" t="s">
        <v>985</v>
      </c>
      <c r="C57" s="33" t="s">
        <v>581</v>
      </c>
      <c r="D57" s="14">
        <v>725</v>
      </c>
      <c r="E57" s="15">
        <v>7.65</v>
      </c>
      <c r="F57" s="16">
        <v>3.0999999999999999E-3</v>
      </c>
      <c r="G57" s="16"/>
    </row>
    <row r="58" spans="1:7" x14ac:dyDescent="0.25">
      <c r="A58" s="17" t="s">
        <v>183</v>
      </c>
      <c r="B58" s="34"/>
      <c r="C58" s="34"/>
      <c r="D58" s="18"/>
      <c r="E58" s="37">
        <v>2453.09</v>
      </c>
      <c r="F58" s="38">
        <v>0.99709999999999999</v>
      </c>
      <c r="G58" s="21"/>
    </row>
    <row r="59" spans="1:7" x14ac:dyDescent="0.25">
      <c r="A59" s="17" t="s">
        <v>466</v>
      </c>
      <c r="B59" s="33"/>
      <c r="C59" s="33"/>
      <c r="D59" s="14"/>
      <c r="E59" s="15"/>
      <c r="F59" s="16"/>
      <c r="G59" s="16"/>
    </row>
    <row r="60" spans="1:7" x14ac:dyDescent="0.25">
      <c r="A60" s="17" t="s">
        <v>183</v>
      </c>
      <c r="B60" s="33"/>
      <c r="C60" s="33"/>
      <c r="D60" s="14"/>
      <c r="E60" s="39" t="s">
        <v>137</v>
      </c>
      <c r="F60" s="40" t="s">
        <v>137</v>
      </c>
      <c r="G60" s="16"/>
    </row>
    <row r="61" spans="1:7" x14ac:dyDescent="0.25">
      <c r="A61" s="24" t="s">
        <v>192</v>
      </c>
      <c r="B61" s="35"/>
      <c r="C61" s="35"/>
      <c r="D61" s="25"/>
      <c r="E61" s="30">
        <v>2453.09</v>
      </c>
      <c r="F61" s="31">
        <v>0.99709999999999999</v>
      </c>
      <c r="G61" s="21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13.99</v>
      </c>
      <c r="F65" s="16">
        <v>5.7000000000000002E-3</v>
      </c>
      <c r="G65" s="16">
        <v>6.6567000000000001E-2</v>
      </c>
    </row>
    <row r="66" spans="1:7" x14ac:dyDescent="0.25">
      <c r="A66" s="17" t="s">
        <v>183</v>
      </c>
      <c r="B66" s="34"/>
      <c r="C66" s="34"/>
      <c r="D66" s="18"/>
      <c r="E66" s="37">
        <v>13.99</v>
      </c>
      <c r="F66" s="38">
        <v>5.7000000000000002E-3</v>
      </c>
      <c r="G66" s="21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192</v>
      </c>
      <c r="B68" s="35"/>
      <c r="C68" s="35"/>
      <c r="D68" s="25"/>
      <c r="E68" s="19">
        <v>13.99</v>
      </c>
      <c r="F68" s="20">
        <v>5.7000000000000002E-3</v>
      </c>
      <c r="G68" s="21"/>
    </row>
    <row r="69" spans="1:7" x14ac:dyDescent="0.25">
      <c r="A69" s="13" t="s">
        <v>198</v>
      </c>
      <c r="B69" s="33"/>
      <c r="C69" s="33"/>
      <c r="D69" s="14"/>
      <c r="E69" s="15">
        <v>1.02037E-2</v>
      </c>
      <c r="F69" s="16">
        <v>3.9999999999999998E-6</v>
      </c>
      <c r="G69" s="16"/>
    </row>
    <row r="70" spans="1:7" x14ac:dyDescent="0.25">
      <c r="A70" s="13" t="s">
        <v>199</v>
      </c>
      <c r="B70" s="33"/>
      <c r="C70" s="33"/>
      <c r="D70" s="14"/>
      <c r="E70" s="26">
        <v>-7.7202036999999999</v>
      </c>
      <c r="F70" s="27">
        <v>-2.8040000000000001E-3</v>
      </c>
      <c r="G70" s="16">
        <v>6.6566E-2</v>
      </c>
    </row>
    <row r="71" spans="1:7" x14ac:dyDescent="0.25">
      <c r="A71" s="28" t="s">
        <v>200</v>
      </c>
      <c r="B71" s="36"/>
      <c r="C71" s="36"/>
      <c r="D71" s="29"/>
      <c r="E71" s="30">
        <v>2459.37</v>
      </c>
      <c r="F71" s="31">
        <v>1</v>
      </c>
      <c r="G71" s="31"/>
    </row>
    <row r="76" spans="1:7" x14ac:dyDescent="0.25">
      <c r="A76" s="1" t="s">
        <v>202</v>
      </c>
    </row>
    <row r="77" spans="1:7" x14ac:dyDescent="0.25">
      <c r="A77" s="48" t="s">
        <v>203</v>
      </c>
      <c r="B77" s="3" t="s">
        <v>137</v>
      </c>
    </row>
    <row r="78" spans="1:7" x14ac:dyDescent="0.25">
      <c r="A78" t="s">
        <v>204</v>
      </c>
    </row>
    <row r="79" spans="1:7" x14ac:dyDescent="0.25">
      <c r="A79" t="s">
        <v>205</v>
      </c>
      <c r="B79" t="s">
        <v>206</v>
      </c>
      <c r="C79" t="s">
        <v>206</v>
      </c>
    </row>
    <row r="80" spans="1:7" x14ac:dyDescent="0.25">
      <c r="B80" s="49">
        <v>45716</v>
      </c>
      <c r="C80" s="49">
        <v>45747</v>
      </c>
    </row>
    <row r="81" spans="1:4" x14ac:dyDescent="0.25">
      <c r="A81" t="s">
        <v>286</v>
      </c>
      <c r="B81">
        <v>35.272300000000001</v>
      </c>
      <c r="C81">
        <v>38.323300000000003</v>
      </c>
    </row>
    <row r="83" spans="1:4" x14ac:dyDescent="0.25">
      <c r="A83" t="s">
        <v>287</v>
      </c>
      <c r="B83" s="3" t="s">
        <v>137</v>
      </c>
    </row>
    <row r="84" spans="1:4" x14ac:dyDescent="0.25">
      <c r="A84" t="s">
        <v>233</v>
      </c>
      <c r="B84" s="3" t="s">
        <v>137</v>
      </c>
    </row>
    <row r="85" spans="1:4" ht="29.1" customHeight="1" x14ac:dyDescent="0.25">
      <c r="A85" s="48" t="s">
        <v>234</v>
      </c>
      <c r="B85" s="3" t="s">
        <v>137</v>
      </c>
    </row>
    <row r="86" spans="1:4" ht="29.1" customHeight="1" x14ac:dyDescent="0.25">
      <c r="A86" s="48" t="s">
        <v>235</v>
      </c>
      <c r="B86" s="3" t="s">
        <v>137</v>
      </c>
    </row>
    <row r="87" spans="1:4" x14ac:dyDescent="0.25">
      <c r="A87" t="s">
        <v>467</v>
      </c>
      <c r="B87" s="51">
        <v>0.51100000000000001</v>
      </c>
    </row>
    <row r="88" spans="1:4" ht="43.5" customHeight="1" x14ac:dyDescent="0.25">
      <c r="A88" s="48" t="s">
        <v>237</v>
      </c>
      <c r="B88" s="3" t="s">
        <v>137</v>
      </c>
    </row>
    <row r="89" spans="1:4" x14ac:dyDescent="0.25">
      <c r="B89" s="3"/>
    </row>
    <row r="90" spans="1:4" ht="29.1" customHeight="1" x14ac:dyDescent="0.25">
      <c r="A90" s="48" t="s">
        <v>238</v>
      </c>
      <c r="B90" s="3" t="s">
        <v>137</v>
      </c>
    </row>
    <row r="91" spans="1:4" ht="29.1" customHeight="1" x14ac:dyDescent="0.25">
      <c r="A91" s="48" t="s">
        <v>239</v>
      </c>
      <c r="B91" t="s">
        <v>137</v>
      </c>
    </row>
    <row r="92" spans="1:4" ht="29.1" customHeight="1" x14ac:dyDescent="0.25">
      <c r="A92" s="48" t="s">
        <v>240</v>
      </c>
      <c r="B92" s="3" t="s">
        <v>137</v>
      </c>
    </row>
    <row r="93" spans="1:4" ht="29.1" customHeight="1" x14ac:dyDescent="0.25">
      <c r="A93" s="48" t="s">
        <v>241</v>
      </c>
      <c r="B93" s="3" t="s">
        <v>137</v>
      </c>
    </row>
    <row r="95" spans="1:4" ht="69.95" customHeight="1" x14ac:dyDescent="0.25">
      <c r="A95" s="71" t="s">
        <v>251</v>
      </c>
      <c r="B95" s="71" t="s">
        <v>252</v>
      </c>
      <c r="C95" s="71" t="s">
        <v>5</v>
      </c>
      <c r="D95" s="71" t="s">
        <v>6</v>
      </c>
    </row>
    <row r="96" spans="1:4" ht="69.95" customHeight="1" x14ac:dyDescent="0.25">
      <c r="A96" s="71" t="s">
        <v>1266</v>
      </c>
      <c r="B96" s="71"/>
      <c r="C96" s="71" t="s">
        <v>33</v>
      </c>
      <c r="D9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6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1267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1268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605</v>
      </c>
      <c r="B7" s="33"/>
      <c r="C7" s="33"/>
      <c r="D7" s="14"/>
      <c r="E7" s="15"/>
      <c r="F7" s="16"/>
      <c r="G7" s="16"/>
    </row>
    <row r="8" spans="1:8" x14ac:dyDescent="0.25">
      <c r="A8" s="17" t="s">
        <v>606</v>
      </c>
      <c r="B8" s="34"/>
      <c r="C8" s="34"/>
      <c r="D8" s="18"/>
      <c r="E8" s="41"/>
      <c r="F8" s="21"/>
      <c r="G8" s="21"/>
    </row>
    <row r="9" spans="1:8" x14ac:dyDescent="0.25">
      <c r="A9" s="13" t="s">
        <v>1269</v>
      </c>
      <c r="B9" s="33" t="s">
        <v>1270</v>
      </c>
      <c r="C9" s="33"/>
      <c r="D9" s="14">
        <v>1053614.172</v>
      </c>
      <c r="E9" s="15">
        <v>232989.68</v>
      </c>
      <c r="F9" s="16">
        <v>0.99109999999999998</v>
      </c>
      <c r="G9" s="16"/>
    </row>
    <row r="10" spans="1:8" x14ac:dyDescent="0.25">
      <c r="A10" s="17" t="s">
        <v>183</v>
      </c>
      <c r="B10" s="34"/>
      <c r="C10" s="34"/>
      <c r="D10" s="18"/>
      <c r="E10" s="19">
        <v>232989.68</v>
      </c>
      <c r="F10" s="20">
        <v>0.99109999999999998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232989.68</v>
      </c>
      <c r="F12" s="20">
        <v>0.99109999999999998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3051.22</v>
      </c>
      <c r="F15" s="16">
        <v>1.2999999999999999E-2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3051.22</v>
      </c>
      <c r="F16" s="20">
        <v>1.2999999999999999E-2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3051.22</v>
      </c>
      <c r="F18" s="20">
        <v>1.2999999999999999E-2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2.2258675000000001</v>
      </c>
      <c r="F19" s="16">
        <v>9.0000000000000002E-6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-952.05586749999998</v>
      </c>
      <c r="F20" s="27">
        <v>-4.1089999999999998E-3</v>
      </c>
      <c r="G20" s="16">
        <v>6.6567000000000001E-2</v>
      </c>
    </row>
    <row r="21" spans="1:7" x14ac:dyDescent="0.25">
      <c r="A21" s="28" t="s">
        <v>200</v>
      </c>
      <c r="B21" s="36"/>
      <c r="C21" s="36"/>
      <c r="D21" s="29"/>
      <c r="E21" s="30">
        <v>235091.07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27.864899999999999</v>
      </c>
      <c r="C31">
        <v>23.832100000000001</v>
      </c>
    </row>
    <row r="32" spans="1:7" x14ac:dyDescent="0.25">
      <c r="A32" t="s">
        <v>217</v>
      </c>
      <c r="B32">
        <v>26.5501</v>
      </c>
      <c r="C32">
        <v>22.6904</v>
      </c>
    </row>
    <row r="34" spans="1:4" x14ac:dyDescent="0.25">
      <c r="A34" t="s">
        <v>287</v>
      </c>
      <c r="B34" s="3" t="s">
        <v>137</v>
      </c>
    </row>
    <row r="35" spans="1:4" x14ac:dyDescent="0.25">
      <c r="A35" t="s">
        <v>233</v>
      </c>
      <c r="B35" s="3" t="s">
        <v>137</v>
      </c>
    </row>
    <row r="36" spans="1:4" ht="29.1" customHeight="1" x14ac:dyDescent="0.25">
      <c r="A36" s="48" t="s">
        <v>234</v>
      </c>
      <c r="B36" s="3" t="s">
        <v>137</v>
      </c>
    </row>
    <row r="37" spans="1:4" ht="29.1" customHeight="1" x14ac:dyDescent="0.25">
      <c r="A37" s="48" t="s">
        <v>235</v>
      </c>
      <c r="B37" s="51">
        <v>232989.68394429999</v>
      </c>
    </row>
    <row r="38" spans="1:4" ht="43.5" customHeight="1" x14ac:dyDescent="0.25">
      <c r="A38" s="48" t="s">
        <v>611</v>
      </c>
      <c r="B38" s="3" t="s">
        <v>137</v>
      </c>
    </row>
    <row r="39" spans="1:4" x14ac:dyDescent="0.25">
      <c r="B39" s="3"/>
    </row>
    <row r="40" spans="1:4" ht="29.1" customHeight="1" x14ac:dyDescent="0.25">
      <c r="A40" s="48" t="s">
        <v>612</v>
      </c>
      <c r="B40" s="3" t="s">
        <v>137</v>
      </c>
    </row>
    <row r="41" spans="1:4" ht="29.1" customHeight="1" x14ac:dyDescent="0.25">
      <c r="A41" s="48" t="s">
        <v>613</v>
      </c>
      <c r="B41" t="s">
        <v>137</v>
      </c>
    </row>
    <row r="42" spans="1:4" ht="29.1" customHeight="1" x14ac:dyDescent="0.25">
      <c r="A42" s="48" t="s">
        <v>614</v>
      </c>
      <c r="B42" s="3" t="s">
        <v>137</v>
      </c>
    </row>
    <row r="43" spans="1:4" ht="29.1" customHeight="1" x14ac:dyDescent="0.25">
      <c r="A43" s="48" t="s">
        <v>615</v>
      </c>
      <c r="B43" s="3" t="s">
        <v>137</v>
      </c>
    </row>
    <row r="45" spans="1:4" ht="69.95" customHeight="1" x14ac:dyDescent="0.25">
      <c r="A45" s="71" t="s">
        <v>251</v>
      </c>
      <c r="B45" s="71" t="s">
        <v>252</v>
      </c>
      <c r="C45" s="71" t="s">
        <v>5</v>
      </c>
      <c r="D45" s="71" t="s">
        <v>6</v>
      </c>
    </row>
    <row r="46" spans="1:4" ht="69.95" customHeight="1" x14ac:dyDescent="0.25">
      <c r="A46" s="71" t="s">
        <v>1271</v>
      </c>
      <c r="B46" s="71"/>
      <c r="C46" s="71" t="s">
        <v>48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4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1272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1273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7" t="s">
        <v>138</v>
      </c>
      <c r="B8" s="33"/>
      <c r="C8" s="33"/>
      <c r="D8" s="14"/>
      <c r="E8" s="15"/>
      <c r="F8" s="16"/>
      <c r="G8" s="16"/>
    </row>
    <row r="9" spans="1:8" x14ac:dyDescent="0.25">
      <c r="A9" s="17" t="s">
        <v>363</v>
      </c>
      <c r="B9" s="33"/>
      <c r="C9" s="33"/>
      <c r="D9" s="14"/>
      <c r="E9" s="15"/>
      <c r="F9" s="16"/>
      <c r="G9" s="16"/>
    </row>
    <row r="10" spans="1:8" x14ac:dyDescent="0.25">
      <c r="A10" s="17" t="s">
        <v>183</v>
      </c>
      <c r="B10" s="33"/>
      <c r="C10" s="33"/>
      <c r="D10" s="14"/>
      <c r="E10" s="22" t="s">
        <v>137</v>
      </c>
      <c r="F10" s="23" t="s">
        <v>137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320</v>
      </c>
      <c r="B12" s="33"/>
      <c r="C12" s="33"/>
      <c r="D12" s="14"/>
      <c r="E12" s="15"/>
      <c r="F12" s="16"/>
      <c r="G12" s="16"/>
    </row>
    <row r="13" spans="1:8" x14ac:dyDescent="0.25">
      <c r="A13" s="13" t="s">
        <v>1274</v>
      </c>
      <c r="B13" s="33" t="s">
        <v>1275</v>
      </c>
      <c r="C13" s="33" t="s">
        <v>187</v>
      </c>
      <c r="D13" s="14">
        <v>2500000</v>
      </c>
      <c r="E13" s="15">
        <v>2528.52</v>
      </c>
      <c r="F13" s="16">
        <v>1.84E-2</v>
      </c>
      <c r="G13" s="16">
        <v>6.7243999999999998E-2</v>
      </c>
    </row>
    <row r="14" spans="1:8" x14ac:dyDescent="0.25">
      <c r="A14" s="13" t="s">
        <v>1276</v>
      </c>
      <c r="B14" s="33" t="s">
        <v>1277</v>
      </c>
      <c r="C14" s="33" t="s">
        <v>187</v>
      </c>
      <c r="D14" s="14">
        <v>2500000</v>
      </c>
      <c r="E14" s="15">
        <v>2519.02</v>
      </c>
      <c r="F14" s="16">
        <v>1.84E-2</v>
      </c>
      <c r="G14" s="16">
        <v>6.7141000000000006E-2</v>
      </c>
    </row>
    <row r="15" spans="1:8" x14ac:dyDescent="0.25">
      <c r="A15" s="13" t="s">
        <v>1278</v>
      </c>
      <c r="B15" s="33" t="s">
        <v>1279</v>
      </c>
      <c r="C15" s="33" t="s">
        <v>187</v>
      </c>
      <c r="D15" s="14">
        <v>1500000</v>
      </c>
      <c r="E15" s="15">
        <v>1502.38</v>
      </c>
      <c r="F15" s="16">
        <v>1.0999999999999999E-2</v>
      </c>
      <c r="G15" s="16">
        <v>6.7419999999999994E-2</v>
      </c>
    </row>
    <row r="16" spans="1:8" x14ac:dyDescent="0.25">
      <c r="A16" s="17" t="s">
        <v>183</v>
      </c>
      <c r="B16" s="34"/>
      <c r="C16" s="34"/>
      <c r="D16" s="18"/>
      <c r="E16" s="19">
        <v>6549.92</v>
      </c>
      <c r="F16" s="20">
        <v>4.7800000000000002E-2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7" t="s">
        <v>190</v>
      </c>
      <c r="B19" s="33"/>
      <c r="C19" s="33"/>
      <c r="D19" s="14"/>
      <c r="E19" s="15"/>
      <c r="F19" s="16"/>
      <c r="G19" s="16"/>
    </row>
    <row r="20" spans="1:7" x14ac:dyDescent="0.25">
      <c r="A20" s="17" t="s">
        <v>183</v>
      </c>
      <c r="B20" s="33"/>
      <c r="C20" s="33"/>
      <c r="D20" s="14"/>
      <c r="E20" s="22" t="s">
        <v>137</v>
      </c>
      <c r="F20" s="23" t="s">
        <v>137</v>
      </c>
      <c r="G20" s="16"/>
    </row>
    <row r="21" spans="1:7" x14ac:dyDescent="0.25">
      <c r="A21" s="13"/>
      <c r="B21" s="33"/>
      <c r="C21" s="33"/>
      <c r="D21" s="14"/>
      <c r="E21" s="15"/>
      <c r="F21" s="16"/>
      <c r="G21" s="16"/>
    </row>
    <row r="22" spans="1:7" x14ac:dyDescent="0.25">
      <c r="A22" s="17" t="s">
        <v>191</v>
      </c>
      <c r="B22" s="33"/>
      <c r="C22" s="33"/>
      <c r="D22" s="14"/>
      <c r="E22" s="15"/>
      <c r="F22" s="16"/>
      <c r="G22" s="16"/>
    </row>
    <row r="23" spans="1:7" x14ac:dyDescent="0.25">
      <c r="A23" s="17" t="s">
        <v>183</v>
      </c>
      <c r="B23" s="33"/>
      <c r="C23" s="33"/>
      <c r="D23" s="14"/>
      <c r="E23" s="22" t="s">
        <v>137</v>
      </c>
      <c r="F23" s="23" t="s">
        <v>137</v>
      </c>
      <c r="G23" s="16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24" t="s">
        <v>192</v>
      </c>
      <c r="B25" s="35"/>
      <c r="C25" s="35"/>
      <c r="D25" s="25"/>
      <c r="E25" s="19">
        <v>6549.92</v>
      </c>
      <c r="F25" s="20">
        <v>4.7800000000000002E-2</v>
      </c>
      <c r="G25" s="21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597</v>
      </c>
      <c r="B27" s="33"/>
      <c r="C27" s="33"/>
      <c r="D27" s="14"/>
      <c r="E27" s="15"/>
      <c r="F27" s="16"/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598</v>
      </c>
      <c r="B29" s="33"/>
      <c r="C29" s="33"/>
      <c r="D29" s="14"/>
      <c r="E29" s="15"/>
      <c r="F29" s="16"/>
      <c r="G29" s="16"/>
    </row>
    <row r="30" spans="1:7" x14ac:dyDescent="0.25">
      <c r="A30" s="13" t="s">
        <v>1280</v>
      </c>
      <c r="B30" s="33" t="s">
        <v>1281</v>
      </c>
      <c r="C30" s="33" t="s">
        <v>187</v>
      </c>
      <c r="D30" s="14">
        <v>5000000</v>
      </c>
      <c r="E30" s="15">
        <v>4791.82</v>
      </c>
      <c r="F30" s="16">
        <v>3.5000000000000003E-2</v>
      </c>
      <c r="G30" s="16">
        <v>6.4200999999999994E-2</v>
      </c>
    </row>
    <row r="31" spans="1:7" x14ac:dyDescent="0.25">
      <c r="A31" s="13" t="s">
        <v>1282</v>
      </c>
      <c r="B31" s="33" t="s">
        <v>1283</v>
      </c>
      <c r="C31" s="33" t="s">
        <v>187</v>
      </c>
      <c r="D31" s="14">
        <v>2500000</v>
      </c>
      <c r="E31" s="15">
        <v>2371.12</v>
      </c>
      <c r="F31" s="16">
        <v>1.7299999999999999E-2</v>
      </c>
      <c r="G31" s="16">
        <v>6.4000000000000001E-2</v>
      </c>
    </row>
    <row r="32" spans="1:7" x14ac:dyDescent="0.25">
      <c r="A32" s="13" t="s">
        <v>1284</v>
      </c>
      <c r="B32" s="33" t="s">
        <v>1285</v>
      </c>
      <c r="C32" s="33" t="s">
        <v>187</v>
      </c>
      <c r="D32" s="14">
        <v>2500000</v>
      </c>
      <c r="E32" s="15">
        <v>2356.69</v>
      </c>
      <c r="F32" s="16">
        <v>1.72E-2</v>
      </c>
      <c r="G32" s="16">
        <v>6.4336000000000004E-2</v>
      </c>
    </row>
    <row r="33" spans="1:7" x14ac:dyDescent="0.25">
      <c r="A33" s="13" t="s">
        <v>1286</v>
      </c>
      <c r="B33" s="33" t="s">
        <v>1287</v>
      </c>
      <c r="C33" s="33" t="s">
        <v>187</v>
      </c>
      <c r="D33" s="14">
        <v>2500000</v>
      </c>
      <c r="E33" s="15">
        <v>2351.17</v>
      </c>
      <c r="F33" s="16">
        <v>1.72E-2</v>
      </c>
      <c r="G33" s="16">
        <v>6.4359E-2</v>
      </c>
    </row>
    <row r="34" spans="1:7" x14ac:dyDescent="0.25">
      <c r="A34" s="17" t="s">
        <v>183</v>
      </c>
      <c r="B34" s="34"/>
      <c r="C34" s="34"/>
      <c r="D34" s="18"/>
      <c r="E34" s="19">
        <v>11870.8</v>
      </c>
      <c r="F34" s="20">
        <v>8.6699999999999999E-2</v>
      </c>
      <c r="G34" s="21"/>
    </row>
    <row r="35" spans="1:7" x14ac:dyDescent="0.25">
      <c r="A35" s="17" t="s">
        <v>734</v>
      </c>
      <c r="B35" s="33"/>
      <c r="C35" s="33"/>
      <c r="D35" s="14"/>
      <c r="E35" s="15"/>
      <c r="F35" s="16"/>
      <c r="G35" s="16"/>
    </row>
    <row r="36" spans="1:7" x14ac:dyDescent="0.25">
      <c r="A36" s="13" t="s">
        <v>1288</v>
      </c>
      <c r="B36" s="33" t="s">
        <v>1289</v>
      </c>
      <c r="C36" s="33" t="s">
        <v>737</v>
      </c>
      <c r="D36" s="14">
        <v>7500000</v>
      </c>
      <c r="E36" s="15">
        <v>7144.99</v>
      </c>
      <c r="F36" s="16">
        <v>5.21E-2</v>
      </c>
      <c r="G36" s="16">
        <v>7.1401000000000006E-2</v>
      </c>
    </row>
    <row r="37" spans="1:7" x14ac:dyDescent="0.25">
      <c r="A37" s="13" t="s">
        <v>1290</v>
      </c>
      <c r="B37" s="33" t="s">
        <v>1291</v>
      </c>
      <c r="C37" s="33" t="s">
        <v>737</v>
      </c>
      <c r="D37" s="14">
        <v>5000000</v>
      </c>
      <c r="E37" s="15">
        <v>4761.75</v>
      </c>
      <c r="F37" s="16">
        <v>3.4700000000000002E-2</v>
      </c>
      <c r="G37" s="16">
        <v>7.1899000000000005E-2</v>
      </c>
    </row>
    <row r="38" spans="1:7" x14ac:dyDescent="0.25">
      <c r="A38" s="13" t="s">
        <v>1292</v>
      </c>
      <c r="B38" s="33" t="s">
        <v>1293</v>
      </c>
      <c r="C38" s="33" t="s">
        <v>1294</v>
      </c>
      <c r="D38" s="14">
        <v>5000000</v>
      </c>
      <c r="E38" s="15">
        <v>4756.2299999999996</v>
      </c>
      <c r="F38" s="16">
        <v>3.4700000000000002E-2</v>
      </c>
      <c r="G38" s="16">
        <v>7.1675000000000003E-2</v>
      </c>
    </row>
    <row r="39" spans="1:7" x14ac:dyDescent="0.25">
      <c r="A39" s="13" t="s">
        <v>1295</v>
      </c>
      <c r="B39" s="33" t="s">
        <v>1296</v>
      </c>
      <c r="C39" s="33" t="s">
        <v>737</v>
      </c>
      <c r="D39" s="14">
        <v>5000000</v>
      </c>
      <c r="E39" s="15">
        <v>4727.03</v>
      </c>
      <c r="F39" s="16">
        <v>3.4500000000000003E-2</v>
      </c>
      <c r="G39" s="16">
        <v>7.145E-2</v>
      </c>
    </row>
    <row r="40" spans="1:7" x14ac:dyDescent="0.25">
      <c r="A40" s="13" t="s">
        <v>1297</v>
      </c>
      <c r="B40" s="33" t="s">
        <v>1298</v>
      </c>
      <c r="C40" s="33" t="s">
        <v>737</v>
      </c>
      <c r="D40" s="14">
        <v>5000000</v>
      </c>
      <c r="E40" s="15">
        <v>4720.55</v>
      </c>
      <c r="F40" s="16">
        <v>3.44E-2</v>
      </c>
      <c r="G40" s="16">
        <v>7.1550000000000002E-2</v>
      </c>
    </row>
    <row r="41" spans="1:7" x14ac:dyDescent="0.25">
      <c r="A41" s="13" t="s">
        <v>1299</v>
      </c>
      <c r="B41" s="33" t="s">
        <v>1300</v>
      </c>
      <c r="C41" s="33" t="s">
        <v>1173</v>
      </c>
      <c r="D41" s="14">
        <v>5000000</v>
      </c>
      <c r="E41" s="15">
        <v>4713.3100000000004</v>
      </c>
      <c r="F41" s="16">
        <v>3.44E-2</v>
      </c>
      <c r="G41" s="16">
        <v>7.1849999999999997E-2</v>
      </c>
    </row>
    <row r="42" spans="1:7" x14ac:dyDescent="0.25">
      <c r="A42" s="13" t="s">
        <v>1301</v>
      </c>
      <c r="B42" s="33" t="s">
        <v>1302</v>
      </c>
      <c r="C42" s="33" t="s">
        <v>737</v>
      </c>
      <c r="D42" s="14">
        <v>5000000</v>
      </c>
      <c r="E42" s="15">
        <v>4711.87</v>
      </c>
      <c r="F42" s="16">
        <v>3.44E-2</v>
      </c>
      <c r="G42" s="16">
        <v>7.1999999999999995E-2</v>
      </c>
    </row>
    <row r="43" spans="1:7" x14ac:dyDescent="0.25">
      <c r="A43" s="13" t="s">
        <v>1303</v>
      </c>
      <c r="B43" s="33" t="s">
        <v>1304</v>
      </c>
      <c r="C43" s="33" t="s">
        <v>737</v>
      </c>
      <c r="D43" s="14">
        <v>5000000</v>
      </c>
      <c r="E43" s="15">
        <v>4711.8100000000004</v>
      </c>
      <c r="F43" s="16">
        <v>3.44E-2</v>
      </c>
      <c r="G43" s="16">
        <v>7.2249999999999995E-2</v>
      </c>
    </row>
    <row r="44" spans="1:7" x14ac:dyDescent="0.25">
      <c r="A44" s="13" t="s">
        <v>1305</v>
      </c>
      <c r="B44" s="33" t="s">
        <v>1306</v>
      </c>
      <c r="C44" s="33" t="s">
        <v>737</v>
      </c>
      <c r="D44" s="14">
        <v>5000000</v>
      </c>
      <c r="E44" s="15">
        <v>4686.8100000000004</v>
      </c>
      <c r="F44" s="16">
        <v>3.4200000000000001E-2</v>
      </c>
      <c r="G44" s="16">
        <v>7.1948999999999999E-2</v>
      </c>
    </row>
    <row r="45" spans="1:7" x14ac:dyDescent="0.25">
      <c r="A45" s="13" t="s">
        <v>1307</v>
      </c>
      <c r="B45" s="33" t="s">
        <v>1308</v>
      </c>
      <c r="C45" s="33" t="s">
        <v>737</v>
      </c>
      <c r="D45" s="14">
        <v>5000000</v>
      </c>
      <c r="E45" s="15">
        <v>4686.46</v>
      </c>
      <c r="F45" s="16">
        <v>3.4200000000000001E-2</v>
      </c>
      <c r="G45" s="16">
        <v>7.2249999999999995E-2</v>
      </c>
    </row>
    <row r="46" spans="1:7" x14ac:dyDescent="0.25">
      <c r="A46" s="13" t="s">
        <v>1309</v>
      </c>
      <c r="B46" s="33" t="s">
        <v>1310</v>
      </c>
      <c r="C46" s="33" t="s">
        <v>737</v>
      </c>
      <c r="D46" s="14">
        <v>5000000</v>
      </c>
      <c r="E46" s="15">
        <v>4678.54</v>
      </c>
      <c r="F46" s="16">
        <v>3.4099999999999998E-2</v>
      </c>
      <c r="G46" s="16">
        <v>7.145E-2</v>
      </c>
    </row>
    <row r="47" spans="1:7" x14ac:dyDescent="0.25">
      <c r="A47" s="13" t="s">
        <v>1174</v>
      </c>
      <c r="B47" s="33" t="s">
        <v>1175</v>
      </c>
      <c r="C47" s="33" t="s">
        <v>1176</v>
      </c>
      <c r="D47" s="14">
        <v>5000000</v>
      </c>
      <c r="E47" s="15">
        <v>4671.0600000000004</v>
      </c>
      <c r="F47" s="16">
        <v>3.4099999999999998E-2</v>
      </c>
      <c r="G47" s="16">
        <v>7.1999999999999995E-2</v>
      </c>
    </row>
    <row r="48" spans="1:7" x14ac:dyDescent="0.25">
      <c r="A48" s="13" t="s">
        <v>1311</v>
      </c>
      <c r="B48" s="33" t="s">
        <v>1312</v>
      </c>
      <c r="C48" s="33" t="s">
        <v>737</v>
      </c>
      <c r="D48" s="14">
        <v>2500000</v>
      </c>
      <c r="E48" s="15">
        <v>2429.69</v>
      </c>
      <c r="F48" s="16">
        <v>1.77E-2</v>
      </c>
      <c r="G48" s="16">
        <v>7.1849999999999997E-2</v>
      </c>
    </row>
    <row r="49" spans="1:7" x14ac:dyDescent="0.25">
      <c r="A49" s="13" t="s">
        <v>1313</v>
      </c>
      <c r="B49" s="33" t="s">
        <v>1314</v>
      </c>
      <c r="C49" s="33" t="s">
        <v>1176</v>
      </c>
      <c r="D49" s="14">
        <v>2500000</v>
      </c>
      <c r="E49" s="15">
        <v>2417.88</v>
      </c>
      <c r="F49" s="16">
        <v>1.7600000000000001E-2</v>
      </c>
      <c r="G49" s="16">
        <v>7.2499999999999995E-2</v>
      </c>
    </row>
    <row r="50" spans="1:7" x14ac:dyDescent="0.25">
      <c r="A50" s="13" t="s">
        <v>1315</v>
      </c>
      <c r="B50" s="33" t="s">
        <v>1316</v>
      </c>
      <c r="C50" s="33" t="s">
        <v>737</v>
      </c>
      <c r="D50" s="14">
        <v>2500000</v>
      </c>
      <c r="E50" s="15">
        <v>2388.59</v>
      </c>
      <c r="F50" s="16">
        <v>1.7399999999999999E-2</v>
      </c>
      <c r="G50" s="16">
        <v>7.3700000000000002E-2</v>
      </c>
    </row>
    <row r="51" spans="1:7" x14ac:dyDescent="0.25">
      <c r="A51" s="13" t="s">
        <v>1317</v>
      </c>
      <c r="B51" s="33" t="s">
        <v>1318</v>
      </c>
      <c r="C51" s="33" t="s">
        <v>737</v>
      </c>
      <c r="D51" s="14">
        <v>2500000</v>
      </c>
      <c r="E51" s="15">
        <v>2387.37</v>
      </c>
      <c r="F51" s="16">
        <v>1.7399999999999999E-2</v>
      </c>
      <c r="G51" s="16">
        <v>7.3590000000000003E-2</v>
      </c>
    </row>
    <row r="52" spans="1:7" x14ac:dyDescent="0.25">
      <c r="A52" s="13" t="s">
        <v>1319</v>
      </c>
      <c r="B52" s="33" t="s">
        <v>1320</v>
      </c>
      <c r="C52" s="33" t="s">
        <v>1176</v>
      </c>
      <c r="D52" s="14">
        <v>2500000</v>
      </c>
      <c r="E52" s="15">
        <v>2384.62</v>
      </c>
      <c r="F52" s="16">
        <v>1.7399999999999999E-2</v>
      </c>
      <c r="G52" s="16">
        <v>7.1499999999999994E-2</v>
      </c>
    </row>
    <row r="53" spans="1:7" x14ac:dyDescent="0.25">
      <c r="A53" s="13" t="s">
        <v>1321</v>
      </c>
      <c r="B53" s="33" t="s">
        <v>1322</v>
      </c>
      <c r="C53" s="33" t="s">
        <v>737</v>
      </c>
      <c r="D53" s="14">
        <v>2500000</v>
      </c>
      <c r="E53" s="15">
        <v>2383.87</v>
      </c>
      <c r="F53" s="16">
        <v>1.7399999999999999E-2</v>
      </c>
      <c r="G53" s="16">
        <v>7.17E-2</v>
      </c>
    </row>
    <row r="54" spans="1:7" x14ac:dyDescent="0.25">
      <c r="A54" s="13" t="s">
        <v>1323</v>
      </c>
      <c r="B54" s="33" t="s">
        <v>1324</v>
      </c>
      <c r="C54" s="33" t="s">
        <v>737</v>
      </c>
      <c r="D54" s="14">
        <v>2500000</v>
      </c>
      <c r="E54" s="15">
        <v>2350.0100000000002</v>
      </c>
      <c r="F54" s="16">
        <v>1.7100000000000001E-2</v>
      </c>
      <c r="G54" s="16">
        <v>7.2349999999999998E-2</v>
      </c>
    </row>
    <row r="55" spans="1:7" x14ac:dyDescent="0.25">
      <c r="A55" s="13" t="s">
        <v>1325</v>
      </c>
      <c r="B55" s="33" t="s">
        <v>1326</v>
      </c>
      <c r="C55" s="33" t="s">
        <v>737</v>
      </c>
      <c r="D55" s="14">
        <v>2500000</v>
      </c>
      <c r="E55" s="15">
        <v>2346.54</v>
      </c>
      <c r="F55" s="16">
        <v>1.7100000000000001E-2</v>
      </c>
      <c r="G55" s="16">
        <v>7.1899000000000005E-2</v>
      </c>
    </row>
    <row r="56" spans="1:7" x14ac:dyDescent="0.25">
      <c r="A56" s="13" t="s">
        <v>1327</v>
      </c>
      <c r="B56" s="33" t="s">
        <v>1328</v>
      </c>
      <c r="C56" s="33" t="s">
        <v>737</v>
      </c>
      <c r="D56" s="14">
        <v>2500000</v>
      </c>
      <c r="E56" s="15">
        <v>2346.34</v>
      </c>
      <c r="F56" s="16">
        <v>1.7100000000000001E-2</v>
      </c>
      <c r="G56" s="16">
        <v>7.1999999999999995E-2</v>
      </c>
    </row>
    <row r="57" spans="1:7" x14ac:dyDescent="0.25">
      <c r="A57" s="13" t="s">
        <v>1329</v>
      </c>
      <c r="B57" s="33" t="s">
        <v>1330</v>
      </c>
      <c r="C57" s="33" t="s">
        <v>737</v>
      </c>
      <c r="D57" s="14">
        <v>2500000</v>
      </c>
      <c r="E57" s="15">
        <v>2345.29</v>
      </c>
      <c r="F57" s="16">
        <v>1.7100000000000001E-2</v>
      </c>
      <c r="G57" s="16">
        <v>7.145E-2</v>
      </c>
    </row>
    <row r="58" spans="1:7" x14ac:dyDescent="0.25">
      <c r="A58" s="13" t="s">
        <v>1331</v>
      </c>
      <c r="B58" s="33" t="s">
        <v>1332</v>
      </c>
      <c r="C58" s="33" t="s">
        <v>737</v>
      </c>
      <c r="D58" s="14">
        <v>2500000</v>
      </c>
      <c r="E58" s="15">
        <v>2344.42</v>
      </c>
      <c r="F58" s="16">
        <v>1.7100000000000001E-2</v>
      </c>
      <c r="G58" s="16">
        <v>7.145E-2</v>
      </c>
    </row>
    <row r="59" spans="1:7" x14ac:dyDescent="0.25">
      <c r="A59" s="13" t="s">
        <v>1333</v>
      </c>
      <c r="B59" s="33" t="s">
        <v>1334</v>
      </c>
      <c r="C59" s="33" t="s">
        <v>737</v>
      </c>
      <c r="D59" s="14">
        <v>2500000</v>
      </c>
      <c r="E59" s="15">
        <v>2341.5700000000002</v>
      </c>
      <c r="F59" s="16">
        <v>1.7100000000000001E-2</v>
      </c>
      <c r="G59" s="16">
        <v>7.1999999999999995E-2</v>
      </c>
    </row>
    <row r="60" spans="1:7" x14ac:dyDescent="0.25">
      <c r="A60" s="13" t="s">
        <v>1335</v>
      </c>
      <c r="B60" s="33" t="s">
        <v>1336</v>
      </c>
      <c r="C60" s="33" t="s">
        <v>737</v>
      </c>
      <c r="D60" s="14">
        <v>2500000</v>
      </c>
      <c r="E60" s="15">
        <v>2341.2399999999998</v>
      </c>
      <c r="F60" s="16">
        <v>1.7100000000000001E-2</v>
      </c>
      <c r="G60" s="16">
        <v>7.195E-2</v>
      </c>
    </row>
    <row r="61" spans="1:7" x14ac:dyDescent="0.25">
      <c r="A61" s="13" t="s">
        <v>1337</v>
      </c>
      <c r="B61" s="33" t="s">
        <v>1338</v>
      </c>
      <c r="C61" s="33" t="s">
        <v>1176</v>
      </c>
      <c r="D61" s="14">
        <v>2500000</v>
      </c>
      <c r="E61" s="15">
        <v>2340.71</v>
      </c>
      <c r="F61" s="16">
        <v>1.7100000000000001E-2</v>
      </c>
      <c r="G61" s="16">
        <v>7.1998999999999994E-2</v>
      </c>
    </row>
    <row r="62" spans="1:7" x14ac:dyDescent="0.25">
      <c r="A62" s="13" t="s">
        <v>1339</v>
      </c>
      <c r="B62" s="33" t="s">
        <v>1340</v>
      </c>
      <c r="C62" s="33" t="s">
        <v>737</v>
      </c>
      <c r="D62" s="14">
        <v>2500000</v>
      </c>
      <c r="E62" s="15">
        <v>2337.69</v>
      </c>
      <c r="F62" s="16">
        <v>1.7100000000000001E-2</v>
      </c>
      <c r="G62" s="16">
        <v>7.22E-2</v>
      </c>
    </row>
    <row r="63" spans="1:7" x14ac:dyDescent="0.25">
      <c r="A63" s="17" t="s">
        <v>183</v>
      </c>
      <c r="B63" s="34"/>
      <c r="C63" s="34"/>
      <c r="D63" s="18"/>
      <c r="E63" s="19">
        <v>94456.24</v>
      </c>
      <c r="F63" s="20">
        <v>0.68899999999999995</v>
      </c>
      <c r="G63" s="21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17" t="s">
        <v>738</v>
      </c>
      <c r="B65" s="33"/>
      <c r="C65" s="33"/>
      <c r="D65" s="14"/>
      <c r="E65" s="15"/>
      <c r="F65" s="16"/>
      <c r="G65" s="16"/>
    </row>
    <row r="66" spans="1:7" x14ac:dyDescent="0.25">
      <c r="A66" s="13" t="s">
        <v>1341</v>
      </c>
      <c r="B66" s="33" t="s">
        <v>1342</v>
      </c>
      <c r="C66" s="33" t="s">
        <v>737</v>
      </c>
      <c r="D66" s="14">
        <v>5000000</v>
      </c>
      <c r="E66" s="15">
        <v>4922.97</v>
      </c>
      <c r="F66" s="16">
        <v>3.5900000000000001E-2</v>
      </c>
      <c r="G66" s="16">
        <v>7.5149999999999995E-2</v>
      </c>
    </row>
    <row r="67" spans="1:7" x14ac:dyDescent="0.25">
      <c r="A67" s="13" t="s">
        <v>1343</v>
      </c>
      <c r="B67" s="33" t="s">
        <v>1344</v>
      </c>
      <c r="C67" s="33" t="s">
        <v>1294</v>
      </c>
      <c r="D67" s="14">
        <v>5000000</v>
      </c>
      <c r="E67" s="15">
        <v>4921</v>
      </c>
      <c r="F67" s="16">
        <v>3.5900000000000001E-2</v>
      </c>
      <c r="G67" s="16">
        <v>7.3248999999999995E-2</v>
      </c>
    </row>
    <row r="68" spans="1:7" x14ac:dyDescent="0.25">
      <c r="A68" s="13" t="s">
        <v>1345</v>
      </c>
      <c r="B68" s="33" t="s">
        <v>1346</v>
      </c>
      <c r="C68" s="33" t="s">
        <v>737</v>
      </c>
      <c r="D68" s="14">
        <v>5000000</v>
      </c>
      <c r="E68" s="15">
        <v>4758.41</v>
      </c>
      <c r="F68" s="16">
        <v>3.4700000000000002E-2</v>
      </c>
      <c r="G68" s="16">
        <v>7.5950000000000004E-2</v>
      </c>
    </row>
    <row r="69" spans="1:7" x14ac:dyDescent="0.25">
      <c r="A69" s="13" t="s">
        <v>1347</v>
      </c>
      <c r="B69" s="33" t="s">
        <v>1348</v>
      </c>
      <c r="C69" s="33" t="s">
        <v>737</v>
      </c>
      <c r="D69" s="14">
        <v>5000000</v>
      </c>
      <c r="E69" s="15">
        <v>4727.5</v>
      </c>
      <c r="F69" s="16">
        <v>3.4500000000000003E-2</v>
      </c>
      <c r="G69" s="16">
        <v>7.2549000000000002E-2</v>
      </c>
    </row>
    <row r="70" spans="1:7" x14ac:dyDescent="0.25">
      <c r="A70" s="13" t="s">
        <v>1349</v>
      </c>
      <c r="B70" s="33" t="s">
        <v>1350</v>
      </c>
      <c r="C70" s="33" t="s">
        <v>737</v>
      </c>
      <c r="D70" s="14">
        <v>5000000</v>
      </c>
      <c r="E70" s="15">
        <v>4723.24</v>
      </c>
      <c r="F70" s="16">
        <v>3.4500000000000003E-2</v>
      </c>
      <c r="G70" s="16">
        <v>7.2498999999999994E-2</v>
      </c>
    </row>
    <row r="71" spans="1:7" x14ac:dyDescent="0.25">
      <c r="A71" s="13" t="s">
        <v>1351</v>
      </c>
      <c r="B71" s="33" t="s">
        <v>1352</v>
      </c>
      <c r="C71" s="33" t="s">
        <v>737</v>
      </c>
      <c r="D71" s="14">
        <v>5000000</v>
      </c>
      <c r="E71" s="15">
        <v>4711.76</v>
      </c>
      <c r="F71" s="16">
        <v>3.44E-2</v>
      </c>
      <c r="G71" s="16">
        <v>7.5950000000000004E-2</v>
      </c>
    </row>
    <row r="72" spans="1:7" x14ac:dyDescent="0.25">
      <c r="A72" s="13" t="s">
        <v>1353</v>
      </c>
      <c r="B72" s="33" t="s">
        <v>1354</v>
      </c>
      <c r="C72" s="33" t="s">
        <v>737</v>
      </c>
      <c r="D72" s="14">
        <v>5000000</v>
      </c>
      <c r="E72" s="15">
        <v>4671.01</v>
      </c>
      <c r="F72" s="16">
        <v>3.4099999999999998E-2</v>
      </c>
      <c r="G72" s="16">
        <v>7.4300000000000005E-2</v>
      </c>
    </row>
    <row r="73" spans="1:7" x14ac:dyDescent="0.25">
      <c r="A73" s="13" t="s">
        <v>1355</v>
      </c>
      <c r="B73" s="33" t="s">
        <v>1356</v>
      </c>
      <c r="C73" s="33" t="s">
        <v>1294</v>
      </c>
      <c r="D73" s="14">
        <v>2500000</v>
      </c>
      <c r="E73" s="15">
        <v>2416.5700000000002</v>
      </c>
      <c r="F73" s="16">
        <v>1.7600000000000001E-2</v>
      </c>
      <c r="G73" s="16">
        <v>7.4563000000000004E-2</v>
      </c>
    </row>
    <row r="74" spans="1:7" x14ac:dyDescent="0.25">
      <c r="A74" s="17" t="s">
        <v>183</v>
      </c>
      <c r="B74" s="34"/>
      <c r="C74" s="34"/>
      <c r="D74" s="18"/>
      <c r="E74" s="19">
        <v>35852.46</v>
      </c>
      <c r="F74" s="20">
        <v>0.2616</v>
      </c>
      <c r="G74" s="21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24" t="s">
        <v>192</v>
      </c>
      <c r="B76" s="35"/>
      <c r="C76" s="35"/>
      <c r="D76" s="25"/>
      <c r="E76" s="19">
        <v>142179.5</v>
      </c>
      <c r="F76" s="20">
        <v>1.0373000000000001</v>
      </c>
      <c r="G76" s="21"/>
    </row>
    <row r="77" spans="1:7" x14ac:dyDescent="0.25">
      <c r="A77" s="13"/>
      <c r="B77" s="33"/>
      <c r="C77" s="33"/>
      <c r="D77" s="14"/>
      <c r="E77" s="15"/>
      <c r="F77" s="16"/>
      <c r="G77" s="16"/>
    </row>
    <row r="78" spans="1:7" x14ac:dyDescent="0.25">
      <c r="A78" s="13"/>
      <c r="B78" s="33"/>
      <c r="C78" s="33"/>
      <c r="D78" s="14"/>
      <c r="E78" s="15"/>
      <c r="F78" s="16"/>
      <c r="G78" s="16"/>
    </row>
    <row r="79" spans="1:7" x14ac:dyDescent="0.25">
      <c r="A79" s="17" t="s">
        <v>193</v>
      </c>
      <c r="B79" s="33"/>
      <c r="C79" s="33"/>
      <c r="D79" s="14"/>
      <c r="E79" s="15"/>
      <c r="F79" s="16"/>
      <c r="G79" s="16"/>
    </row>
    <row r="80" spans="1:7" x14ac:dyDescent="0.25">
      <c r="A80" s="13" t="s">
        <v>194</v>
      </c>
      <c r="B80" s="33" t="s">
        <v>195</v>
      </c>
      <c r="C80" s="33"/>
      <c r="D80" s="14">
        <v>2926.7510000000002</v>
      </c>
      <c r="E80" s="15">
        <v>322.95999999999998</v>
      </c>
      <c r="F80" s="16">
        <v>2.3999999999999998E-3</v>
      </c>
      <c r="G80" s="16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24" t="s">
        <v>192</v>
      </c>
      <c r="B82" s="35"/>
      <c r="C82" s="35"/>
      <c r="D82" s="25"/>
      <c r="E82" s="19">
        <v>322.95999999999998</v>
      </c>
      <c r="F82" s="20">
        <v>2.3999999999999998E-3</v>
      </c>
      <c r="G82" s="21"/>
    </row>
    <row r="83" spans="1:7" x14ac:dyDescent="0.25">
      <c r="A83" s="13"/>
      <c r="B83" s="33"/>
      <c r="C83" s="33"/>
      <c r="D83" s="14"/>
      <c r="E83" s="15"/>
      <c r="F83" s="16"/>
      <c r="G83" s="16"/>
    </row>
    <row r="84" spans="1:7" x14ac:dyDescent="0.25">
      <c r="A84" s="17" t="s">
        <v>196</v>
      </c>
      <c r="B84" s="33"/>
      <c r="C84" s="33"/>
      <c r="D84" s="14"/>
      <c r="E84" s="15"/>
      <c r="F84" s="16"/>
      <c r="G84" s="16"/>
    </row>
    <row r="85" spans="1:7" x14ac:dyDescent="0.25">
      <c r="A85" s="13" t="s">
        <v>197</v>
      </c>
      <c r="B85" s="33"/>
      <c r="C85" s="33"/>
      <c r="D85" s="14"/>
      <c r="E85" s="15">
        <v>114.93</v>
      </c>
      <c r="F85" s="16">
        <v>8.0000000000000004E-4</v>
      </c>
      <c r="G85" s="16">
        <v>5.9499999999999997E-2</v>
      </c>
    </row>
    <row r="86" spans="1:7" x14ac:dyDescent="0.25">
      <c r="A86" s="13" t="s">
        <v>197</v>
      </c>
      <c r="B86" s="33"/>
      <c r="C86" s="33"/>
      <c r="D86" s="14"/>
      <c r="E86" s="15">
        <v>68.94</v>
      </c>
      <c r="F86" s="16">
        <v>5.0000000000000001E-4</v>
      </c>
      <c r="G86" s="16">
        <v>6.6567000000000001E-2</v>
      </c>
    </row>
    <row r="87" spans="1:7" x14ac:dyDescent="0.25">
      <c r="A87" s="17" t="s">
        <v>183</v>
      </c>
      <c r="B87" s="34"/>
      <c r="C87" s="34"/>
      <c r="D87" s="18"/>
      <c r="E87" s="19">
        <v>183.87</v>
      </c>
      <c r="F87" s="20">
        <v>1.2999999999999999E-3</v>
      </c>
      <c r="G87" s="21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24" t="s">
        <v>192</v>
      </c>
      <c r="B89" s="35"/>
      <c r="C89" s="35"/>
      <c r="D89" s="25"/>
      <c r="E89" s="19">
        <v>183.87</v>
      </c>
      <c r="F89" s="20">
        <v>1.2999999999999999E-3</v>
      </c>
      <c r="G89" s="21"/>
    </row>
    <row r="90" spans="1:7" x14ac:dyDescent="0.25">
      <c r="A90" s="13" t="s">
        <v>198</v>
      </c>
      <c r="B90" s="33"/>
      <c r="C90" s="33"/>
      <c r="D90" s="14"/>
      <c r="E90" s="15">
        <v>143.03218720000001</v>
      </c>
      <c r="F90" s="16">
        <v>1.0430000000000001E-3</v>
      </c>
      <c r="G90" s="16"/>
    </row>
    <row r="91" spans="1:7" x14ac:dyDescent="0.25">
      <c r="A91" s="13" t="s">
        <v>199</v>
      </c>
      <c r="B91" s="33"/>
      <c r="C91" s="33"/>
      <c r="D91" s="14"/>
      <c r="E91" s="26">
        <v>-12306.4421872</v>
      </c>
      <c r="F91" s="27">
        <v>-8.9843000000000006E-2</v>
      </c>
      <c r="G91" s="16">
        <v>6.2149000000000003E-2</v>
      </c>
    </row>
    <row r="92" spans="1:7" x14ac:dyDescent="0.25">
      <c r="A92" s="28" t="s">
        <v>200</v>
      </c>
      <c r="B92" s="36"/>
      <c r="C92" s="36"/>
      <c r="D92" s="29"/>
      <c r="E92" s="30">
        <v>137072.84</v>
      </c>
      <c r="F92" s="31">
        <v>1</v>
      </c>
      <c r="G92" s="31"/>
    </row>
    <row r="94" spans="1:7" x14ac:dyDescent="0.25">
      <c r="A94" s="1" t="s">
        <v>743</v>
      </c>
    </row>
    <row r="95" spans="1:7" x14ac:dyDescent="0.25">
      <c r="A95" s="1" t="s">
        <v>201</v>
      </c>
    </row>
    <row r="97" spans="1:3" x14ac:dyDescent="0.25">
      <c r="A97" s="1" t="s">
        <v>202</v>
      </c>
    </row>
    <row r="98" spans="1:3" x14ac:dyDescent="0.25">
      <c r="A98" s="48" t="s">
        <v>203</v>
      </c>
      <c r="B98" s="3" t="s">
        <v>137</v>
      </c>
    </row>
    <row r="99" spans="1:3" x14ac:dyDescent="0.25">
      <c r="A99" t="s">
        <v>204</v>
      </c>
    </row>
    <row r="100" spans="1:3" x14ac:dyDescent="0.25">
      <c r="A100" t="s">
        <v>205</v>
      </c>
      <c r="B100" t="s">
        <v>206</v>
      </c>
      <c r="C100" t="s">
        <v>206</v>
      </c>
    </row>
    <row r="101" spans="1:3" x14ac:dyDescent="0.25">
      <c r="B101" s="49">
        <v>45716</v>
      </c>
      <c r="C101" s="49">
        <v>45747</v>
      </c>
    </row>
    <row r="102" spans="1:3" x14ac:dyDescent="0.25">
      <c r="A102" t="s">
        <v>1357</v>
      </c>
      <c r="B102">
        <v>30.466699999999999</v>
      </c>
      <c r="C102">
        <v>30.735800000000001</v>
      </c>
    </row>
    <row r="103" spans="1:3" x14ac:dyDescent="0.25">
      <c r="A103" t="s">
        <v>207</v>
      </c>
      <c r="B103" t="s">
        <v>208</v>
      </c>
      <c r="C103" t="s">
        <v>209</v>
      </c>
    </row>
    <row r="104" spans="1:3" x14ac:dyDescent="0.25">
      <c r="A104" t="s">
        <v>211</v>
      </c>
      <c r="B104">
        <v>30.470700000000001</v>
      </c>
      <c r="C104">
        <v>30.739799999999999</v>
      </c>
    </row>
    <row r="105" spans="1:3" x14ac:dyDescent="0.25">
      <c r="A105" t="s">
        <v>212</v>
      </c>
      <c r="B105">
        <v>28.415099999999999</v>
      </c>
      <c r="C105">
        <v>28.6661</v>
      </c>
    </row>
    <row r="106" spans="1:3" x14ac:dyDescent="0.25">
      <c r="A106" t="s">
        <v>1358</v>
      </c>
      <c r="B106" t="s">
        <v>208</v>
      </c>
      <c r="C106" t="s">
        <v>209</v>
      </c>
    </row>
    <row r="107" spans="1:3" x14ac:dyDescent="0.25">
      <c r="A107" t="s">
        <v>1359</v>
      </c>
      <c r="B107">
        <v>23.708600000000001</v>
      </c>
      <c r="C107">
        <v>23.904299999999999</v>
      </c>
    </row>
    <row r="108" spans="1:3" x14ac:dyDescent="0.25">
      <c r="A108" t="s">
        <v>1360</v>
      </c>
      <c r="B108" t="s">
        <v>208</v>
      </c>
      <c r="C108" t="s">
        <v>209</v>
      </c>
    </row>
    <row r="109" spans="1:3" x14ac:dyDescent="0.25">
      <c r="A109" t="s">
        <v>1361</v>
      </c>
      <c r="B109">
        <v>27.477</v>
      </c>
      <c r="C109">
        <v>27.704000000000001</v>
      </c>
    </row>
    <row r="110" spans="1:3" x14ac:dyDescent="0.25">
      <c r="A110" t="s">
        <v>1362</v>
      </c>
      <c r="B110" t="s">
        <v>208</v>
      </c>
      <c r="C110" t="s">
        <v>209</v>
      </c>
    </row>
    <row r="111" spans="1:3" x14ac:dyDescent="0.25">
      <c r="A111" t="s">
        <v>1363</v>
      </c>
      <c r="B111">
        <v>27.706</v>
      </c>
      <c r="C111">
        <v>27.934799999999999</v>
      </c>
    </row>
    <row r="112" spans="1:3" x14ac:dyDescent="0.25">
      <c r="A112" t="s">
        <v>1364</v>
      </c>
      <c r="B112">
        <v>26.062799999999999</v>
      </c>
      <c r="C112">
        <v>26.278099999999998</v>
      </c>
    </row>
    <row r="113" spans="1:3" x14ac:dyDescent="0.25">
      <c r="A113" t="s">
        <v>215</v>
      </c>
      <c r="B113" t="s">
        <v>208</v>
      </c>
      <c r="C113" t="s">
        <v>209</v>
      </c>
    </row>
    <row r="114" spans="1:3" x14ac:dyDescent="0.25">
      <c r="A114" t="s">
        <v>221</v>
      </c>
    </row>
    <row r="116" spans="1:3" x14ac:dyDescent="0.25">
      <c r="A116" t="s">
        <v>287</v>
      </c>
      <c r="B116" s="3" t="s">
        <v>137</v>
      </c>
    </row>
    <row r="117" spans="1:3" x14ac:dyDescent="0.25">
      <c r="A117" t="s">
        <v>233</v>
      </c>
      <c r="B117" s="3" t="s">
        <v>137</v>
      </c>
    </row>
    <row r="118" spans="1:3" ht="29.1" customHeight="1" x14ac:dyDescent="0.25">
      <c r="A118" s="48" t="s">
        <v>234</v>
      </c>
      <c r="B118" s="3" t="s">
        <v>137</v>
      </c>
    </row>
    <row r="119" spans="1:3" ht="29.1" customHeight="1" x14ac:dyDescent="0.25">
      <c r="A119" s="48" t="s">
        <v>235</v>
      </c>
      <c r="B119" s="3" t="s">
        <v>137</v>
      </c>
    </row>
    <row r="120" spans="1:3" x14ac:dyDescent="0.25">
      <c r="A120" t="s">
        <v>236</v>
      </c>
      <c r="B120" s="51">
        <f>+B135</f>
        <v>0.8272961296182525</v>
      </c>
    </row>
    <row r="121" spans="1:3" ht="43.5" customHeight="1" x14ac:dyDescent="0.25">
      <c r="A121" s="48" t="s">
        <v>237</v>
      </c>
      <c r="B121" s="3" t="s">
        <v>137</v>
      </c>
    </row>
    <row r="122" spans="1:3" x14ac:dyDescent="0.25">
      <c r="B122" s="3"/>
    </row>
    <row r="123" spans="1:3" ht="29.1" customHeight="1" x14ac:dyDescent="0.25">
      <c r="A123" s="48" t="s">
        <v>238</v>
      </c>
      <c r="B123" s="3" t="s">
        <v>137</v>
      </c>
    </row>
    <row r="124" spans="1:3" ht="29.1" customHeight="1" x14ac:dyDescent="0.25">
      <c r="A124" s="48" t="s">
        <v>239</v>
      </c>
      <c r="B124">
        <v>36065.89</v>
      </c>
    </row>
    <row r="125" spans="1:3" ht="29.1" customHeight="1" x14ac:dyDescent="0.25">
      <c r="A125" s="48" t="s">
        <v>240</v>
      </c>
      <c r="B125" s="3" t="s">
        <v>137</v>
      </c>
    </row>
    <row r="126" spans="1:3" ht="29.1" customHeight="1" x14ac:dyDescent="0.25">
      <c r="A126" s="48" t="s">
        <v>241</v>
      </c>
      <c r="B126" s="3" t="s">
        <v>137</v>
      </c>
    </row>
    <row r="128" spans="1:3" x14ac:dyDescent="0.25">
      <c r="A128" t="s">
        <v>242</v>
      </c>
    </row>
    <row r="129" spans="1:6" ht="29.1" customHeight="1" x14ac:dyDescent="0.25">
      <c r="A129" s="55" t="s">
        <v>243</v>
      </c>
      <c r="B129" s="56" t="s">
        <v>1365</v>
      </c>
    </row>
    <row r="130" spans="1:6" ht="29.1" customHeight="1" x14ac:dyDescent="0.25">
      <c r="A130" s="55" t="s">
        <v>245</v>
      </c>
      <c r="B130" s="56" t="s">
        <v>1366</v>
      </c>
    </row>
    <row r="131" spans="1:6" x14ac:dyDescent="0.25">
      <c r="A131" s="55"/>
      <c r="B131" s="55"/>
    </row>
    <row r="132" spans="1:6" x14ac:dyDescent="0.25">
      <c r="A132" s="55" t="s">
        <v>247</v>
      </c>
      <c r="B132" s="57">
        <v>7.2268230067202053</v>
      </c>
    </row>
    <row r="133" spans="1:6" x14ac:dyDescent="0.25">
      <c r="A133" s="55"/>
      <c r="B133" s="55"/>
    </row>
    <row r="134" spans="1:6" x14ac:dyDescent="0.25">
      <c r="A134" s="55" t="s">
        <v>248</v>
      </c>
      <c r="B134" s="58">
        <v>0.82940000000000003</v>
      </c>
    </row>
    <row r="135" spans="1:6" x14ac:dyDescent="0.25">
      <c r="A135" s="55" t="s">
        <v>249</v>
      </c>
      <c r="B135" s="58">
        <v>0.8272961296182525</v>
      </c>
    </row>
    <row r="136" spans="1:6" x14ac:dyDescent="0.25">
      <c r="A136" s="55"/>
      <c r="B136" s="55"/>
    </row>
    <row r="137" spans="1:6" x14ac:dyDescent="0.25">
      <c r="A137" s="55" t="s">
        <v>250</v>
      </c>
      <c r="B137" s="59">
        <v>45747</v>
      </c>
    </row>
    <row r="139" spans="1:6" ht="69.95" customHeight="1" x14ac:dyDescent="0.25">
      <c r="A139" s="71" t="s">
        <v>251</v>
      </c>
      <c r="B139" s="71" t="s">
        <v>252</v>
      </c>
      <c r="C139" s="71" t="s">
        <v>5</v>
      </c>
      <c r="D139" s="71" t="s">
        <v>6</v>
      </c>
      <c r="E139" s="71" t="s">
        <v>5</v>
      </c>
      <c r="F139" s="71" t="s">
        <v>6</v>
      </c>
    </row>
    <row r="140" spans="1:6" ht="69.95" customHeight="1" x14ac:dyDescent="0.25">
      <c r="A140" s="71" t="s">
        <v>1365</v>
      </c>
      <c r="B140" s="71"/>
      <c r="C140" s="71" t="s">
        <v>50</v>
      </c>
      <c r="D140" s="71"/>
      <c r="E140" s="71" t="s">
        <v>51</v>
      </c>
      <c r="F14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9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1367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1368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1369</v>
      </c>
      <c r="B11" s="33" t="s">
        <v>1370</v>
      </c>
      <c r="C11" s="33" t="s">
        <v>142</v>
      </c>
      <c r="D11" s="14">
        <v>53500000</v>
      </c>
      <c r="E11" s="15">
        <v>54812.84</v>
      </c>
      <c r="F11" s="16">
        <v>8.8400000000000006E-2</v>
      </c>
      <c r="G11" s="16">
        <v>7.1175000000000002E-2</v>
      </c>
    </row>
    <row r="12" spans="1:8" x14ac:dyDescent="0.25">
      <c r="A12" s="13" t="s">
        <v>1371</v>
      </c>
      <c r="B12" s="33" t="s">
        <v>1372</v>
      </c>
      <c r="C12" s="33" t="s">
        <v>148</v>
      </c>
      <c r="D12" s="14">
        <v>40500000</v>
      </c>
      <c r="E12" s="15">
        <v>41712.93</v>
      </c>
      <c r="F12" s="16">
        <v>6.7299999999999999E-2</v>
      </c>
      <c r="G12" s="16">
        <v>7.0361999999999994E-2</v>
      </c>
    </row>
    <row r="13" spans="1:8" x14ac:dyDescent="0.25">
      <c r="A13" s="13" t="s">
        <v>1373</v>
      </c>
      <c r="B13" s="33" t="s">
        <v>1374</v>
      </c>
      <c r="C13" s="33" t="s">
        <v>148</v>
      </c>
      <c r="D13" s="14">
        <v>39500000</v>
      </c>
      <c r="E13" s="15">
        <v>40361.97</v>
      </c>
      <c r="F13" s="16">
        <v>6.5100000000000005E-2</v>
      </c>
      <c r="G13" s="16">
        <v>7.0999999999999994E-2</v>
      </c>
    </row>
    <row r="14" spans="1:8" x14ac:dyDescent="0.25">
      <c r="A14" s="13" t="s">
        <v>1375</v>
      </c>
      <c r="B14" s="33" t="s">
        <v>1376</v>
      </c>
      <c r="C14" s="33" t="s">
        <v>148</v>
      </c>
      <c r="D14" s="14">
        <v>37700000</v>
      </c>
      <c r="E14" s="15">
        <v>38720.949999999997</v>
      </c>
      <c r="F14" s="16">
        <v>6.25E-2</v>
      </c>
      <c r="G14" s="16">
        <v>7.1224999999999997E-2</v>
      </c>
    </row>
    <row r="15" spans="1:8" x14ac:dyDescent="0.25">
      <c r="A15" s="13" t="s">
        <v>1377</v>
      </c>
      <c r="B15" s="33" t="s">
        <v>1378</v>
      </c>
      <c r="C15" s="33" t="s">
        <v>148</v>
      </c>
      <c r="D15" s="14">
        <v>37500000</v>
      </c>
      <c r="E15" s="15">
        <v>38322.449999999997</v>
      </c>
      <c r="F15" s="16">
        <v>6.1800000000000001E-2</v>
      </c>
      <c r="G15" s="16">
        <v>7.17E-2</v>
      </c>
    </row>
    <row r="16" spans="1:8" x14ac:dyDescent="0.25">
      <c r="A16" s="13" t="s">
        <v>1379</v>
      </c>
      <c r="B16" s="33" t="s">
        <v>1380</v>
      </c>
      <c r="C16" s="33" t="s">
        <v>148</v>
      </c>
      <c r="D16" s="14">
        <v>34500000</v>
      </c>
      <c r="E16" s="15">
        <v>35829.18</v>
      </c>
      <c r="F16" s="16">
        <v>5.7799999999999997E-2</v>
      </c>
      <c r="G16" s="16">
        <v>7.0999999999999994E-2</v>
      </c>
    </row>
    <row r="17" spans="1:7" x14ac:dyDescent="0.25">
      <c r="A17" s="13" t="s">
        <v>1381</v>
      </c>
      <c r="B17" s="33" t="s">
        <v>1382</v>
      </c>
      <c r="C17" s="33" t="s">
        <v>148</v>
      </c>
      <c r="D17" s="14">
        <v>35000000</v>
      </c>
      <c r="E17" s="15">
        <v>35791.769999999997</v>
      </c>
      <c r="F17" s="16">
        <v>5.7700000000000001E-2</v>
      </c>
      <c r="G17" s="16">
        <v>7.1487999999999996E-2</v>
      </c>
    </row>
    <row r="18" spans="1:7" x14ac:dyDescent="0.25">
      <c r="A18" s="13" t="s">
        <v>1383</v>
      </c>
      <c r="B18" s="33" t="s">
        <v>1384</v>
      </c>
      <c r="C18" s="33" t="s">
        <v>142</v>
      </c>
      <c r="D18" s="14">
        <v>35000000</v>
      </c>
      <c r="E18" s="15">
        <v>35767.24</v>
      </c>
      <c r="F18" s="16">
        <v>5.7700000000000001E-2</v>
      </c>
      <c r="G18" s="16">
        <v>7.1486999999999995E-2</v>
      </c>
    </row>
    <row r="19" spans="1:7" x14ac:dyDescent="0.25">
      <c r="A19" s="13" t="s">
        <v>1385</v>
      </c>
      <c r="B19" s="33" t="s">
        <v>1386</v>
      </c>
      <c r="C19" s="33" t="s">
        <v>148</v>
      </c>
      <c r="D19" s="14">
        <v>35000000</v>
      </c>
      <c r="E19" s="15">
        <v>35767.03</v>
      </c>
      <c r="F19" s="16">
        <v>5.7700000000000001E-2</v>
      </c>
      <c r="G19" s="16">
        <v>7.0699999999999999E-2</v>
      </c>
    </row>
    <row r="20" spans="1:7" x14ac:dyDescent="0.25">
      <c r="A20" s="13" t="s">
        <v>1087</v>
      </c>
      <c r="B20" s="33" t="s">
        <v>1088</v>
      </c>
      <c r="C20" s="33" t="s">
        <v>148</v>
      </c>
      <c r="D20" s="14">
        <v>24000000</v>
      </c>
      <c r="E20" s="15">
        <v>23716.06</v>
      </c>
      <c r="F20" s="16">
        <v>3.8300000000000001E-2</v>
      </c>
      <c r="G20" s="16">
        <v>7.1400000000000005E-2</v>
      </c>
    </row>
    <row r="21" spans="1:7" x14ac:dyDescent="0.25">
      <c r="A21" s="13" t="s">
        <v>1387</v>
      </c>
      <c r="B21" s="33" t="s">
        <v>1388</v>
      </c>
      <c r="C21" s="33" t="s">
        <v>148</v>
      </c>
      <c r="D21" s="14">
        <v>16000000</v>
      </c>
      <c r="E21" s="15">
        <v>16551.759999999998</v>
      </c>
      <c r="F21" s="16">
        <v>2.6700000000000002E-2</v>
      </c>
      <c r="G21" s="16">
        <v>7.1224999999999997E-2</v>
      </c>
    </row>
    <row r="22" spans="1:7" x14ac:dyDescent="0.25">
      <c r="A22" s="13" t="s">
        <v>1389</v>
      </c>
      <c r="B22" s="33" t="s">
        <v>1390</v>
      </c>
      <c r="C22" s="33" t="s">
        <v>148</v>
      </c>
      <c r="D22" s="14">
        <v>14500000</v>
      </c>
      <c r="E22" s="15">
        <v>15693.18</v>
      </c>
      <c r="F22" s="16">
        <v>2.53E-2</v>
      </c>
      <c r="G22" s="16">
        <v>7.1074999999999999E-2</v>
      </c>
    </row>
    <row r="23" spans="1:7" x14ac:dyDescent="0.25">
      <c r="A23" s="13" t="s">
        <v>1391</v>
      </c>
      <c r="B23" s="33" t="s">
        <v>1392</v>
      </c>
      <c r="C23" s="33" t="s">
        <v>148</v>
      </c>
      <c r="D23" s="14">
        <v>15000000</v>
      </c>
      <c r="E23" s="15">
        <v>15667.91</v>
      </c>
      <c r="F23" s="16">
        <v>2.53E-2</v>
      </c>
      <c r="G23" s="16">
        <v>7.1074999999999999E-2</v>
      </c>
    </row>
    <row r="24" spans="1:7" x14ac:dyDescent="0.25">
      <c r="A24" s="13" t="s">
        <v>1393</v>
      </c>
      <c r="B24" s="33" t="s">
        <v>1394</v>
      </c>
      <c r="C24" s="33" t="s">
        <v>148</v>
      </c>
      <c r="D24" s="14">
        <v>15000000</v>
      </c>
      <c r="E24" s="15">
        <v>15469.13</v>
      </c>
      <c r="F24" s="16">
        <v>2.4899999999999999E-2</v>
      </c>
      <c r="G24" s="16">
        <v>7.1486999999999995E-2</v>
      </c>
    </row>
    <row r="25" spans="1:7" x14ac:dyDescent="0.25">
      <c r="A25" s="13" t="s">
        <v>1089</v>
      </c>
      <c r="B25" s="33" t="s">
        <v>1090</v>
      </c>
      <c r="C25" s="33" t="s">
        <v>148</v>
      </c>
      <c r="D25" s="14">
        <v>13500000</v>
      </c>
      <c r="E25" s="15">
        <v>13337.89</v>
      </c>
      <c r="F25" s="16">
        <v>2.1499999999999998E-2</v>
      </c>
      <c r="G25" s="16">
        <v>7.1400000000000005E-2</v>
      </c>
    </row>
    <row r="26" spans="1:7" x14ac:dyDescent="0.25">
      <c r="A26" s="13" t="s">
        <v>1395</v>
      </c>
      <c r="B26" s="33" t="s">
        <v>1396</v>
      </c>
      <c r="C26" s="33" t="s">
        <v>148</v>
      </c>
      <c r="D26" s="14">
        <v>10000000</v>
      </c>
      <c r="E26" s="15">
        <v>10411.08</v>
      </c>
      <c r="F26" s="16">
        <v>1.6799999999999999E-2</v>
      </c>
      <c r="G26" s="16">
        <v>7.1224999999999997E-2</v>
      </c>
    </row>
    <row r="27" spans="1:7" x14ac:dyDescent="0.25">
      <c r="A27" s="13" t="s">
        <v>1397</v>
      </c>
      <c r="B27" s="33" t="s">
        <v>1398</v>
      </c>
      <c r="C27" s="33" t="s">
        <v>148</v>
      </c>
      <c r="D27" s="14">
        <v>9000000</v>
      </c>
      <c r="E27" s="15">
        <v>9262.3700000000008</v>
      </c>
      <c r="F27" s="16">
        <v>1.49E-2</v>
      </c>
      <c r="G27" s="16">
        <v>7.1401999999999993E-2</v>
      </c>
    </row>
    <row r="28" spans="1:7" x14ac:dyDescent="0.25">
      <c r="A28" s="13" t="s">
        <v>1399</v>
      </c>
      <c r="B28" s="33" t="s">
        <v>1400</v>
      </c>
      <c r="C28" s="33" t="s">
        <v>148</v>
      </c>
      <c r="D28" s="14">
        <v>8000000</v>
      </c>
      <c r="E28" s="15">
        <v>8152.14</v>
      </c>
      <c r="F28" s="16">
        <v>1.3100000000000001E-2</v>
      </c>
      <c r="G28" s="16">
        <v>7.0900000000000005E-2</v>
      </c>
    </row>
    <row r="29" spans="1:7" x14ac:dyDescent="0.25">
      <c r="A29" s="13" t="s">
        <v>1401</v>
      </c>
      <c r="B29" s="33" t="s">
        <v>1402</v>
      </c>
      <c r="C29" s="33" t="s">
        <v>148</v>
      </c>
      <c r="D29" s="14">
        <v>5000000</v>
      </c>
      <c r="E29" s="15">
        <v>5074.5600000000004</v>
      </c>
      <c r="F29" s="16">
        <v>8.2000000000000007E-3</v>
      </c>
      <c r="G29" s="16">
        <v>6.9510000000000002E-2</v>
      </c>
    </row>
    <row r="30" spans="1:7" x14ac:dyDescent="0.25">
      <c r="A30" s="13" t="s">
        <v>1403</v>
      </c>
      <c r="B30" s="33" t="s">
        <v>1404</v>
      </c>
      <c r="C30" s="33" t="s">
        <v>148</v>
      </c>
      <c r="D30" s="14">
        <v>5000000</v>
      </c>
      <c r="E30" s="15">
        <v>5033.72</v>
      </c>
      <c r="F30" s="16">
        <v>8.0999999999999996E-3</v>
      </c>
      <c r="G30" s="16">
        <v>7.2381000000000001E-2</v>
      </c>
    </row>
    <row r="31" spans="1:7" x14ac:dyDescent="0.25">
      <c r="A31" s="13" t="s">
        <v>1405</v>
      </c>
      <c r="B31" s="33" t="s">
        <v>1406</v>
      </c>
      <c r="C31" s="33" t="s">
        <v>148</v>
      </c>
      <c r="D31" s="14">
        <v>2500000</v>
      </c>
      <c r="E31" s="15">
        <v>2581.4699999999998</v>
      </c>
      <c r="F31" s="16">
        <v>4.1999999999999997E-3</v>
      </c>
      <c r="G31" s="16">
        <v>7.0999999999999994E-2</v>
      </c>
    </row>
    <row r="32" spans="1:7" x14ac:dyDescent="0.25">
      <c r="A32" s="13" t="s">
        <v>1407</v>
      </c>
      <c r="B32" s="33" t="s">
        <v>1408</v>
      </c>
      <c r="C32" s="33" t="s">
        <v>148</v>
      </c>
      <c r="D32" s="14">
        <v>1000000</v>
      </c>
      <c r="E32" s="15">
        <v>1025.94</v>
      </c>
      <c r="F32" s="16">
        <v>1.6999999999999999E-3</v>
      </c>
      <c r="G32" s="16">
        <v>7.2050000000000003E-2</v>
      </c>
    </row>
    <row r="33" spans="1:7" x14ac:dyDescent="0.25">
      <c r="A33" s="17" t="s">
        <v>183</v>
      </c>
      <c r="B33" s="34"/>
      <c r="C33" s="34"/>
      <c r="D33" s="18"/>
      <c r="E33" s="19">
        <v>499063.57</v>
      </c>
      <c r="F33" s="20">
        <v>0.80500000000000005</v>
      </c>
      <c r="G33" s="21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184</v>
      </c>
      <c r="B35" s="33"/>
      <c r="C35" s="33"/>
      <c r="D35" s="14"/>
      <c r="E35" s="15"/>
      <c r="F35" s="16"/>
      <c r="G35" s="16"/>
    </row>
    <row r="36" spans="1:7" x14ac:dyDescent="0.25">
      <c r="A36" s="13" t="s">
        <v>1409</v>
      </c>
      <c r="B36" s="33" t="s">
        <v>1410</v>
      </c>
      <c r="C36" s="33" t="s">
        <v>187</v>
      </c>
      <c r="D36" s="14">
        <v>101500000</v>
      </c>
      <c r="E36" s="15">
        <v>105544.57</v>
      </c>
      <c r="F36" s="16">
        <v>0.17019999999999999</v>
      </c>
      <c r="G36" s="16">
        <v>6.7081000000000002E-2</v>
      </c>
    </row>
    <row r="37" spans="1:7" x14ac:dyDescent="0.25">
      <c r="A37" s="17" t="s">
        <v>183</v>
      </c>
      <c r="B37" s="34"/>
      <c r="C37" s="34"/>
      <c r="D37" s="18"/>
      <c r="E37" s="19">
        <v>105544.57</v>
      </c>
      <c r="F37" s="20">
        <v>0.17019999999999999</v>
      </c>
      <c r="G37" s="21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17" t="s">
        <v>190</v>
      </c>
      <c r="B39" s="33"/>
      <c r="C39" s="33"/>
      <c r="D39" s="14"/>
      <c r="E39" s="15"/>
      <c r="F39" s="16"/>
      <c r="G39" s="16"/>
    </row>
    <row r="40" spans="1:7" x14ac:dyDescent="0.25">
      <c r="A40" s="17" t="s">
        <v>183</v>
      </c>
      <c r="B40" s="33"/>
      <c r="C40" s="33"/>
      <c r="D40" s="14"/>
      <c r="E40" s="22" t="s">
        <v>137</v>
      </c>
      <c r="F40" s="23" t="s">
        <v>137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7" t="s">
        <v>191</v>
      </c>
      <c r="B42" s="33"/>
      <c r="C42" s="33"/>
      <c r="D42" s="14"/>
      <c r="E42" s="15"/>
      <c r="F42" s="16"/>
      <c r="G42" s="16"/>
    </row>
    <row r="43" spans="1:7" x14ac:dyDescent="0.25">
      <c r="A43" s="17" t="s">
        <v>183</v>
      </c>
      <c r="B43" s="33"/>
      <c r="C43" s="33"/>
      <c r="D43" s="14"/>
      <c r="E43" s="22" t="s">
        <v>137</v>
      </c>
      <c r="F43" s="23" t="s">
        <v>137</v>
      </c>
      <c r="G43" s="16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24" t="s">
        <v>192</v>
      </c>
      <c r="B45" s="35"/>
      <c r="C45" s="35"/>
      <c r="D45" s="25"/>
      <c r="E45" s="19">
        <v>604608.14</v>
      </c>
      <c r="F45" s="20">
        <v>0.97519999999999996</v>
      </c>
      <c r="G45" s="21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17" t="s">
        <v>196</v>
      </c>
      <c r="B48" s="33"/>
      <c r="C48" s="33"/>
      <c r="D48" s="14"/>
      <c r="E48" s="15"/>
      <c r="F48" s="16"/>
      <c r="G48" s="16"/>
    </row>
    <row r="49" spans="1:7" x14ac:dyDescent="0.25">
      <c r="A49" s="13" t="s">
        <v>197</v>
      </c>
      <c r="B49" s="33"/>
      <c r="C49" s="33"/>
      <c r="D49" s="14"/>
      <c r="E49" s="15">
        <v>182.83</v>
      </c>
      <c r="F49" s="16">
        <v>2.9999999999999997E-4</v>
      </c>
      <c r="G49" s="16">
        <v>6.6567000000000001E-2</v>
      </c>
    </row>
    <row r="50" spans="1:7" x14ac:dyDescent="0.25">
      <c r="A50" s="17" t="s">
        <v>183</v>
      </c>
      <c r="B50" s="34"/>
      <c r="C50" s="34"/>
      <c r="D50" s="18"/>
      <c r="E50" s="19">
        <v>182.83</v>
      </c>
      <c r="F50" s="20">
        <v>2.9999999999999997E-4</v>
      </c>
      <c r="G50" s="21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24" t="s">
        <v>192</v>
      </c>
      <c r="B52" s="35"/>
      <c r="C52" s="35"/>
      <c r="D52" s="25"/>
      <c r="E52" s="19">
        <v>182.83</v>
      </c>
      <c r="F52" s="20">
        <v>2.9999999999999997E-4</v>
      </c>
      <c r="G52" s="21"/>
    </row>
    <row r="53" spans="1:7" x14ac:dyDescent="0.25">
      <c r="A53" s="13" t="s">
        <v>198</v>
      </c>
      <c r="B53" s="33"/>
      <c r="C53" s="33"/>
      <c r="D53" s="14"/>
      <c r="E53" s="15">
        <v>12550.4488588</v>
      </c>
      <c r="F53" s="16">
        <v>2.0242E-2</v>
      </c>
      <c r="G53" s="16"/>
    </row>
    <row r="54" spans="1:7" x14ac:dyDescent="0.25">
      <c r="A54" s="13" t="s">
        <v>199</v>
      </c>
      <c r="B54" s="33"/>
      <c r="C54" s="33"/>
      <c r="D54" s="14"/>
      <c r="E54" s="15">
        <v>2674.2011412000002</v>
      </c>
      <c r="F54" s="16">
        <v>4.2579999999999996E-3</v>
      </c>
      <c r="G54" s="16">
        <v>6.6567000000000001E-2</v>
      </c>
    </row>
    <row r="55" spans="1:7" x14ac:dyDescent="0.25">
      <c r="A55" s="28" t="s">
        <v>200</v>
      </c>
      <c r="B55" s="36"/>
      <c r="C55" s="36"/>
      <c r="D55" s="29"/>
      <c r="E55" s="30">
        <v>620015.62</v>
      </c>
      <c r="F55" s="31">
        <v>1</v>
      </c>
      <c r="G55" s="31"/>
    </row>
    <row r="57" spans="1:7" x14ac:dyDescent="0.25">
      <c r="A57" s="1" t="s">
        <v>201</v>
      </c>
    </row>
    <row r="58" spans="1:7" x14ac:dyDescent="0.25">
      <c r="A58" s="1" t="s">
        <v>1411</v>
      </c>
    </row>
    <row r="60" spans="1:7" x14ac:dyDescent="0.25">
      <c r="A60" s="1" t="s">
        <v>202</v>
      </c>
    </row>
    <row r="61" spans="1:7" x14ac:dyDescent="0.25">
      <c r="A61" s="48" t="s">
        <v>203</v>
      </c>
      <c r="B61" s="3" t="s">
        <v>137</v>
      </c>
    </row>
    <row r="62" spans="1:7" x14ac:dyDescent="0.25">
      <c r="A62" t="s">
        <v>204</v>
      </c>
    </row>
    <row r="63" spans="1:7" x14ac:dyDescent="0.25">
      <c r="A63" t="s">
        <v>745</v>
      </c>
      <c r="B63" t="s">
        <v>206</v>
      </c>
      <c r="C63" t="s">
        <v>206</v>
      </c>
    </row>
    <row r="64" spans="1:7" x14ac:dyDescent="0.25">
      <c r="B64" s="49">
        <v>45716</v>
      </c>
      <c r="C64" s="49">
        <v>45747</v>
      </c>
    </row>
    <row r="65" spans="1:3" x14ac:dyDescent="0.25">
      <c r="A65" t="s">
        <v>746</v>
      </c>
      <c r="B65">
        <v>1187.8468</v>
      </c>
      <c r="C65">
        <v>1209.8876</v>
      </c>
    </row>
    <row r="67" spans="1:3" x14ac:dyDescent="0.25">
      <c r="A67" t="s">
        <v>287</v>
      </c>
      <c r="B67" s="3" t="s">
        <v>137</v>
      </c>
    </row>
    <row r="68" spans="1:3" x14ac:dyDescent="0.25">
      <c r="A68" t="s">
        <v>233</v>
      </c>
      <c r="B68" s="3" t="s">
        <v>137</v>
      </c>
    </row>
    <row r="69" spans="1:3" ht="29.1" customHeight="1" x14ac:dyDescent="0.25">
      <c r="A69" s="48" t="s">
        <v>234</v>
      </c>
      <c r="B69" s="3" t="s">
        <v>137</v>
      </c>
    </row>
    <row r="70" spans="1:3" ht="29.1" customHeight="1" x14ac:dyDescent="0.25">
      <c r="A70" s="48" t="s">
        <v>235</v>
      </c>
      <c r="B70" s="3" t="s">
        <v>137</v>
      </c>
    </row>
    <row r="71" spans="1:3" x14ac:dyDescent="0.25">
      <c r="A71" t="s">
        <v>236</v>
      </c>
      <c r="B71" s="51">
        <f>+B86</f>
        <v>7.7926622241479393</v>
      </c>
    </row>
    <row r="72" spans="1:3" ht="43.5" customHeight="1" x14ac:dyDescent="0.25">
      <c r="A72" s="48" t="s">
        <v>237</v>
      </c>
      <c r="B72" s="3" t="s">
        <v>137</v>
      </c>
    </row>
    <row r="73" spans="1:3" x14ac:dyDescent="0.25">
      <c r="B73" s="3"/>
    </row>
    <row r="74" spans="1:3" ht="29.1" customHeight="1" x14ac:dyDescent="0.25">
      <c r="A74" s="48" t="s">
        <v>238</v>
      </c>
      <c r="B74" s="3" t="s">
        <v>137</v>
      </c>
    </row>
    <row r="75" spans="1:3" ht="29.1" customHeight="1" x14ac:dyDescent="0.25">
      <c r="A75" s="48" t="s">
        <v>239</v>
      </c>
      <c r="B75">
        <v>232446.56</v>
      </c>
    </row>
    <row r="76" spans="1:3" ht="29.1" customHeight="1" x14ac:dyDescent="0.25">
      <c r="A76" s="48" t="s">
        <v>240</v>
      </c>
      <c r="B76" s="3" t="s">
        <v>137</v>
      </c>
    </row>
    <row r="77" spans="1:3" ht="29.1" customHeight="1" x14ac:dyDescent="0.25">
      <c r="A77" s="48" t="s">
        <v>241</v>
      </c>
      <c r="B77" s="3" t="s">
        <v>137</v>
      </c>
    </row>
    <row r="79" spans="1:3" x14ac:dyDescent="0.25">
      <c r="A79" s="48" t="s">
        <v>242</v>
      </c>
      <c r="B79" s="48"/>
    </row>
    <row r="80" spans="1:3" ht="29.1" customHeight="1" x14ac:dyDescent="0.25">
      <c r="A80" s="56" t="s">
        <v>243</v>
      </c>
      <c r="B80" s="56" t="s">
        <v>1412</v>
      </c>
    </row>
    <row r="81" spans="1:4" x14ac:dyDescent="0.25">
      <c r="A81" s="56" t="s">
        <v>245</v>
      </c>
      <c r="B81" s="56" t="s">
        <v>748</v>
      </c>
    </row>
    <row r="82" spans="1:4" x14ac:dyDescent="0.25">
      <c r="A82" s="56"/>
      <c r="B82" s="56"/>
    </row>
    <row r="83" spans="1:4" x14ac:dyDescent="0.25">
      <c r="A83" s="56" t="s">
        <v>247</v>
      </c>
      <c r="B83" s="60">
        <v>7.0437908799719846</v>
      </c>
    </row>
    <row r="84" spans="1:4" x14ac:dyDescent="0.25">
      <c r="A84" s="56"/>
      <c r="B84" s="56"/>
    </row>
    <row r="85" spans="1:4" x14ac:dyDescent="0.25">
      <c r="A85" s="56" t="s">
        <v>248</v>
      </c>
      <c r="B85" s="61">
        <v>6.0391000000000004</v>
      </c>
    </row>
    <row r="86" spans="1:4" x14ac:dyDescent="0.25">
      <c r="A86" s="56" t="s">
        <v>249</v>
      </c>
      <c r="B86" s="61">
        <v>7.7926622241479393</v>
      </c>
    </row>
    <row r="87" spans="1:4" x14ac:dyDescent="0.25">
      <c r="A87" s="56"/>
      <c r="B87" s="56"/>
    </row>
    <row r="88" spans="1:4" x14ac:dyDescent="0.25">
      <c r="A88" s="56" t="s">
        <v>250</v>
      </c>
      <c r="B88" s="62">
        <v>45747</v>
      </c>
    </row>
    <row r="90" spans="1:4" x14ac:dyDescent="0.25">
      <c r="A90" s="1"/>
    </row>
    <row r="92" spans="1:4" ht="69.95" customHeight="1" x14ac:dyDescent="0.25">
      <c r="A92" s="71" t="s">
        <v>251</v>
      </c>
      <c r="B92" s="71" t="s">
        <v>252</v>
      </c>
      <c r="C92" s="71" t="s">
        <v>5</v>
      </c>
      <c r="D92" s="71" t="s">
        <v>6</v>
      </c>
    </row>
    <row r="93" spans="1:4" ht="69.95" customHeight="1" x14ac:dyDescent="0.25">
      <c r="A93" s="71" t="s">
        <v>1413</v>
      </c>
      <c r="B93" s="71"/>
      <c r="C93" s="71" t="s">
        <v>53</v>
      </c>
      <c r="D9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8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1414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1415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7" t="s">
        <v>138</v>
      </c>
      <c r="B8" s="33"/>
      <c r="C8" s="33"/>
      <c r="D8" s="14"/>
      <c r="E8" s="15"/>
      <c r="F8" s="16"/>
      <c r="G8" s="16"/>
    </row>
    <row r="9" spans="1:8" x14ac:dyDescent="0.25">
      <c r="A9" s="17" t="s">
        <v>363</v>
      </c>
      <c r="B9" s="33"/>
      <c r="C9" s="33"/>
      <c r="D9" s="14"/>
      <c r="E9" s="15"/>
      <c r="F9" s="16"/>
      <c r="G9" s="16"/>
    </row>
    <row r="10" spans="1:8" x14ac:dyDescent="0.25">
      <c r="A10" s="17" t="s">
        <v>183</v>
      </c>
      <c r="B10" s="33"/>
      <c r="C10" s="33"/>
      <c r="D10" s="14"/>
      <c r="E10" s="22" t="s">
        <v>137</v>
      </c>
      <c r="F10" s="23" t="s">
        <v>137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184</v>
      </c>
      <c r="B12" s="33"/>
      <c r="C12" s="33"/>
      <c r="D12" s="14"/>
      <c r="E12" s="15"/>
      <c r="F12" s="16"/>
      <c r="G12" s="16"/>
    </row>
    <row r="13" spans="1:8" x14ac:dyDescent="0.25">
      <c r="A13" s="13" t="s">
        <v>372</v>
      </c>
      <c r="B13" s="33" t="s">
        <v>373</v>
      </c>
      <c r="C13" s="33" t="s">
        <v>187</v>
      </c>
      <c r="D13" s="14">
        <v>4675000</v>
      </c>
      <c r="E13" s="15">
        <v>4765.58</v>
      </c>
      <c r="F13" s="16">
        <v>0.51629999999999998</v>
      </c>
      <c r="G13" s="16">
        <v>6.5254999999999994E-2</v>
      </c>
    </row>
    <row r="14" spans="1:8" x14ac:dyDescent="0.25">
      <c r="A14" s="17" t="s">
        <v>183</v>
      </c>
      <c r="B14" s="34"/>
      <c r="C14" s="34"/>
      <c r="D14" s="18"/>
      <c r="E14" s="19">
        <v>4765.58</v>
      </c>
      <c r="F14" s="20">
        <v>0.51629999999999998</v>
      </c>
      <c r="G14" s="21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320</v>
      </c>
      <c r="B16" s="33"/>
      <c r="C16" s="33"/>
      <c r="D16" s="14"/>
      <c r="E16" s="15"/>
      <c r="F16" s="16"/>
      <c r="G16" s="16"/>
    </row>
    <row r="17" spans="1:7" x14ac:dyDescent="0.25">
      <c r="A17" s="13" t="s">
        <v>1416</v>
      </c>
      <c r="B17" s="33" t="s">
        <v>1417</v>
      </c>
      <c r="C17" s="33" t="s">
        <v>187</v>
      </c>
      <c r="D17" s="14">
        <v>1500000</v>
      </c>
      <c r="E17" s="15">
        <v>1510.49</v>
      </c>
      <c r="F17" s="16">
        <v>0.16370000000000001</v>
      </c>
      <c r="G17" s="16">
        <v>6.8402000000000004E-2</v>
      </c>
    </row>
    <row r="18" spans="1:7" x14ac:dyDescent="0.25">
      <c r="A18" s="13" t="s">
        <v>1418</v>
      </c>
      <c r="B18" s="33" t="s">
        <v>1419</v>
      </c>
      <c r="C18" s="33" t="s">
        <v>187</v>
      </c>
      <c r="D18" s="14">
        <v>1000000</v>
      </c>
      <c r="E18" s="15">
        <v>1017.23</v>
      </c>
      <c r="F18" s="16">
        <v>0.11020000000000001</v>
      </c>
      <c r="G18" s="16">
        <v>6.8453E-2</v>
      </c>
    </row>
    <row r="19" spans="1:7" x14ac:dyDescent="0.25">
      <c r="A19" s="13" t="s">
        <v>1420</v>
      </c>
      <c r="B19" s="33" t="s">
        <v>1421</v>
      </c>
      <c r="C19" s="33" t="s">
        <v>187</v>
      </c>
      <c r="D19" s="14">
        <v>500000</v>
      </c>
      <c r="E19" s="15">
        <v>507.49</v>
      </c>
      <c r="F19" s="16">
        <v>5.5E-2</v>
      </c>
      <c r="G19" s="16">
        <v>6.8665000000000004E-2</v>
      </c>
    </row>
    <row r="20" spans="1:7" x14ac:dyDescent="0.25">
      <c r="A20" s="13" t="s">
        <v>1422</v>
      </c>
      <c r="B20" s="33" t="s">
        <v>1423</v>
      </c>
      <c r="C20" s="33" t="s">
        <v>187</v>
      </c>
      <c r="D20" s="14">
        <v>500000</v>
      </c>
      <c r="E20" s="15">
        <v>507.45</v>
      </c>
      <c r="F20" s="16">
        <v>5.5E-2</v>
      </c>
      <c r="G20" s="16">
        <v>6.8705000000000002E-2</v>
      </c>
    </row>
    <row r="21" spans="1:7" x14ac:dyDescent="0.25">
      <c r="A21" s="13" t="s">
        <v>1424</v>
      </c>
      <c r="B21" s="33" t="s">
        <v>1425</v>
      </c>
      <c r="C21" s="33" t="s">
        <v>187</v>
      </c>
      <c r="D21" s="14">
        <v>500000</v>
      </c>
      <c r="E21" s="15">
        <v>507.43</v>
      </c>
      <c r="F21" s="16">
        <v>5.5E-2</v>
      </c>
      <c r="G21" s="16">
        <v>6.8617999999999998E-2</v>
      </c>
    </row>
    <row r="22" spans="1:7" x14ac:dyDescent="0.25">
      <c r="A22" s="13" t="s">
        <v>1426</v>
      </c>
      <c r="B22" s="33" t="s">
        <v>1427</v>
      </c>
      <c r="C22" s="33" t="s">
        <v>187</v>
      </c>
      <c r="D22" s="14">
        <v>200000</v>
      </c>
      <c r="E22" s="15">
        <v>203.41</v>
      </c>
      <c r="F22" s="16">
        <v>2.1999999999999999E-2</v>
      </c>
      <c r="G22" s="16">
        <v>6.8705000000000002E-2</v>
      </c>
    </row>
    <row r="23" spans="1:7" x14ac:dyDescent="0.25">
      <c r="A23" s="17" t="s">
        <v>183</v>
      </c>
      <c r="B23" s="34"/>
      <c r="C23" s="34"/>
      <c r="D23" s="18"/>
      <c r="E23" s="19">
        <v>4253.5</v>
      </c>
      <c r="F23" s="20">
        <v>0.46089999999999998</v>
      </c>
      <c r="G23" s="21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190</v>
      </c>
      <c r="B26" s="33"/>
      <c r="C26" s="33"/>
      <c r="D26" s="14"/>
      <c r="E26" s="15"/>
      <c r="F26" s="16"/>
      <c r="G26" s="16"/>
    </row>
    <row r="27" spans="1:7" x14ac:dyDescent="0.25">
      <c r="A27" s="17" t="s">
        <v>183</v>
      </c>
      <c r="B27" s="33"/>
      <c r="C27" s="33"/>
      <c r="D27" s="14"/>
      <c r="E27" s="22" t="s">
        <v>137</v>
      </c>
      <c r="F27" s="23" t="s">
        <v>137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191</v>
      </c>
      <c r="B29" s="33"/>
      <c r="C29" s="33"/>
      <c r="D29" s="14"/>
      <c r="E29" s="15"/>
      <c r="F29" s="16"/>
      <c r="G29" s="16"/>
    </row>
    <row r="30" spans="1:7" x14ac:dyDescent="0.25">
      <c r="A30" s="17" t="s">
        <v>183</v>
      </c>
      <c r="B30" s="33"/>
      <c r="C30" s="33"/>
      <c r="D30" s="14"/>
      <c r="E30" s="22" t="s">
        <v>137</v>
      </c>
      <c r="F30" s="23" t="s">
        <v>137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192</v>
      </c>
      <c r="B32" s="35"/>
      <c r="C32" s="35"/>
      <c r="D32" s="25"/>
      <c r="E32" s="19">
        <v>9019.08</v>
      </c>
      <c r="F32" s="20">
        <v>0.97719999999999996</v>
      </c>
      <c r="G32" s="21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196</v>
      </c>
      <c r="B35" s="33"/>
      <c r="C35" s="33"/>
      <c r="D35" s="14"/>
      <c r="E35" s="15"/>
      <c r="F35" s="16"/>
      <c r="G35" s="16"/>
    </row>
    <row r="36" spans="1:7" x14ac:dyDescent="0.25">
      <c r="A36" s="13" t="s">
        <v>197</v>
      </c>
      <c r="B36" s="33"/>
      <c r="C36" s="33"/>
      <c r="D36" s="14"/>
      <c r="E36" s="15">
        <v>36.97</v>
      </c>
      <c r="F36" s="16">
        <v>4.0000000000000001E-3</v>
      </c>
      <c r="G36" s="16">
        <v>6.6567000000000001E-2</v>
      </c>
    </row>
    <row r="37" spans="1:7" x14ac:dyDescent="0.25">
      <c r="A37" s="17" t="s">
        <v>183</v>
      </c>
      <c r="B37" s="34"/>
      <c r="C37" s="34"/>
      <c r="D37" s="18"/>
      <c r="E37" s="19">
        <v>36.97</v>
      </c>
      <c r="F37" s="20">
        <v>4.0000000000000001E-3</v>
      </c>
      <c r="G37" s="21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192</v>
      </c>
      <c r="B39" s="35"/>
      <c r="C39" s="35"/>
      <c r="D39" s="25"/>
      <c r="E39" s="19">
        <v>36.97</v>
      </c>
      <c r="F39" s="20">
        <v>4.0000000000000001E-3</v>
      </c>
      <c r="G39" s="21"/>
    </row>
    <row r="40" spans="1:7" x14ac:dyDescent="0.25">
      <c r="A40" s="13" t="s">
        <v>198</v>
      </c>
      <c r="B40" s="33"/>
      <c r="C40" s="33"/>
      <c r="D40" s="14"/>
      <c r="E40" s="15">
        <v>174.09148089999999</v>
      </c>
      <c r="F40" s="16">
        <v>1.8862E-2</v>
      </c>
      <c r="G40" s="16"/>
    </row>
    <row r="41" spans="1:7" x14ac:dyDescent="0.25">
      <c r="A41" s="13" t="s">
        <v>199</v>
      </c>
      <c r="B41" s="33"/>
      <c r="C41" s="33"/>
      <c r="D41" s="14"/>
      <c r="E41" s="26">
        <v>-0.57148089999999996</v>
      </c>
      <c r="F41" s="27">
        <v>-6.2000000000000003E-5</v>
      </c>
      <c r="G41" s="16">
        <v>6.6567000000000001E-2</v>
      </c>
    </row>
    <row r="42" spans="1:7" x14ac:dyDescent="0.25">
      <c r="A42" s="28" t="s">
        <v>200</v>
      </c>
      <c r="B42" s="36"/>
      <c r="C42" s="36"/>
      <c r="D42" s="29"/>
      <c r="E42" s="30">
        <v>9229.57</v>
      </c>
      <c r="F42" s="31">
        <v>1</v>
      </c>
      <c r="G42" s="31"/>
    </row>
    <row r="44" spans="1:7" x14ac:dyDescent="0.25">
      <c r="A44" s="1" t="s">
        <v>201</v>
      </c>
    </row>
    <row r="45" spans="1:7" x14ac:dyDescent="0.25">
      <c r="A45" s="1" t="s">
        <v>1428</v>
      </c>
    </row>
    <row r="47" spans="1:7" x14ac:dyDescent="0.25">
      <c r="A47" s="1" t="s">
        <v>202</v>
      </c>
    </row>
    <row r="48" spans="1:7" x14ac:dyDescent="0.25">
      <c r="A48" s="48" t="s">
        <v>203</v>
      </c>
      <c r="B48" s="3" t="s">
        <v>137</v>
      </c>
    </row>
    <row r="49" spans="1:3" x14ac:dyDescent="0.25">
      <c r="A49" t="s">
        <v>204</v>
      </c>
    </row>
    <row r="50" spans="1:3" x14ac:dyDescent="0.25">
      <c r="A50" t="s">
        <v>205</v>
      </c>
      <c r="B50" t="s">
        <v>206</v>
      </c>
      <c r="C50" t="s">
        <v>206</v>
      </c>
    </row>
    <row r="51" spans="1:3" x14ac:dyDescent="0.25">
      <c r="B51" s="49">
        <v>45716</v>
      </c>
      <c r="C51" s="49">
        <v>45747</v>
      </c>
    </row>
    <row r="52" spans="1:3" x14ac:dyDescent="0.25">
      <c r="A52" t="s">
        <v>285</v>
      </c>
      <c r="B52">
        <v>11.9842</v>
      </c>
      <c r="C52">
        <v>12.073600000000001</v>
      </c>
    </row>
    <row r="53" spans="1:3" x14ac:dyDescent="0.25">
      <c r="A53" t="s">
        <v>212</v>
      </c>
      <c r="B53">
        <v>11.983700000000001</v>
      </c>
      <c r="C53">
        <v>12.0731</v>
      </c>
    </row>
    <row r="54" spans="1:3" x14ac:dyDescent="0.25">
      <c r="A54" t="s">
        <v>286</v>
      </c>
      <c r="B54">
        <v>11.914300000000001</v>
      </c>
      <c r="C54">
        <v>12.0006</v>
      </c>
    </row>
    <row r="55" spans="1:3" x14ac:dyDescent="0.25">
      <c r="A55" t="s">
        <v>218</v>
      </c>
      <c r="B55">
        <v>11.9146</v>
      </c>
      <c r="C55">
        <v>12.0009</v>
      </c>
    </row>
    <row r="57" spans="1:3" x14ac:dyDescent="0.25">
      <c r="A57" t="s">
        <v>287</v>
      </c>
      <c r="B57" s="3" t="s">
        <v>137</v>
      </c>
    </row>
    <row r="58" spans="1:3" x14ac:dyDescent="0.25">
      <c r="A58" t="s">
        <v>233</v>
      </c>
      <c r="B58" s="3" t="s">
        <v>137</v>
      </c>
    </row>
    <row r="59" spans="1:3" ht="29.1" customHeight="1" x14ac:dyDescent="0.25">
      <c r="A59" s="48" t="s">
        <v>234</v>
      </c>
      <c r="B59" s="3" t="s">
        <v>137</v>
      </c>
    </row>
    <row r="60" spans="1:3" ht="29.1" customHeight="1" x14ac:dyDescent="0.25">
      <c r="A60" s="48" t="s">
        <v>235</v>
      </c>
      <c r="B60" s="3" t="s">
        <v>137</v>
      </c>
    </row>
    <row r="61" spans="1:3" x14ac:dyDescent="0.25">
      <c r="A61" t="s">
        <v>236</v>
      </c>
      <c r="B61" s="51">
        <f>+B76</f>
        <v>2.0869925538200449</v>
      </c>
    </row>
    <row r="62" spans="1:3" ht="43.5" customHeight="1" x14ac:dyDescent="0.25">
      <c r="A62" s="48" t="s">
        <v>237</v>
      </c>
      <c r="B62" s="3" t="s">
        <v>137</v>
      </c>
    </row>
    <row r="63" spans="1:3" x14ac:dyDescent="0.25">
      <c r="B63" s="3"/>
    </row>
    <row r="64" spans="1:3" ht="29.1" customHeight="1" x14ac:dyDescent="0.25">
      <c r="A64" s="48" t="s">
        <v>238</v>
      </c>
      <c r="B64" s="3" t="s">
        <v>137</v>
      </c>
    </row>
    <row r="65" spans="1:2" ht="29.1" customHeight="1" x14ac:dyDescent="0.25">
      <c r="A65" s="48" t="s">
        <v>239</v>
      </c>
      <c r="B65" t="s">
        <v>137</v>
      </c>
    </row>
    <row r="66" spans="1:2" ht="29.1" customHeight="1" x14ac:dyDescent="0.25">
      <c r="A66" s="48" t="s">
        <v>240</v>
      </c>
      <c r="B66" s="3" t="s">
        <v>137</v>
      </c>
    </row>
    <row r="67" spans="1:2" ht="29.1" customHeight="1" x14ac:dyDescent="0.25">
      <c r="A67" s="48" t="s">
        <v>241</v>
      </c>
      <c r="B67" s="3" t="s">
        <v>137</v>
      </c>
    </row>
    <row r="69" spans="1:2" x14ac:dyDescent="0.25">
      <c r="A69" t="s">
        <v>242</v>
      </c>
    </row>
    <row r="70" spans="1:2" ht="57.95" customHeight="1" x14ac:dyDescent="0.25">
      <c r="A70" s="55" t="s">
        <v>243</v>
      </c>
      <c r="B70" s="56" t="s">
        <v>1429</v>
      </c>
    </row>
    <row r="71" spans="1:2" ht="43.5" customHeight="1" x14ac:dyDescent="0.25">
      <c r="A71" s="55" t="s">
        <v>245</v>
      </c>
      <c r="B71" s="56" t="s">
        <v>1430</v>
      </c>
    </row>
    <row r="72" spans="1:2" x14ac:dyDescent="0.25">
      <c r="A72" s="55"/>
      <c r="B72" s="55"/>
    </row>
    <row r="73" spans="1:2" x14ac:dyDescent="0.25">
      <c r="A73" s="55" t="s">
        <v>247</v>
      </c>
      <c r="B73" s="57">
        <v>6.6793366232538549</v>
      </c>
    </row>
    <row r="74" spans="1:2" x14ac:dyDescent="0.25">
      <c r="A74" s="55"/>
      <c r="B74" s="55"/>
    </row>
    <row r="75" spans="1:2" x14ac:dyDescent="0.25">
      <c r="A75" s="55" t="s">
        <v>248</v>
      </c>
      <c r="B75" s="58">
        <v>1.9359</v>
      </c>
    </row>
    <row r="76" spans="1:2" x14ac:dyDescent="0.25">
      <c r="A76" s="55" t="s">
        <v>249</v>
      </c>
      <c r="B76" s="58">
        <v>2.0869925538200449</v>
      </c>
    </row>
    <row r="77" spans="1:2" x14ac:dyDescent="0.25">
      <c r="A77" s="55"/>
      <c r="B77" s="55"/>
    </row>
    <row r="78" spans="1:2" x14ac:dyDescent="0.25">
      <c r="A78" s="55" t="s">
        <v>250</v>
      </c>
      <c r="B78" s="59">
        <v>45747</v>
      </c>
    </row>
    <row r="80" spans="1:2" x14ac:dyDescent="0.25">
      <c r="A80" s="1"/>
    </row>
    <row r="82" spans="1:4" ht="69.95" customHeight="1" x14ac:dyDescent="0.25">
      <c r="A82" s="71" t="s">
        <v>251</v>
      </c>
      <c r="B82" s="71" t="s">
        <v>252</v>
      </c>
      <c r="C82" s="71" t="s">
        <v>5</v>
      </c>
      <c r="D82" s="71" t="s">
        <v>6</v>
      </c>
    </row>
    <row r="83" spans="1:4" ht="69.95" customHeight="1" x14ac:dyDescent="0.25">
      <c r="A83" s="71" t="s">
        <v>1431</v>
      </c>
      <c r="B83" s="71"/>
      <c r="C83" s="71" t="s">
        <v>55</v>
      </c>
      <c r="D8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3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1432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1433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1159</v>
      </c>
      <c r="B11" s="33" t="s">
        <v>1160</v>
      </c>
      <c r="C11" s="33" t="s">
        <v>148</v>
      </c>
      <c r="D11" s="14">
        <v>62500000</v>
      </c>
      <c r="E11" s="15">
        <v>62455.13</v>
      </c>
      <c r="F11" s="16">
        <v>8.2100000000000006E-2</v>
      </c>
      <c r="G11" s="16">
        <v>7.3999999999999996E-2</v>
      </c>
    </row>
    <row r="12" spans="1:8" x14ac:dyDescent="0.25">
      <c r="A12" s="13" t="s">
        <v>1434</v>
      </c>
      <c r="B12" s="33" t="s">
        <v>1435</v>
      </c>
      <c r="C12" s="33" t="s">
        <v>148</v>
      </c>
      <c r="D12" s="14">
        <v>60500000</v>
      </c>
      <c r="E12" s="15">
        <v>60529.95</v>
      </c>
      <c r="F12" s="16">
        <v>7.9500000000000001E-2</v>
      </c>
      <c r="G12" s="16">
        <v>7.4598999999999999E-2</v>
      </c>
    </row>
    <row r="13" spans="1:8" x14ac:dyDescent="0.25">
      <c r="A13" s="13" t="s">
        <v>1436</v>
      </c>
      <c r="B13" s="33" t="s">
        <v>1437</v>
      </c>
      <c r="C13" s="33" t="s">
        <v>148</v>
      </c>
      <c r="D13" s="14">
        <v>51500000</v>
      </c>
      <c r="E13" s="15">
        <v>51446.85</v>
      </c>
      <c r="F13" s="16">
        <v>6.7599999999999993E-2</v>
      </c>
      <c r="G13" s="16">
        <v>7.2131000000000001E-2</v>
      </c>
    </row>
    <row r="14" spans="1:8" x14ac:dyDescent="0.25">
      <c r="A14" s="13" t="s">
        <v>1438</v>
      </c>
      <c r="B14" s="33" t="s">
        <v>1439</v>
      </c>
      <c r="C14" s="33" t="s">
        <v>142</v>
      </c>
      <c r="D14" s="14">
        <v>47500000</v>
      </c>
      <c r="E14" s="15">
        <v>47539.76</v>
      </c>
      <c r="F14" s="16">
        <v>6.25E-2</v>
      </c>
      <c r="G14" s="16">
        <v>7.3800000000000004E-2</v>
      </c>
    </row>
    <row r="15" spans="1:8" x14ac:dyDescent="0.25">
      <c r="A15" s="13" t="s">
        <v>1440</v>
      </c>
      <c r="B15" s="33" t="s">
        <v>1441</v>
      </c>
      <c r="C15" s="33" t="s">
        <v>142</v>
      </c>
      <c r="D15" s="14">
        <v>47500000</v>
      </c>
      <c r="E15" s="15">
        <v>47455.59</v>
      </c>
      <c r="F15" s="16">
        <v>6.2399999999999997E-2</v>
      </c>
      <c r="G15" s="16">
        <v>7.3339000000000001E-2</v>
      </c>
    </row>
    <row r="16" spans="1:8" x14ac:dyDescent="0.25">
      <c r="A16" s="13" t="s">
        <v>1442</v>
      </c>
      <c r="B16" s="33" t="s">
        <v>1443</v>
      </c>
      <c r="C16" s="33" t="s">
        <v>148</v>
      </c>
      <c r="D16" s="14">
        <v>21300000</v>
      </c>
      <c r="E16" s="15">
        <v>21336.42</v>
      </c>
      <c r="F16" s="16">
        <v>2.8000000000000001E-2</v>
      </c>
      <c r="G16" s="16">
        <v>7.1632000000000001E-2</v>
      </c>
    </row>
    <row r="17" spans="1:7" x14ac:dyDescent="0.25">
      <c r="A17" s="13" t="s">
        <v>1444</v>
      </c>
      <c r="B17" s="33" t="s">
        <v>1445</v>
      </c>
      <c r="C17" s="33" t="s">
        <v>142</v>
      </c>
      <c r="D17" s="14">
        <v>17500000</v>
      </c>
      <c r="E17" s="15">
        <v>17548.97</v>
      </c>
      <c r="F17" s="16">
        <v>2.3099999999999999E-2</v>
      </c>
      <c r="G17" s="16">
        <v>7.1248000000000006E-2</v>
      </c>
    </row>
    <row r="18" spans="1:7" x14ac:dyDescent="0.25">
      <c r="A18" s="13" t="s">
        <v>1446</v>
      </c>
      <c r="B18" s="33" t="s">
        <v>1447</v>
      </c>
      <c r="C18" s="33" t="s">
        <v>148</v>
      </c>
      <c r="D18" s="14">
        <v>15000000</v>
      </c>
      <c r="E18" s="15">
        <v>15027.56</v>
      </c>
      <c r="F18" s="16">
        <v>1.9699999999999999E-2</v>
      </c>
      <c r="G18" s="16">
        <v>7.3463000000000001E-2</v>
      </c>
    </row>
    <row r="19" spans="1:7" x14ac:dyDescent="0.25">
      <c r="A19" s="13" t="s">
        <v>1157</v>
      </c>
      <c r="B19" s="33" t="s">
        <v>1158</v>
      </c>
      <c r="C19" s="33" t="s">
        <v>148</v>
      </c>
      <c r="D19" s="14">
        <v>15000000</v>
      </c>
      <c r="E19" s="15">
        <v>15021.84</v>
      </c>
      <c r="F19" s="16">
        <v>1.9699999999999999E-2</v>
      </c>
      <c r="G19" s="16">
        <v>7.3800000000000004E-2</v>
      </c>
    </row>
    <row r="20" spans="1:7" x14ac:dyDescent="0.25">
      <c r="A20" s="13" t="s">
        <v>1448</v>
      </c>
      <c r="B20" s="33" t="s">
        <v>1449</v>
      </c>
      <c r="C20" s="33" t="s">
        <v>148</v>
      </c>
      <c r="D20" s="14">
        <v>11200000</v>
      </c>
      <c r="E20" s="15">
        <v>11378.65</v>
      </c>
      <c r="F20" s="16">
        <v>1.4999999999999999E-2</v>
      </c>
      <c r="G20" s="16">
        <v>7.2300000000000003E-2</v>
      </c>
    </row>
    <row r="21" spans="1:7" x14ac:dyDescent="0.25">
      <c r="A21" s="13" t="s">
        <v>1450</v>
      </c>
      <c r="B21" s="33" t="s">
        <v>1451</v>
      </c>
      <c r="C21" s="33" t="s">
        <v>148</v>
      </c>
      <c r="D21" s="14">
        <v>11500000</v>
      </c>
      <c r="E21" s="15">
        <v>11363.14</v>
      </c>
      <c r="F21" s="16">
        <v>1.49E-2</v>
      </c>
      <c r="G21" s="16">
        <v>7.3800000000000004E-2</v>
      </c>
    </row>
    <row r="22" spans="1:7" x14ac:dyDescent="0.25">
      <c r="A22" s="13" t="s">
        <v>1452</v>
      </c>
      <c r="B22" s="33" t="s">
        <v>1453</v>
      </c>
      <c r="C22" s="33" t="s">
        <v>164</v>
      </c>
      <c r="D22" s="14">
        <v>11000000</v>
      </c>
      <c r="E22" s="15">
        <v>10891.09</v>
      </c>
      <c r="F22" s="16">
        <v>1.43E-2</v>
      </c>
      <c r="G22" s="16">
        <v>7.4649999999999994E-2</v>
      </c>
    </row>
    <row r="23" spans="1:7" x14ac:dyDescent="0.25">
      <c r="A23" s="13" t="s">
        <v>1454</v>
      </c>
      <c r="B23" s="33" t="s">
        <v>1455</v>
      </c>
      <c r="C23" s="33" t="s">
        <v>164</v>
      </c>
      <c r="D23" s="14">
        <v>7600000</v>
      </c>
      <c r="E23" s="15">
        <v>7593.27</v>
      </c>
      <c r="F23" s="16">
        <v>0.01</v>
      </c>
      <c r="G23" s="16">
        <v>7.1698999999999999E-2</v>
      </c>
    </row>
    <row r="24" spans="1:7" x14ac:dyDescent="0.25">
      <c r="A24" s="13" t="s">
        <v>1456</v>
      </c>
      <c r="B24" s="33" t="s">
        <v>1457</v>
      </c>
      <c r="C24" s="33" t="s">
        <v>148</v>
      </c>
      <c r="D24" s="14">
        <v>6000000</v>
      </c>
      <c r="E24" s="15">
        <v>6110.93</v>
      </c>
      <c r="F24" s="16">
        <v>8.0000000000000002E-3</v>
      </c>
      <c r="G24" s="16">
        <v>7.2543999999999997E-2</v>
      </c>
    </row>
    <row r="25" spans="1:7" x14ac:dyDescent="0.25">
      <c r="A25" s="13" t="s">
        <v>1458</v>
      </c>
      <c r="B25" s="33" t="s">
        <v>1459</v>
      </c>
      <c r="C25" s="33" t="s">
        <v>148</v>
      </c>
      <c r="D25" s="14">
        <v>6000000</v>
      </c>
      <c r="E25" s="15">
        <v>6046</v>
      </c>
      <c r="F25" s="16">
        <v>7.9000000000000008E-3</v>
      </c>
      <c r="G25" s="16">
        <v>7.2231000000000004E-2</v>
      </c>
    </row>
    <row r="26" spans="1:7" x14ac:dyDescent="0.25">
      <c r="A26" s="13" t="s">
        <v>1161</v>
      </c>
      <c r="B26" s="33" t="s">
        <v>1162</v>
      </c>
      <c r="C26" s="33" t="s">
        <v>142</v>
      </c>
      <c r="D26" s="14">
        <v>5500000</v>
      </c>
      <c r="E26" s="15">
        <v>5488.29</v>
      </c>
      <c r="F26" s="16">
        <v>7.1999999999999998E-3</v>
      </c>
      <c r="G26" s="16">
        <v>7.3599999999999999E-2</v>
      </c>
    </row>
    <row r="27" spans="1:7" x14ac:dyDescent="0.25">
      <c r="A27" s="13" t="s">
        <v>1460</v>
      </c>
      <c r="B27" s="33" t="s">
        <v>1461</v>
      </c>
      <c r="C27" s="33" t="s">
        <v>148</v>
      </c>
      <c r="D27" s="14">
        <v>5000000</v>
      </c>
      <c r="E27" s="15">
        <v>5033.33</v>
      </c>
      <c r="F27" s="16">
        <v>6.6E-3</v>
      </c>
      <c r="G27" s="16">
        <v>7.195E-2</v>
      </c>
    </row>
    <row r="28" spans="1:7" x14ac:dyDescent="0.25">
      <c r="A28" s="13" t="s">
        <v>1462</v>
      </c>
      <c r="B28" s="33" t="s">
        <v>1463</v>
      </c>
      <c r="C28" s="33" t="s">
        <v>164</v>
      </c>
      <c r="D28" s="14">
        <v>4000000</v>
      </c>
      <c r="E28" s="15">
        <v>3989.18</v>
      </c>
      <c r="F28" s="16">
        <v>5.1999999999999998E-3</v>
      </c>
      <c r="G28" s="16">
        <v>7.1681999999999996E-2</v>
      </c>
    </row>
    <row r="29" spans="1:7" x14ac:dyDescent="0.25">
      <c r="A29" s="13" t="s">
        <v>1464</v>
      </c>
      <c r="B29" s="33" t="s">
        <v>1465</v>
      </c>
      <c r="C29" s="33" t="s">
        <v>142</v>
      </c>
      <c r="D29" s="14">
        <v>3300000</v>
      </c>
      <c r="E29" s="15">
        <v>3301.96</v>
      </c>
      <c r="F29" s="16">
        <v>4.3E-3</v>
      </c>
      <c r="G29" s="16">
        <v>7.17E-2</v>
      </c>
    </row>
    <row r="30" spans="1:7" x14ac:dyDescent="0.25">
      <c r="A30" s="13" t="s">
        <v>1466</v>
      </c>
      <c r="B30" s="33" t="s">
        <v>1467</v>
      </c>
      <c r="C30" s="33" t="s">
        <v>148</v>
      </c>
      <c r="D30" s="14">
        <v>2700000</v>
      </c>
      <c r="E30" s="15">
        <v>2726.65</v>
      </c>
      <c r="F30" s="16">
        <v>3.5999999999999999E-3</v>
      </c>
      <c r="G30" s="16">
        <v>7.2030999999999998E-2</v>
      </c>
    </row>
    <row r="31" spans="1:7" x14ac:dyDescent="0.25">
      <c r="A31" s="13" t="s">
        <v>1468</v>
      </c>
      <c r="B31" s="33" t="s">
        <v>1469</v>
      </c>
      <c r="C31" s="33" t="s">
        <v>148</v>
      </c>
      <c r="D31" s="14">
        <v>2500000</v>
      </c>
      <c r="E31" s="15">
        <v>2546.1</v>
      </c>
      <c r="F31" s="16">
        <v>3.3E-3</v>
      </c>
      <c r="G31" s="16">
        <v>7.2693999999999995E-2</v>
      </c>
    </row>
    <row r="32" spans="1:7" x14ac:dyDescent="0.25">
      <c r="A32" s="13" t="s">
        <v>1470</v>
      </c>
      <c r="B32" s="33" t="s">
        <v>1471</v>
      </c>
      <c r="C32" s="33" t="s">
        <v>148</v>
      </c>
      <c r="D32" s="14">
        <v>2500000</v>
      </c>
      <c r="E32" s="15">
        <v>2504.4499999999998</v>
      </c>
      <c r="F32" s="16">
        <v>3.3E-3</v>
      </c>
      <c r="G32" s="16">
        <v>7.2481000000000004E-2</v>
      </c>
    </row>
    <row r="33" spans="1:7" x14ac:dyDescent="0.25">
      <c r="A33" s="13" t="s">
        <v>1472</v>
      </c>
      <c r="B33" s="33" t="s">
        <v>1473</v>
      </c>
      <c r="C33" s="33" t="s">
        <v>148</v>
      </c>
      <c r="D33" s="14">
        <v>2000000</v>
      </c>
      <c r="E33" s="15">
        <v>2010.81</v>
      </c>
      <c r="F33" s="16">
        <v>2.5999999999999999E-3</v>
      </c>
      <c r="G33" s="16">
        <v>7.2150000000000006E-2</v>
      </c>
    </row>
    <row r="34" spans="1:7" x14ac:dyDescent="0.25">
      <c r="A34" s="13" t="s">
        <v>1474</v>
      </c>
      <c r="B34" s="33" t="s">
        <v>1475</v>
      </c>
      <c r="C34" s="33" t="s">
        <v>148</v>
      </c>
      <c r="D34" s="14">
        <v>1500000</v>
      </c>
      <c r="E34" s="15">
        <v>1484.19</v>
      </c>
      <c r="F34" s="16">
        <v>2E-3</v>
      </c>
      <c r="G34" s="16">
        <v>7.2825000000000001E-2</v>
      </c>
    </row>
    <row r="35" spans="1:7" x14ac:dyDescent="0.25">
      <c r="A35" s="13" t="s">
        <v>1476</v>
      </c>
      <c r="B35" s="33" t="s">
        <v>1477</v>
      </c>
      <c r="C35" s="33" t="s">
        <v>142</v>
      </c>
      <c r="D35" s="14">
        <v>1109000</v>
      </c>
      <c r="E35" s="15">
        <v>1123.42</v>
      </c>
      <c r="F35" s="16">
        <v>1.5E-3</v>
      </c>
      <c r="G35" s="16">
        <v>7.17E-2</v>
      </c>
    </row>
    <row r="36" spans="1:7" x14ac:dyDescent="0.25">
      <c r="A36" s="13" t="s">
        <v>1478</v>
      </c>
      <c r="B36" s="33" t="s">
        <v>1479</v>
      </c>
      <c r="C36" s="33" t="s">
        <v>142</v>
      </c>
      <c r="D36" s="14">
        <v>1000000</v>
      </c>
      <c r="E36" s="15">
        <v>1012.44</v>
      </c>
      <c r="F36" s="16">
        <v>1.2999999999999999E-3</v>
      </c>
      <c r="G36" s="16">
        <v>7.1698999999999999E-2</v>
      </c>
    </row>
    <row r="37" spans="1:7" x14ac:dyDescent="0.25">
      <c r="A37" s="13" t="s">
        <v>1480</v>
      </c>
      <c r="B37" s="33" t="s">
        <v>1481</v>
      </c>
      <c r="C37" s="33" t="s">
        <v>148</v>
      </c>
      <c r="D37" s="14">
        <v>500000</v>
      </c>
      <c r="E37" s="15">
        <v>506.58</v>
      </c>
      <c r="F37" s="16">
        <v>6.9999999999999999E-4</v>
      </c>
      <c r="G37" s="16">
        <v>7.195E-2</v>
      </c>
    </row>
    <row r="38" spans="1:7" x14ac:dyDescent="0.25">
      <c r="A38" s="13" t="s">
        <v>1482</v>
      </c>
      <c r="B38" s="33" t="s">
        <v>1483</v>
      </c>
      <c r="C38" s="33" t="s">
        <v>148</v>
      </c>
      <c r="D38" s="14">
        <v>500000</v>
      </c>
      <c r="E38" s="15">
        <v>493.76</v>
      </c>
      <c r="F38" s="16">
        <v>5.9999999999999995E-4</v>
      </c>
      <c r="G38" s="16">
        <v>7.1498999999999993E-2</v>
      </c>
    </row>
    <row r="39" spans="1:7" x14ac:dyDescent="0.25">
      <c r="A39" s="17" t="s">
        <v>183</v>
      </c>
      <c r="B39" s="34"/>
      <c r="C39" s="34"/>
      <c r="D39" s="18"/>
      <c r="E39" s="19">
        <v>423966.31</v>
      </c>
      <c r="F39" s="20">
        <v>0.55689999999999995</v>
      </c>
      <c r="G39" s="21"/>
    </row>
    <row r="40" spans="1:7" x14ac:dyDescent="0.25">
      <c r="A40" s="17" t="s">
        <v>320</v>
      </c>
      <c r="B40" s="33"/>
      <c r="C40" s="33"/>
      <c r="D40" s="14"/>
      <c r="E40" s="15"/>
      <c r="F40" s="16"/>
      <c r="G40" s="16"/>
    </row>
    <row r="41" spans="1:7" x14ac:dyDescent="0.25">
      <c r="A41" s="13" t="s">
        <v>1484</v>
      </c>
      <c r="B41" s="33" t="s">
        <v>1485</v>
      </c>
      <c r="C41" s="33" t="s">
        <v>187</v>
      </c>
      <c r="D41" s="14">
        <v>30000000</v>
      </c>
      <c r="E41" s="15">
        <v>29900.13</v>
      </c>
      <c r="F41" s="16">
        <v>3.9300000000000002E-2</v>
      </c>
      <c r="G41" s="16">
        <v>6.6365999999999994E-2</v>
      </c>
    </row>
    <row r="42" spans="1:7" x14ac:dyDescent="0.25">
      <c r="A42" s="13" t="s">
        <v>1486</v>
      </c>
      <c r="B42" s="33" t="s">
        <v>1487</v>
      </c>
      <c r="C42" s="33" t="s">
        <v>187</v>
      </c>
      <c r="D42" s="14">
        <v>26500000</v>
      </c>
      <c r="E42" s="15">
        <v>26956.44</v>
      </c>
      <c r="F42" s="16">
        <v>3.5400000000000001E-2</v>
      </c>
      <c r="G42" s="16">
        <v>6.6881999999999997E-2</v>
      </c>
    </row>
    <row r="43" spans="1:7" x14ac:dyDescent="0.25">
      <c r="A43" s="13" t="s">
        <v>1488</v>
      </c>
      <c r="B43" s="33" t="s">
        <v>1489</v>
      </c>
      <c r="C43" s="33" t="s">
        <v>187</v>
      </c>
      <c r="D43" s="14">
        <v>25500000</v>
      </c>
      <c r="E43" s="15">
        <v>25888.9</v>
      </c>
      <c r="F43" s="16">
        <v>3.4000000000000002E-2</v>
      </c>
      <c r="G43" s="16">
        <v>6.6624000000000003E-2</v>
      </c>
    </row>
    <row r="44" spans="1:7" x14ac:dyDescent="0.25">
      <c r="A44" s="13" t="s">
        <v>1490</v>
      </c>
      <c r="B44" s="33" t="s">
        <v>1491</v>
      </c>
      <c r="C44" s="33" t="s">
        <v>187</v>
      </c>
      <c r="D44" s="14">
        <v>22500000</v>
      </c>
      <c r="E44" s="15">
        <v>22892.58</v>
      </c>
      <c r="F44" s="16">
        <v>3.0099999999999998E-2</v>
      </c>
      <c r="G44" s="16">
        <v>6.6832000000000003E-2</v>
      </c>
    </row>
    <row r="45" spans="1:7" x14ac:dyDescent="0.25">
      <c r="A45" s="13" t="s">
        <v>1492</v>
      </c>
      <c r="B45" s="33" t="s">
        <v>1493</v>
      </c>
      <c r="C45" s="33" t="s">
        <v>187</v>
      </c>
      <c r="D45" s="14">
        <v>19500000</v>
      </c>
      <c r="E45" s="15">
        <v>19853.259999999998</v>
      </c>
      <c r="F45" s="16">
        <v>2.6100000000000002E-2</v>
      </c>
      <c r="G45" s="16">
        <v>6.6520999999999997E-2</v>
      </c>
    </row>
    <row r="46" spans="1:7" x14ac:dyDescent="0.25">
      <c r="A46" s="13" t="s">
        <v>1494</v>
      </c>
      <c r="B46" s="33" t="s">
        <v>1495</v>
      </c>
      <c r="C46" s="33" t="s">
        <v>187</v>
      </c>
      <c r="D46" s="14">
        <v>15500000</v>
      </c>
      <c r="E46" s="15">
        <v>15790.16</v>
      </c>
      <c r="F46" s="16">
        <v>2.07E-2</v>
      </c>
      <c r="G46" s="16">
        <v>6.6718E-2</v>
      </c>
    </row>
    <row r="47" spans="1:7" x14ac:dyDescent="0.25">
      <c r="A47" s="13" t="s">
        <v>1496</v>
      </c>
      <c r="B47" s="33" t="s">
        <v>1497</v>
      </c>
      <c r="C47" s="33" t="s">
        <v>187</v>
      </c>
      <c r="D47" s="14">
        <v>14500000</v>
      </c>
      <c r="E47" s="15">
        <v>14755.71</v>
      </c>
      <c r="F47" s="16">
        <v>1.9400000000000001E-2</v>
      </c>
      <c r="G47" s="16">
        <v>6.7027000000000003E-2</v>
      </c>
    </row>
    <row r="48" spans="1:7" x14ac:dyDescent="0.25">
      <c r="A48" s="13" t="s">
        <v>1498</v>
      </c>
      <c r="B48" s="33" t="s">
        <v>1499</v>
      </c>
      <c r="C48" s="33" t="s">
        <v>187</v>
      </c>
      <c r="D48" s="14">
        <v>11500000</v>
      </c>
      <c r="E48" s="15">
        <v>11677.59</v>
      </c>
      <c r="F48" s="16">
        <v>1.5299999999999999E-2</v>
      </c>
      <c r="G48" s="16">
        <v>6.6914000000000001E-2</v>
      </c>
    </row>
    <row r="49" spans="1:7" x14ac:dyDescent="0.25">
      <c r="A49" s="13" t="s">
        <v>1500</v>
      </c>
      <c r="B49" s="33" t="s">
        <v>1501</v>
      </c>
      <c r="C49" s="33" t="s">
        <v>187</v>
      </c>
      <c r="D49" s="14">
        <v>11500000</v>
      </c>
      <c r="E49" s="15">
        <v>11663.67</v>
      </c>
      <c r="F49" s="16">
        <v>1.5299999999999999E-2</v>
      </c>
      <c r="G49" s="16">
        <v>6.6718E-2</v>
      </c>
    </row>
    <row r="50" spans="1:7" x14ac:dyDescent="0.25">
      <c r="A50" s="13" t="s">
        <v>1502</v>
      </c>
      <c r="B50" s="33" t="s">
        <v>1503</v>
      </c>
      <c r="C50" s="33" t="s">
        <v>187</v>
      </c>
      <c r="D50" s="14">
        <v>11000000</v>
      </c>
      <c r="E50" s="15">
        <v>11199.42</v>
      </c>
      <c r="F50" s="16">
        <v>1.47E-2</v>
      </c>
      <c r="G50" s="16">
        <v>6.6769999999999996E-2</v>
      </c>
    </row>
    <row r="51" spans="1:7" x14ac:dyDescent="0.25">
      <c r="A51" s="13" t="s">
        <v>1504</v>
      </c>
      <c r="B51" s="33" t="s">
        <v>1505</v>
      </c>
      <c r="C51" s="33" t="s">
        <v>187</v>
      </c>
      <c r="D51" s="14">
        <v>10500000</v>
      </c>
      <c r="E51" s="15">
        <v>10706.35</v>
      </c>
      <c r="F51" s="16">
        <v>1.41E-2</v>
      </c>
      <c r="G51" s="16">
        <v>6.6832000000000003E-2</v>
      </c>
    </row>
    <row r="52" spans="1:7" x14ac:dyDescent="0.25">
      <c r="A52" s="13" t="s">
        <v>1506</v>
      </c>
      <c r="B52" s="33" t="s">
        <v>1507</v>
      </c>
      <c r="C52" s="33" t="s">
        <v>187</v>
      </c>
      <c r="D52" s="14">
        <v>9500000</v>
      </c>
      <c r="E52" s="15">
        <v>9634.82</v>
      </c>
      <c r="F52" s="16">
        <v>1.2699999999999999E-2</v>
      </c>
      <c r="G52" s="16">
        <v>6.6769999999999996E-2</v>
      </c>
    </row>
    <row r="53" spans="1:7" x14ac:dyDescent="0.25">
      <c r="A53" s="13" t="s">
        <v>1508</v>
      </c>
      <c r="B53" s="33" t="s">
        <v>1509</v>
      </c>
      <c r="C53" s="33" t="s">
        <v>187</v>
      </c>
      <c r="D53" s="14">
        <v>9000000</v>
      </c>
      <c r="E53" s="15">
        <v>9141.08</v>
      </c>
      <c r="F53" s="16">
        <v>1.2E-2</v>
      </c>
      <c r="G53" s="16">
        <v>6.6728999999999997E-2</v>
      </c>
    </row>
    <row r="54" spans="1:7" x14ac:dyDescent="0.25">
      <c r="A54" s="13" t="s">
        <v>1510</v>
      </c>
      <c r="B54" s="33" t="s">
        <v>1511</v>
      </c>
      <c r="C54" s="33" t="s">
        <v>187</v>
      </c>
      <c r="D54" s="14">
        <v>8000000</v>
      </c>
      <c r="E54" s="15">
        <v>8143.18</v>
      </c>
      <c r="F54" s="16">
        <v>1.0699999999999999E-2</v>
      </c>
      <c r="G54" s="16">
        <v>6.6779000000000005E-2</v>
      </c>
    </row>
    <row r="55" spans="1:7" x14ac:dyDescent="0.25">
      <c r="A55" s="13" t="s">
        <v>1512</v>
      </c>
      <c r="B55" s="33" t="s">
        <v>1513</v>
      </c>
      <c r="C55" s="33" t="s">
        <v>187</v>
      </c>
      <c r="D55" s="14">
        <v>7500000</v>
      </c>
      <c r="E55" s="15">
        <v>7635.84</v>
      </c>
      <c r="F55" s="16">
        <v>0.01</v>
      </c>
      <c r="G55" s="16">
        <v>6.6728999999999997E-2</v>
      </c>
    </row>
    <row r="56" spans="1:7" x14ac:dyDescent="0.25">
      <c r="A56" s="13" t="s">
        <v>1514</v>
      </c>
      <c r="B56" s="33" t="s">
        <v>1515</v>
      </c>
      <c r="C56" s="33" t="s">
        <v>187</v>
      </c>
      <c r="D56" s="14">
        <v>7500000</v>
      </c>
      <c r="E56" s="15">
        <v>7594.88</v>
      </c>
      <c r="F56" s="16">
        <v>0.01</v>
      </c>
      <c r="G56" s="16">
        <v>6.6728999999999997E-2</v>
      </c>
    </row>
    <row r="57" spans="1:7" x14ac:dyDescent="0.25">
      <c r="A57" s="13" t="s">
        <v>1516</v>
      </c>
      <c r="B57" s="33" t="s">
        <v>1517</v>
      </c>
      <c r="C57" s="33" t="s">
        <v>187</v>
      </c>
      <c r="D57" s="14">
        <v>7219500</v>
      </c>
      <c r="E57" s="15">
        <v>7315.73</v>
      </c>
      <c r="F57" s="16">
        <v>9.5999999999999992E-3</v>
      </c>
      <c r="G57" s="16">
        <v>6.7728999999999998E-2</v>
      </c>
    </row>
    <row r="58" spans="1:7" x14ac:dyDescent="0.25">
      <c r="A58" s="13" t="s">
        <v>1518</v>
      </c>
      <c r="B58" s="33" t="s">
        <v>1519</v>
      </c>
      <c r="C58" s="33" t="s">
        <v>187</v>
      </c>
      <c r="D58" s="14">
        <v>7000000</v>
      </c>
      <c r="E58" s="15">
        <v>7124.01</v>
      </c>
      <c r="F58" s="16">
        <v>9.4000000000000004E-3</v>
      </c>
      <c r="G58" s="16">
        <v>6.6933999999999994E-2</v>
      </c>
    </row>
    <row r="59" spans="1:7" x14ac:dyDescent="0.25">
      <c r="A59" s="13" t="s">
        <v>1520</v>
      </c>
      <c r="B59" s="33" t="s">
        <v>1521</v>
      </c>
      <c r="C59" s="33" t="s">
        <v>187</v>
      </c>
      <c r="D59" s="14">
        <v>6500000</v>
      </c>
      <c r="E59" s="15">
        <v>6625.29</v>
      </c>
      <c r="F59" s="16">
        <v>8.6999999999999994E-3</v>
      </c>
      <c r="G59" s="16">
        <v>6.6769999999999996E-2</v>
      </c>
    </row>
    <row r="60" spans="1:7" x14ac:dyDescent="0.25">
      <c r="A60" s="13" t="s">
        <v>1522</v>
      </c>
      <c r="B60" s="33" t="s">
        <v>1523</v>
      </c>
      <c r="C60" s="33" t="s">
        <v>187</v>
      </c>
      <c r="D60" s="14">
        <v>6500000</v>
      </c>
      <c r="E60" s="15">
        <v>6602.42</v>
      </c>
      <c r="F60" s="16">
        <v>8.6999999999999994E-3</v>
      </c>
      <c r="G60" s="16">
        <v>6.6831000000000002E-2</v>
      </c>
    </row>
    <row r="61" spans="1:7" x14ac:dyDescent="0.25">
      <c r="A61" s="13" t="s">
        <v>1524</v>
      </c>
      <c r="B61" s="33" t="s">
        <v>1525</v>
      </c>
      <c r="C61" s="33" t="s">
        <v>187</v>
      </c>
      <c r="D61" s="14">
        <v>6000000</v>
      </c>
      <c r="E61" s="15">
        <v>6095.82</v>
      </c>
      <c r="F61" s="16">
        <v>8.0000000000000002E-3</v>
      </c>
      <c r="G61" s="16">
        <v>6.6770999999999997E-2</v>
      </c>
    </row>
    <row r="62" spans="1:7" x14ac:dyDescent="0.25">
      <c r="A62" s="13" t="s">
        <v>1526</v>
      </c>
      <c r="B62" s="33" t="s">
        <v>1527</v>
      </c>
      <c r="C62" s="33" t="s">
        <v>187</v>
      </c>
      <c r="D62" s="14">
        <v>5000000</v>
      </c>
      <c r="E62" s="15">
        <v>5091.0200000000004</v>
      </c>
      <c r="F62" s="16">
        <v>6.7000000000000002E-3</v>
      </c>
      <c r="G62" s="16">
        <v>6.6923999999999997E-2</v>
      </c>
    </row>
    <row r="63" spans="1:7" x14ac:dyDescent="0.25">
      <c r="A63" s="13" t="s">
        <v>1528</v>
      </c>
      <c r="B63" s="33" t="s">
        <v>1529</v>
      </c>
      <c r="C63" s="33" t="s">
        <v>187</v>
      </c>
      <c r="D63" s="14">
        <v>5000000</v>
      </c>
      <c r="E63" s="15">
        <v>5071.12</v>
      </c>
      <c r="F63" s="16">
        <v>6.7000000000000002E-3</v>
      </c>
      <c r="G63" s="16">
        <v>6.6832000000000003E-2</v>
      </c>
    </row>
    <row r="64" spans="1:7" x14ac:dyDescent="0.25">
      <c r="A64" s="13" t="s">
        <v>1530</v>
      </c>
      <c r="B64" s="33" t="s">
        <v>1531</v>
      </c>
      <c r="C64" s="33" t="s">
        <v>187</v>
      </c>
      <c r="D64" s="14">
        <v>5000000</v>
      </c>
      <c r="E64" s="15">
        <v>5069.75</v>
      </c>
      <c r="F64" s="16">
        <v>6.7000000000000002E-3</v>
      </c>
      <c r="G64" s="16">
        <v>6.6779000000000005E-2</v>
      </c>
    </row>
    <row r="65" spans="1:7" x14ac:dyDescent="0.25">
      <c r="A65" s="13" t="s">
        <v>1532</v>
      </c>
      <c r="B65" s="33" t="s">
        <v>1533</v>
      </c>
      <c r="C65" s="33" t="s">
        <v>187</v>
      </c>
      <c r="D65" s="14">
        <v>5000000</v>
      </c>
      <c r="E65" s="15">
        <v>5063.28</v>
      </c>
      <c r="F65" s="16">
        <v>6.7000000000000002E-3</v>
      </c>
      <c r="G65" s="16">
        <v>6.6923999999999997E-2</v>
      </c>
    </row>
    <row r="66" spans="1:7" x14ac:dyDescent="0.25">
      <c r="A66" s="13" t="s">
        <v>1534</v>
      </c>
      <c r="B66" s="33" t="s">
        <v>1535</v>
      </c>
      <c r="C66" s="33" t="s">
        <v>187</v>
      </c>
      <c r="D66" s="14">
        <v>4000000</v>
      </c>
      <c r="E66" s="15">
        <v>4077.11</v>
      </c>
      <c r="F66" s="16">
        <v>5.4000000000000003E-3</v>
      </c>
      <c r="G66" s="16">
        <v>6.6667000000000004E-2</v>
      </c>
    </row>
    <row r="67" spans="1:7" x14ac:dyDescent="0.25">
      <c r="A67" s="13" t="s">
        <v>1536</v>
      </c>
      <c r="B67" s="33" t="s">
        <v>1537</v>
      </c>
      <c r="C67" s="33" t="s">
        <v>187</v>
      </c>
      <c r="D67" s="14">
        <v>3500000</v>
      </c>
      <c r="E67" s="15">
        <v>3561.12</v>
      </c>
      <c r="F67" s="16">
        <v>4.7000000000000002E-3</v>
      </c>
      <c r="G67" s="16">
        <v>6.7018999999999995E-2</v>
      </c>
    </row>
    <row r="68" spans="1:7" x14ac:dyDescent="0.25">
      <c r="A68" s="13" t="s">
        <v>1538</v>
      </c>
      <c r="B68" s="33" t="s">
        <v>1539</v>
      </c>
      <c r="C68" s="33" t="s">
        <v>187</v>
      </c>
      <c r="D68" s="14">
        <v>3000000</v>
      </c>
      <c r="E68" s="15">
        <v>3046.41</v>
      </c>
      <c r="F68" s="16">
        <v>4.0000000000000001E-3</v>
      </c>
      <c r="G68" s="16">
        <v>6.6779000000000005E-2</v>
      </c>
    </row>
    <row r="69" spans="1:7" x14ac:dyDescent="0.25">
      <c r="A69" s="13" t="s">
        <v>1540</v>
      </c>
      <c r="B69" s="33" t="s">
        <v>1541</v>
      </c>
      <c r="C69" s="33" t="s">
        <v>187</v>
      </c>
      <c r="D69" s="14">
        <v>3000000</v>
      </c>
      <c r="E69" s="15">
        <v>3042</v>
      </c>
      <c r="F69" s="16">
        <v>4.0000000000000001E-3</v>
      </c>
      <c r="G69" s="16">
        <v>6.6915000000000002E-2</v>
      </c>
    </row>
    <row r="70" spans="1:7" x14ac:dyDescent="0.25">
      <c r="A70" s="13" t="s">
        <v>1542</v>
      </c>
      <c r="B70" s="33" t="s">
        <v>1543</v>
      </c>
      <c r="C70" s="33" t="s">
        <v>187</v>
      </c>
      <c r="D70" s="14">
        <v>2500000</v>
      </c>
      <c r="E70" s="15">
        <v>2535.1799999999998</v>
      </c>
      <c r="F70" s="16">
        <v>3.3E-3</v>
      </c>
      <c r="G70" s="16">
        <v>6.6924999999999998E-2</v>
      </c>
    </row>
    <row r="71" spans="1:7" x14ac:dyDescent="0.25">
      <c r="A71" s="13" t="s">
        <v>1544</v>
      </c>
      <c r="B71" s="33" t="s">
        <v>1545</v>
      </c>
      <c r="C71" s="33" t="s">
        <v>187</v>
      </c>
      <c r="D71" s="14">
        <v>2500000</v>
      </c>
      <c r="E71" s="15">
        <v>2529.4699999999998</v>
      </c>
      <c r="F71" s="16">
        <v>3.3E-3</v>
      </c>
      <c r="G71" s="16">
        <v>6.7936999999999997E-2</v>
      </c>
    </row>
    <row r="72" spans="1:7" x14ac:dyDescent="0.25">
      <c r="A72" s="13" t="s">
        <v>1546</v>
      </c>
      <c r="B72" s="33" t="s">
        <v>1547</v>
      </c>
      <c r="C72" s="33" t="s">
        <v>187</v>
      </c>
      <c r="D72" s="14">
        <v>2500000</v>
      </c>
      <c r="E72" s="15">
        <v>2524.02</v>
      </c>
      <c r="F72" s="16">
        <v>3.3E-3</v>
      </c>
      <c r="G72" s="16">
        <v>6.7088999999999996E-2</v>
      </c>
    </row>
    <row r="73" spans="1:7" x14ac:dyDescent="0.25">
      <c r="A73" s="13" t="s">
        <v>1548</v>
      </c>
      <c r="B73" s="33" t="s">
        <v>1549</v>
      </c>
      <c r="C73" s="33" t="s">
        <v>187</v>
      </c>
      <c r="D73" s="14">
        <v>1000000</v>
      </c>
      <c r="E73" s="15">
        <v>1015.56</v>
      </c>
      <c r="F73" s="16">
        <v>1.2999999999999999E-3</v>
      </c>
      <c r="G73" s="16">
        <v>6.6572999999999993E-2</v>
      </c>
    </row>
    <row r="74" spans="1:7" x14ac:dyDescent="0.25">
      <c r="A74" s="13" t="s">
        <v>1550</v>
      </c>
      <c r="B74" s="33" t="s">
        <v>1551</v>
      </c>
      <c r="C74" s="33" t="s">
        <v>187</v>
      </c>
      <c r="D74" s="14">
        <v>500000</v>
      </c>
      <c r="E74" s="15">
        <v>507.01</v>
      </c>
      <c r="F74" s="16">
        <v>6.9999999999999999E-4</v>
      </c>
      <c r="G74" s="16">
        <v>6.6915000000000002E-2</v>
      </c>
    </row>
    <row r="75" spans="1:7" x14ac:dyDescent="0.25">
      <c r="A75" s="13" t="s">
        <v>1552</v>
      </c>
      <c r="B75" s="33" t="s">
        <v>1553</v>
      </c>
      <c r="C75" s="33" t="s">
        <v>187</v>
      </c>
      <c r="D75" s="14">
        <v>500000</v>
      </c>
      <c r="E75" s="15">
        <v>507.01</v>
      </c>
      <c r="F75" s="16">
        <v>6.9999999999999999E-4</v>
      </c>
      <c r="G75" s="16">
        <v>6.6923999999999997E-2</v>
      </c>
    </row>
    <row r="76" spans="1:7" x14ac:dyDescent="0.25">
      <c r="A76" s="13" t="s">
        <v>1554</v>
      </c>
      <c r="B76" s="33" t="s">
        <v>1555</v>
      </c>
      <c r="C76" s="33" t="s">
        <v>187</v>
      </c>
      <c r="D76" s="14">
        <v>500000</v>
      </c>
      <c r="E76" s="15">
        <v>506.57</v>
      </c>
      <c r="F76" s="16">
        <v>6.9999999999999999E-4</v>
      </c>
      <c r="G76" s="16">
        <v>6.7728999999999998E-2</v>
      </c>
    </row>
    <row r="77" spans="1:7" x14ac:dyDescent="0.25">
      <c r="A77" s="13" t="s">
        <v>1556</v>
      </c>
      <c r="B77" s="33" t="s">
        <v>1557</v>
      </c>
      <c r="C77" s="33" t="s">
        <v>187</v>
      </c>
      <c r="D77" s="14">
        <v>500000</v>
      </c>
      <c r="E77" s="15">
        <v>506.55</v>
      </c>
      <c r="F77" s="16">
        <v>6.9999999999999999E-4</v>
      </c>
      <c r="G77" s="16">
        <v>6.7775000000000002E-2</v>
      </c>
    </row>
    <row r="78" spans="1:7" x14ac:dyDescent="0.25">
      <c r="A78" s="13" t="s">
        <v>1558</v>
      </c>
      <c r="B78" s="33" t="s">
        <v>1559</v>
      </c>
      <c r="C78" s="33" t="s">
        <v>187</v>
      </c>
      <c r="D78" s="14">
        <v>500000</v>
      </c>
      <c r="E78" s="15">
        <v>500.17</v>
      </c>
      <c r="F78" s="16">
        <v>6.9999999999999999E-4</v>
      </c>
      <c r="G78" s="16">
        <v>6.7715999999999998E-2</v>
      </c>
    </row>
    <row r="79" spans="1:7" x14ac:dyDescent="0.25">
      <c r="A79" s="17" t="s">
        <v>183</v>
      </c>
      <c r="B79" s="34"/>
      <c r="C79" s="34"/>
      <c r="D79" s="18"/>
      <c r="E79" s="19">
        <v>322350.63</v>
      </c>
      <c r="F79" s="20">
        <v>0.42380000000000001</v>
      </c>
      <c r="G79" s="21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7" t="s">
        <v>190</v>
      </c>
      <c r="B82" s="33"/>
      <c r="C82" s="33"/>
      <c r="D82" s="14"/>
      <c r="E82" s="15"/>
      <c r="F82" s="16"/>
      <c r="G82" s="16"/>
    </row>
    <row r="83" spans="1:7" x14ac:dyDescent="0.25">
      <c r="A83" s="17" t="s">
        <v>183</v>
      </c>
      <c r="B83" s="33"/>
      <c r="C83" s="33"/>
      <c r="D83" s="14"/>
      <c r="E83" s="22" t="s">
        <v>137</v>
      </c>
      <c r="F83" s="23" t="s">
        <v>137</v>
      </c>
      <c r="G83" s="16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7" t="s">
        <v>191</v>
      </c>
      <c r="B85" s="33"/>
      <c r="C85" s="33"/>
      <c r="D85" s="14"/>
      <c r="E85" s="15"/>
      <c r="F85" s="16"/>
      <c r="G85" s="16"/>
    </row>
    <row r="86" spans="1:7" x14ac:dyDescent="0.25">
      <c r="A86" s="17" t="s">
        <v>183</v>
      </c>
      <c r="B86" s="33"/>
      <c r="C86" s="33"/>
      <c r="D86" s="14"/>
      <c r="E86" s="22" t="s">
        <v>137</v>
      </c>
      <c r="F86" s="23" t="s">
        <v>137</v>
      </c>
      <c r="G86" s="16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24" t="s">
        <v>192</v>
      </c>
      <c r="B88" s="35"/>
      <c r="C88" s="35"/>
      <c r="D88" s="25"/>
      <c r="E88" s="19">
        <v>746316.94</v>
      </c>
      <c r="F88" s="20">
        <v>0.98070000000000002</v>
      </c>
      <c r="G88" s="21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3" t="s">
        <v>198</v>
      </c>
      <c r="B90" s="33"/>
      <c r="C90" s="33"/>
      <c r="D90" s="14"/>
      <c r="E90" s="15">
        <v>14238.331063899999</v>
      </c>
      <c r="F90" s="16">
        <v>1.8709E-2</v>
      </c>
      <c r="G90" s="16"/>
    </row>
    <row r="91" spans="1:7" x14ac:dyDescent="0.25">
      <c r="A91" s="13" t="s">
        <v>199</v>
      </c>
      <c r="B91" s="33"/>
      <c r="C91" s="33"/>
      <c r="D91" s="14"/>
      <c r="E91" s="15">
        <v>468.4789361</v>
      </c>
      <c r="F91" s="16">
        <v>5.9100000000000005E-4</v>
      </c>
      <c r="G91" s="16">
        <v>0</v>
      </c>
    </row>
    <row r="92" spans="1:7" x14ac:dyDescent="0.25">
      <c r="A92" s="28" t="s">
        <v>200</v>
      </c>
      <c r="B92" s="36"/>
      <c r="C92" s="36"/>
      <c r="D92" s="29"/>
      <c r="E92" s="30">
        <v>761023.75</v>
      </c>
      <c r="F92" s="31">
        <v>1</v>
      </c>
      <c r="G92" s="31"/>
    </row>
    <row r="94" spans="1:7" x14ac:dyDescent="0.25">
      <c r="A94" s="1" t="s">
        <v>201</v>
      </c>
    </row>
    <row r="95" spans="1:7" x14ac:dyDescent="0.25">
      <c r="A95" s="1" t="s">
        <v>1560</v>
      </c>
    </row>
    <row r="97" spans="1:3" x14ac:dyDescent="0.25">
      <c r="A97" s="1" t="s">
        <v>202</v>
      </c>
    </row>
    <row r="98" spans="1:3" x14ac:dyDescent="0.25">
      <c r="A98" s="48" t="s">
        <v>203</v>
      </c>
      <c r="B98" s="3" t="s">
        <v>137</v>
      </c>
    </row>
    <row r="99" spans="1:3" x14ac:dyDescent="0.25">
      <c r="A99" t="s">
        <v>204</v>
      </c>
    </row>
    <row r="100" spans="1:3" x14ac:dyDescent="0.25">
      <c r="A100" t="s">
        <v>205</v>
      </c>
      <c r="B100" t="s">
        <v>206</v>
      </c>
      <c r="C100" t="s">
        <v>206</v>
      </c>
    </row>
    <row r="101" spans="1:3" x14ac:dyDescent="0.25">
      <c r="B101" s="49">
        <v>45716</v>
      </c>
      <c r="C101" s="49">
        <v>45747</v>
      </c>
    </row>
    <row r="102" spans="1:3" x14ac:dyDescent="0.25">
      <c r="A102" t="s">
        <v>211</v>
      </c>
      <c r="B102">
        <v>12.694800000000001</v>
      </c>
      <c r="C102">
        <v>12.7958</v>
      </c>
    </row>
    <row r="103" spans="1:3" x14ac:dyDescent="0.25">
      <c r="A103" t="s">
        <v>212</v>
      </c>
      <c r="B103">
        <v>12.695499999999999</v>
      </c>
      <c r="C103">
        <v>12.7964</v>
      </c>
    </row>
    <row r="104" spans="1:3" x14ac:dyDescent="0.25">
      <c r="A104" t="s">
        <v>217</v>
      </c>
      <c r="B104">
        <v>12.6045</v>
      </c>
      <c r="C104">
        <v>12.7027</v>
      </c>
    </row>
    <row r="105" spans="1:3" x14ac:dyDescent="0.25">
      <c r="A105" t="s">
        <v>218</v>
      </c>
      <c r="B105">
        <v>12.605700000000001</v>
      </c>
      <c r="C105">
        <v>12.703900000000001</v>
      </c>
    </row>
    <row r="107" spans="1:3" x14ac:dyDescent="0.25">
      <c r="A107" t="s">
        <v>287</v>
      </c>
      <c r="B107" s="3" t="s">
        <v>137</v>
      </c>
    </row>
    <row r="108" spans="1:3" x14ac:dyDescent="0.25">
      <c r="A108" t="s">
        <v>233</v>
      </c>
      <c r="B108" s="3" t="s">
        <v>137</v>
      </c>
    </row>
    <row r="109" spans="1:3" ht="29.1" customHeight="1" x14ac:dyDescent="0.25">
      <c r="A109" s="48" t="s">
        <v>234</v>
      </c>
      <c r="B109" s="3" t="s">
        <v>137</v>
      </c>
    </row>
    <row r="110" spans="1:3" ht="29.1" customHeight="1" x14ac:dyDescent="0.25">
      <c r="A110" s="48" t="s">
        <v>235</v>
      </c>
      <c r="B110" s="3" t="s">
        <v>137</v>
      </c>
    </row>
    <row r="111" spans="1:3" x14ac:dyDescent="0.25">
      <c r="A111" t="s">
        <v>236</v>
      </c>
      <c r="B111" s="51">
        <f>+B126</f>
        <v>0.88869622656285086</v>
      </c>
    </row>
    <row r="112" spans="1:3" ht="43.5" customHeight="1" x14ac:dyDescent="0.25">
      <c r="A112" s="48" t="s">
        <v>237</v>
      </c>
      <c r="B112" s="3" t="s">
        <v>137</v>
      </c>
    </row>
    <row r="113" spans="1:2" x14ac:dyDescent="0.25">
      <c r="B113" s="3"/>
    </row>
    <row r="114" spans="1:2" ht="29.1" customHeight="1" x14ac:dyDescent="0.25">
      <c r="A114" s="48" t="s">
        <v>238</v>
      </c>
      <c r="B114" s="3" t="s">
        <v>137</v>
      </c>
    </row>
    <row r="115" spans="1:2" ht="29.1" customHeight="1" x14ac:dyDescent="0.25">
      <c r="A115" s="48" t="s">
        <v>239</v>
      </c>
      <c r="B115">
        <v>14507.5</v>
      </c>
    </row>
    <row r="116" spans="1:2" ht="29.1" customHeight="1" x14ac:dyDescent="0.25">
      <c r="A116" s="48" t="s">
        <v>240</v>
      </c>
      <c r="B116" s="3" t="s">
        <v>137</v>
      </c>
    </row>
    <row r="117" spans="1:2" ht="29.1" customHeight="1" x14ac:dyDescent="0.25">
      <c r="A117" s="48" t="s">
        <v>241</v>
      </c>
      <c r="B117" s="3" t="s">
        <v>137</v>
      </c>
    </row>
    <row r="119" spans="1:2" x14ac:dyDescent="0.25">
      <c r="A119" s="48" t="s">
        <v>242</v>
      </c>
      <c r="B119" s="48"/>
    </row>
    <row r="120" spans="1:2" ht="57.95" customHeight="1" x14ac:dyDescent="0.25">
      <c r="A120" s="56" t="s">
        <v>243</v>
      </c>
      <c r="B120" s="56" t="s">
        <v>1561</v>
      </c>
    </row>
    <row r="121" spans="1:2" ht="29.1" customHeight="1" x14ac:dyDescent="0.25">
      <c r="A121" s="56" t="s">
        <v>245</v>
      </c>
      <c r="B121" s="56" t="s">
        <v>1562</v>
      </c>
    </row>
    <row r="122" spans="1:2" x14ac:dyDescent="0.25">
      <c r="A122" s="56"/>
      <c r="B122" s="56"/>
    </row>
    <row r="123" spans="1:2" x14ac:dyDescent="0.25">
      <c r="A123" s="56" t="s">
        <v>247</v>
      </c>
      <c r="B123" s="60">
        <v>7.0438102722655236</v>
      </c>
    </row>
    <row r="124" spans="1:2" x14ac:dyDescent="0.25">
      <c r="A124" s="56"/>
      <c r="B124" s="56"/>
    </row>
    <row r="125" spans="1:2" x14ac:dyDescent="0.25">
      <c r="A125" s="56" t="s">
        <v>248</v>
      </c>
      <c r="B125" s="61">
        <v>0.86909999999999998</v>
      </c>
    </row>
    <row r="126" spans="1:2" x14ac:dyDescent="0.25">
      <c r="A126" s="56" t="s">
        <v>249</v>
      </c>
      <c r="B126" s="61">
        <v>0.88869622656285086</v>
      </c>
    </row>
    <row r="127" spans="1:2" x14ac:dyDescent="0.25">
      <c r="A127" s="56"/>
      <c r="B127" s="56"/>
    </row>
    <row r="128" spans="1:2" x14ac:dyDescent="0.25">
      <c r="A128" s="56" t="s">
        <v>250</v>
      </c>
      <c r="B128" s="62">
        <v>45747</v>
      </c>
    </row>
    <row r="130" spans="1:4" x14ac:dyDescent="0.25">
      <c r="A130" s="1"/>
    </row>
    <row r="132" spans="1:4" ht="69.95" customHeight="1" x14ac:dyDescent="0.25">
      <c r="A132" s="71" t="s">
        <v>251</v>
      </c>
      <c r="B132" s="71" t="s">
        <v>252</v>
      </c>
      <c r="C132" s="71" t="s">
        <v>5</v>
      </c>
      <c r="D132" s="71" t="s">
        <v>6</v>
      </c>
    </row>
    <row r="133" spans="1:4" ht="69.95" customHeight="1" x14ac:dyDescent="0.25">
      <c r="A133" s="71" t="s">
        <v>1563</v>
      </c>
      <c r="B133" s="71"/>
      <c r="C133" s="71" t="s">
        <v>57</v>
      </c>
      <c r="D13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3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1564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1565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1072771</v>
      </c>
      <c r="E8" s="15">
        <v>19612.400000000001</v>
      </c>
      <c r="F8" s="16">
        <v>8.1100000000000005E-2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1044241</v>
      </c>
      <c r="E9" s="15">
        <v>14080.02</v>
      </c>
      <c r="F9" s="16">
        <v>5.8200000000000002E-2</v>
      </c>
      <c r="G9" s="16"/>
    </row>
    <row r="10" spans="1:8" x14ac:dyDescent="0.25">
      <c r="A10" s="13" t="s">
        <v>772</v>
      </c>
      <c r="B10" s="33" t="s">
        <v>773</v>
      </c>
      <c r="C10" s="33" t="s">
        <v>549</v>
      </c>
      <c r="D10" s="14">
        <v>278624</v>
      </c>
      <c r="E10" s="15">
        <v>9730.39</v>
      </c>
      <c r="F10" s="16">
        <v>4.02E-2</v>
      </c>
      <c r="G10" s="16"/>
    </row>
    <row r="11" spans="1:8" x14ac:dyDescent="0.25">
      <c r="A11" s="13" t="s">
        <v>789</v>
      </c>
      <c r="B11" s="33" t="s">
        <v>790</v>
      </c>
      <c r="C11" s="33" t="s">
        <v>490</v>
      </c>
      <c r="D11" s="14">
        <v>2065668</v>
      </c>
      <c r="E11" s="15">
        <v>7386.83</v>
      </c>
      <c r="F11" s="16">
        <v>3.0499999999999999E-2</v>
      </c>
      <c r="G11" s="16"/>
    </row>
    <row r="12" spans="1:8" x14ac:dyDescent="0.25">
      <c r="A12" s="13" t="s">
        <v>416</v>
      </c>
      <c r="B12" s="33" t="s">
        <v>417</v>
      </c>
      <c r="C12" s="33" t="s">
        <v>405</v>
      </c>
      <c r="D12" s="14">
        <v>468946</v>
      </c>
      <c r="E12" s="15">
        <v>7365.5</v>
      </c>
      <c r="F12" s="16">
        <v>3.04E-2</v>
      </c>
      <c r="G12" s="16"/>
    </row>
    <row r="13" spans="1:8" x14ac:dyDescent="0.25">
      <c r="A13" s="13" t="s">
        <v>770</v>
      </c>
      <c r="B13" s="33" t="s">
        <v>771</v>
      </c>
      <c r="C13" s="33" t="s">
        <v>473</v>
      </c>
      <c r="D13" s="14">
        <v>372285</v>
      </c>
      <c r="E13" s="15">
        <v>6453.19</v>
      </c>
      <c r="F13" s="16">
        <v>2.6700000000000002E-2</v>
      </c>
      <c r="G13" s="16"/>
    </row>
    <row r="14" spans="1:8" x14ac:dyDescent="0.25">
      <c r="A14" s="13" t="s">
        <v>767</v>
      </c>
      <c r="B14" s="33" t="s">
        <v>768</v>
      </c>
      <c r="C14" s="33" t="s">
        <v>769</v>
      </c>
      <c r="D14" s="14">
        <v>505547</v>
      </c>
      <c r="E14" s="15">
        <v>6446.23</v>
      </c>
      <c r="F14" s="16">
        <v>2.6599999999999999E-2</v>
      </c>
      <c r="G14" s="16"/>
    </row>
    <row r="15" spans="1:8" x14ac:dyDescent="0.25">
      <c r="A15" s="13" t="s">
        <v>836</v>
      </c>
      <c r="B15" s="33" t="s">
        <v>837</v>
      </c>
      <c r="C15" s="33" t="s">
        <v>479</v>
      </c>
      <c r="D15" s="14">
        <v>70450</v>
      </c>
      <c r="E15" s="15">
        <v>6302.18</v>
      </c>
      <c r="F15" s="16">
        <v>2.5999999999999999E-2</v>
      </c>
      <c r="G15" s="16"/>
    </row>
    <row r="16" spans="1:8" x14ac:dyDescent="0.25">
      <c r="A16" s="13" t="s">
        <v>784</v>
      </c>
      <c r="B16" s="33" t="s">
        <v>785</v>
      </c>
      <c r="C16" s="33" t="s">
        <v>786</v>
      </c>
      <c r="D16" s="14">
        <v>53038</v>
      </c>
      <c r="E16" s="15">
        <v>6104.44</v>
      </c>
      <c r="F16" s="16">
        <v>2.52E-2</v>
      </c>
      <c r="G16" s="16"/>
    </row>
    <row r="17" spans="1:7" x14ac:dyDescent="0.25">
      <c r="A17" s="13" t="s">
        <v>782</v>
      </c>
      <c r="B17" s="33" t="s">
        <v>783</v>
      </c>
      <c r="C17" s="33" t="s">
        <v>396</v>
      </c>
      <c r="D17" s="14">
        <v>228410</v>
      </c>
      <c r="E17" s="15">
        <v>4959.24</v>
      </c>
      <c r="F17" s="16">
        <v>2.0500000000000001E-2</v>
      </c>
      <c r="G17" s="16"/>
    </row>
    <row r="18" spans="1:7" x14ac:dyDescent="0.25">
      <c r="A18" s="13" t="s">
        <v>774</v>
      </c>
      <c r="B18" s="33" t="s">
        <v>775</v>
      </c>
      <c r="C18" s="33" t="s">
        <v>396</v>
      </c>
      <c r="D18" s="14">
        <v>578230</v>
      </c>
      <c r="E18" s="15">
        <v>4461.04</v>
      </c>
      <c r="F18" s="16">
        <v>1.84E-2</v>
      </c>
      <c r="G18" s="16"/>
    </row>
    <row r="19" spans="1:7" x14ac:dyDescent="0.25">
      <c r="A19" s="13" t="s">
        <v>791</v>
      </c>
      <c r="B19" s="33" t="s">
        <v>792</v>
      </c>
      <c r="C19" s="33" t="s">
        <v>412</v>
      </c>
      <c r="D19" s="14">
        <v>165794</v>
      </c>
      <c r="E19" s="15">
        <v>4419.74</v>
      </c>
      <c r="F19" s="16">
        <v>1.83E-2</v>
      </c>
      <c r="G19" s="16"/>
    </row>
    <row r="20" spans="1:7" x14ac:dyDescent="0.25">
      <c r="A20" s="13" t="s">
        <v>892</v>
      </c>
      <c r="B20" s="33" t="s">
        <v>893</v>
      </c>
      <c r="C20" s="33" t="s">
        <v>415</v>
      </c>
      <c r="D20" s="14">
        <v>32131</v>
      </c>
      <c r="E20" s="15">
        <v>4234.71</v>
      </c>
      <c r="F20" s="16">
        <v>1.7500000000000002E-2</v>
      </c>
      <c r="G20" s="16"/>
    </row>
    <row r="21" spans="1:7" x14ac:dyDescent="0.25">
      <c r="A21" s="13" t="s">
        <v>619</v>
      </c>
      <c r="B21" s="33" t="s">
        <v>620</v>
      </c>
      <c r="C21" s="33" t="s">
        <v>431</v>
      </c>
      <c r="D21" s="14">
        <v>234560</v>
      </c>
      <c r="E21" s="15">
        <v>4068.91</v>
      </c>
      <c r="F21" s="16">
        <v>1.6799999999999999E-2</v>
      </c>
      <c r="G21" s="16"/>
    </row>
    <row r="22" spans="1:7" x14ac:dyDescent="0.25">
      <c r="A22" s="13" t="s">
        <v>850</v>
      </c>
      <c r="B22" s="33" t="s">
        <v>851</v>
      </c>
      <c r="C22" s="33" t="s">
        <v>405</v>
      </c>
      <c r="D22" s="14">
        <v>63305</v>
      </c>
      <c r="E22" s="15">
        <v>3490.48</v>
      </c>
      <c r="F22" s="16">
        <v>1.44E-2</v>
      </c>
      <c r="G22" s="16"/>
    </row>
    <row r="23" spans="1:7" x14ac:dyDescent="0.25">
      <c r="A23" s="13" t="s">
        <v>451</v>
      </c>
      <c r="B23" s="33" t="s">
        <v>452</v>
      </c>
      <c r="C23" s="33" t="s">
        <v>415</v>
      </c>
      <c r="D23" s="14">
        <v>227562</v>
      </c>
      <c r="E23" s="15">
        <v>3479.2</v>
      </c>
      <c r="F23" s="16">
        <v>1.44E-2</v>
      </c>
      <c r="G23" s="16"/>
    </row>
    <row r="24" spans="1:7" x14ac:dyDescent="0.25">
      <c r="A24" s="13" t="s">
        <v>778</v>
      </c>
      <c r="B24" s="33" t="s">
        <v>779</v>
      </c>
      <c r="C24" s="33" t="s">
        <v>396</v>
      </c>
      <c r="D24" s="14">
        <v>310818</v>
      </c>
      <c r="E24" s="15">
        <v>3425.21</v>
      </c>
      <c r="F24" s="16">
        <v>1.4200000000000001E-2</v>
      </c>
      <c r="G24" s="16"/>
    </row>
    <row r="25" spans="1:7" x14ac:dyDescent="0.25">
      <c r="A25" s="13" t="s">
        <v>813</v>
      </c>
      <c r="B25" s="33" t="s">
        <v>814</v>
      </c>
      <c r="C25" s="33" t="s">
        <v>405</v>
      </c>
      <c r="D25" s="14">
        <v>41119</v>
      </c>
      <c r="E25" s="15">
        <v>3334.42</v>
      </c>
      <c r="F25" s="16">
        <v>1.38E-2</v>
      </c>
      <c r="G25" s="16"/>
    </row>
    <row r="26" spans="1:7" x14ac:dyDescent="0.25">
      <c r="A26" s="13" t="s">
        <v>776</v>
      </c>
      <c r="B26" s="33" t="s">
        <v>777</v>
      </c>
      <c r="C26" s="33" t="s">
        <v>484</v>
      </c>
      <c r="D26" s="14">
        <v>62615</v>
      </c>
      <c r="E26" s="15">
        <v>3334.34</v>
      </c>
      <c r="F26" s="16">
        <v>1.38E-2</v>
      </c>
      <c r="G26" s="16"/>
    </row>
    <row r="27" spans="1:7" x14ac:dyDescent="0.25">
      <c r="A27" s="13" t="s">
        <v>397</v>
      </c>
      <c r="B27" s="33" t="s">
        <v>398</v>
      </c>
      <c r="C27" s="33" t="s">
        <v>399</v>
      </c>
      <c r="D27" s="14">
        <v>144371</v>
      </c>
      <c r="E27" s="15">
        <v>3261.12</v>
      </c>
      <c r="F27" s="16">
        <v>1.35E-2</v>
      </c>
      <c r="G27" s="16"/>
    </row>
    <row r="28" spans="1:7" x14ac:dyDescent="0.25">
      <c r="A28" s="13" t="s">
        <v>796</v>
      </c>
      <c r="B28" s="33" t="s">
        <v>797</v>
      </c>
      <c r="C28" s="33" t="s">
        <v>479</v>
      </c>
      <c r="D28" s="14">
        <v>496436</v>
      </c>
      <c r="E28" s="15">
        <v>3256.62</v>
      </c>
      <c r="F28" s="16">
        <v>1.35E-2</v>
      </c>
      <c r="G28" s="16"/>
    </row>
    <row r="29" spans="1:7" x14ac:dyDescent="0.25">
      <c r="A29" s="13" t="s">
        <v>875</v>
      </c>
      <c r="B29" s="33" t="s">
        <v>876</v>
      </c>
      <c r="C29" s="33" t="s">
        <v>460</v>
      </c>
      <c r="D29" s="14">
        <v>509112</v>
      </c>
      <c r="E29" s="15">
        <v>3250.68</v>
      </c>
      <c r="F29" s="16">
        <v>1.34E-2</v>
      </c>
      <c r="G29" s="16"/>
    </row>
    <row r="30" spans="1:7" x14ac:dyDescent="0.25">
      <c r="A30" s="13" t="s">
        <v>834</v>
      </c>
      <c r="B30" s="33" t="s">
        <v>835</v>
      </c>
      <c r="C30" s="33" t="s">
        <v>415</v>
      </c>
      <c r="D30" s="14">
        <v>99866</v>
      </c>
      <c r="E30" s="15">
        <v>3059.25</v>
      </c>
      <c r="F30" s="16">
        <v>1.26E-2</v>
      </c>
      <c r="G30" s="16"/>
    </row>
    <row r="31" spans="1:7" x14ac:dyDescent="0.25">
      <c r="A31" s="13" t="s">
        <v>432</v>
      </c>
      <c r="B31" s="33" t="s">
        <v>433</v>
      </c>
      <c r="C31" s="33" t="s">
        <v>431</v>
      </c>
      <c r="D31" s="14">
        <v>52516</v>
      </c>
      <c r="E31" s="15">
        <v>3033.04</v>
      </c>
      <c r="F31" s="16">
        <v>1.2500000000000001E-2</v>
      </c>
      <c r="G31" s="16"/>
    </row>
    <row r="32" spans="1:7" x14ac:dyDescent="0.25">
      <c r="A32" s="13" t="s">
        <v>806</v>
      </c>
      <c r="B32" s="33" t="s">
        <v>807</v>
      </c>
      <c r="C32" s="33" t="s">
        <v>808</v>
      </c>
      <c r="D32" s="14">
        <v>185341</v>
      </c>
      <c r="E32" s="15">
        <v>2946.46</v>
      </c>
      <c r="F32" s="16">
        <v>1.2200000000000001E-2</v>
      </c>
      <c r="G32" s="16"/>
    </row>
    <row r="33" spans="1:7" x14ac:dyDescent="0.25">
      <c r="A33" s="13" t="s">
        <v>631</v>
      </c>
      <c r="B33" s="33" t="s">
        <v>632</v>
      </c>
      <c r="C33" s="33" t="s">
        <v>487</v>
      </c>
      <c r="D33" s="14">
        <v>419199</v>
      </c>
      <c r="E33" s="15">
        <v>2927.48</v>
      </c>
      <c r="F33" s="16">
        <v>1.21E-2</v>
      </c>
      <c r="G33" s="16"/>
    </row>
    <row r="34" spans="1:7" x14ac:dyDescent="0.25">
      <c r="A34" s="13" t="s">
        <v>877</v>
      </c>
      <c r="B34" s="33" t="s">
        <v>878</v>
      </c>
      <c r="C34" s="33" t="s">
        <v>448</v>
      </c>
      <c r="D34" s="14">
        <v>116741</v>
      </c>
      <c r="E34" s="15">
        <v>2835.58</v>
      </c>
      <c r="F34" s="16">
        <v>1.17E-2</v>
      </c>
      <c r="G34" s="16"/>
    </row>
    <row r="35" spans="1:7" x14ac:dyDescent="0.25">
      <c r="A35" s="13" t="s">
        <v>869</v>
      </c>
      <c r="B35" s="33" t="s">
        <v>870</v>
      </c>
      <c r="C35" s="33" t="s">
        <v>856</v>
      </c>
      <c r="D35" s="14">
        <v>131586</v>
      </c>
      <c r="E35" s="15">
        <v>2802.26</v>
      </c>
      <c r="F35" s="16">
        <v>1.1599999999999999E-2</v>
      </c>
      <c r="G35" s="16"/>
    </row>
    <row r="36" spans="1:7" x14ac:dyDescent="0.25">
      <c r="A36" s="13" t="s">
        <v>844</v>
      </c>
      <c r="B36" s="33" t="s">
        <v>845</v>
      </c>
      <c r="C36" s="33" t="s">
        <v>412</v>
      </c>
      <c r="D36" s="14">
        <v>113961</v>
      </c>
      <c r="E36" s="15">
        <v>2757.69</v>
      </c>
      <c r="F36" s="16">
        <v>1.14E-2</v>
      </c>
      <c r="G36" s="16"/>
    </row>
    <row r="37" spans="1:7" x14ac:dyDescent="0.25">
      <c r="A37" s="13" t="s">
        <v>793</v>
      </c>
      <c r="B37" s="33" t="s">
        <v>794</v>
      </c>
      <c r="C37" s="33" t="s">
        <v>795</v>
      </c>
      <c r="D37" s="14">
        <v>382910</v>
      </c>
      <c r="E37" s="15">
        <v>2613.17</v>
      </c>
      <c r="F37" s="16">
        <v>1.0800000000000001E-2</v>
      </c>
      <c r="G37" s="16"/>
    </row>
    <row r="38" spans="1:7" x14ac:dyDescent="0.25">
      <c r="A38" s="13" t="s">
        <v>1566</v>
      </c>
      <c r="B38" s="33" t="s">
        <v>1567</v>
      </c>
      <c r="C38" s="33" t="s">
        <v>479</v>
      </c>
      <c r="D38" s="14">
        <v>56273</v>
      </c>
      <c r="E38" s="15">
        <v>2574.1799999999998</v>
      </c>
      <c r="F38" s="16">
        <v>1.06E-2</v>
      </c>
      <c r="G38" s="16"/>
    </row>
    <row r="39" spans="1:7" x14ac:dyDescent="0.25">
      <c r="A39" s="13" t="s">
        <v>787</v>
      </c>
      <c r="B39" s="33" t="s">
        <v>788</v>
      </c>
      <c r="C39" s="33" t="s">
        <v>479</v>
      </c>
      <c r="D39" s="14">
        <v>107756</v>
      </c>
      <c r="E39" s="15">
        <v>2567.7199999999998</v>
      </c>
      <c r="F39" s="16">
        <v>1.06E-2</v>
      </c>
      <c r="G39" s="16"/>
    </row>
    <row r="40" spans="1:7" x14ac:dyDescent="0.25">
      <c r="A40" s="13" t="s">
        <v>802</v>
      </c>
      <c r="B40" s="33" t="s">
        <v>803</v>
      </c>
      <c r="C40" s="33" t="s">
        <v>479</v>
      </c>
      <c r="D40" s="14">
        <v>167611</v>
      </c>
      <c r="E40" s="15">
        <v>2547.6</v>
      </c>
      <c r="F40" s="16">
        <v>1.0500000000000001E-2</v>
      </c>
      <c r="G40" s="16"/>
    </row>
    <row r="41" spans="1:7" x14ac:dyDescent="0.25">
      <c r="A41" s="13" t="s">
        <v>804</v>
      </c>
      <c r="B41" s="33" t="s">
        <v>805</v>
      </c>
      <c r="C41" s="33" t="s">
        <v>581</v>
      </c>
      <c r="D41" s="14">
        <v>47618</v>
      </c>
      <c r="E41" s="15">
        <v>2529.35</v>
      </c>
      <c r="F41" s="16">
        <v>1.0500000000000001E-2</v>
      </c>
      <c r="G41" s="16"/>
    </row>
    <row r="42" spans="1:7" x14ac:dyDescent="0.25">
      <c r="A42" s="13" t="s">
        <v>907</v>
      </c>
      <c r="B42" s="33" t="s">
        <v>908</v>
      </c>
      <c r="C42" s="33" t="s">
        <v>909</v>
      </c>
      <c r="D42" s="14">
        <v>385371</v>
      </c>
      <c r="E42" s="15">
        <v>2511.27</v>
      </c>
      <c r="F42" s="16">
        <v>1.04E-2</v>
      </c>
      <c r="G42" s="16"/>
    </row>
    <row r="43" spans="1:7" x14ac:dyDescent="0.25">
      <c r="A43" s="13" t="s">
        <v>621</v>
      </c>
      <c r="B43" s="33" t="s">
        <v>622</v>
      </c>
      <c r="C43" s="33" t="s">
        <v>487</v>
      </c>
      <c r="D43" s="14">
        <v>228414</v>
      </c>
      <c r="E43" s="15">
        <v>2505.59</v>
      </c>
      <c r="F43" s="16">
        <v>1.04E-2</v>
      </c>
      <c r="G43" s="16"/>
    </row>
    <row r="44" spans="1:7" x14ac:dyDescent="0.25">
      <c r="A44" s="13" t="s">
        <v>643</v>
      </c>
      <c r="B44" s="33" t="s">
        <v>644</v>
      </c>
      <c r="C44" s="33" t="s">
        <v>431</v>
      </c>
      <c r="D44" s="14">
        <v>166060</v>
      </c>
      <c r="E44" s="15">
        <v>2494.06</v>
      </c>
      <c r="F44" s="16">
        <v>1.03E-2</v>
      </c>
      <c r="G44" s="16"/>
    </row>
    <row r="45" spans="1:7" x14ac:dyDescent="0.25">
      <c r="A45" s="13" t="s">
        <v>1211</v>
      </c>
      <c r="B45" s="33" t="s">
        <v>1212</v>
      </c>
      <c r="C45" s="33" t="s">
        <v>445</v>
      </c>
      <c r="D45" s="14">
        <v>310729</v>
      </c>
      <c r="E45" s="15">
        <v>2447.15</v>
      </c>
      <c r="F45" s="16">
        <v>1.01E-2</v>
      </c>
      <c r="G45" s="16"/>
    </row>
    <row r="46" spans="1:7" x14ac:dyDescent="0.25">
      <c r="A46" s="13" t="s">
        <v>418</v>
      </c>
      <c r="B46" s="33" t="s">
        <v>419</v>
      </c>
      <c r="C46" s="33" t="s">
        <v>420</v>
      </c>
      <c r="D46" s="14">
        <v>811959</v>
      </c>
      <c r="E46" s="15">
        <v>2446.59</v>
      </c>
      <c r="F46" s="16">
        <v>1.01E-2</v>
      </c>
      <c r="G46" s="16"/>
    </row>
    <row r="47" spans="1:7" x14ac:dyDescent="0.25">
      <c r="A47" s="13" t="s">
        <v>408</v>
      </c>
      <c r="B47" s="33" t="s">
        <v>409</v>
      </c>
      <c r="C47" s="33" t="s">
        <v>405</v>
      </c>
      <c r="D47" s="14">
        <v>152809</v>
      </c>
      <c r="E47" s="15">
        <v>2433.48</v>
      </c>
      <c r="F47" s="16">
        <v>1.01E-2</v>
      </c>
      <c r="G47" s="16"/>
    </row>
    <row r="48" spans="1:7" x14ac:dyDescent="0.25">
      <c r="A48" s="13" t="s">
        <v>1247</v>
      </c>
      <c r="B48" s="33" t="s">
        <v>1248</v>
      </c>
      <c r="C48" s="33" t="s">
        <v>909</v>
      </c>
      <c r="D48" s="14">
        <v>239116</v>
      </c>
      <c r="E48" s="15">
        <v>2395.6999999999998</v>
      </c>
      <c r="F48" s="16">
        <v>9.9000000000000008E-3</v>
      </c>
      <c r="G48" s="16"/>
    </row>
    <row r="49" spans="1:7" x14ac:dyDescent="0.25">
      <c r="A49" s="13" t="s">
        <v>477</v>
      </c>
      <c r="B49" s="33" t="s">
        <v>478</v>
      </c>
      <c r="C49" s="33" t="s">
        <v>479</v>
      </c>
      <c r="D49" s="14">
        <v>1938997</v>
      </c>
      <c r="E49" s="15">
        <v>2390.59</v>
      </c>
      <c r="F49" s="16">
        <v>9.9000000000000008E-3</v>
      </c>
      <c r="G49" s="16"/>
    </row>
    <row r="50" spans="1:7" x14ac:dyDescent="0.25">
      <c r="A50" s="13" t="s">
        <v>828</v>
      </c>
      <c r="B50" s="33" t="s">
        <v>829</v>
      </c>
      <c r="C50" s="33" t="s">
        <v>823</v>
      </c>
      <c r="D50" s="14">
        <v>224548</v>
      </c>
      <c r="E50" s="15">
        <v>2387.39</v>
      </c>
      <c r="F50" s="16">
        <v>9.9000000000000008E-3</v>
      </c>
      <c r="G50" s="16"/>
    </row>
    <row r="51" spans="1:7" x14ac:dyDescent="0.25">
      <c r="A51" s="13" t="s">
        <v>884</v>
      </c>
      <c r="B51" s="33" t="s">
        <v>885</v>
      </c>
      <c r="C51" s="33" t="s">
        <v>856</v>
      </c>
      <c r="D51" s="14">
        <v>144726</v>
      </c>
      <c r="E51" s="15">
        <v>2378.2800000000002</v>
      </c>
      <c r="F51" s="16">
        <v>9.7999999999999997E-3</v>
      </c>
      <c r="G51" s="16"/>
    </row>
    <row r="52" spans="1:7" x14ac:dyDescent="0.25">
      <c r="A52" s="13" t="s">
        <v>627</v>
      </c>
      <c r="B52" s="33" t="s">
        <v>628</v>
      </c>
      <c r="C52" s="33" t="s">
        <v>431</v>
      </c>
      <c r="D52" s="14">
        <v>115445</v>
      </c>
      <c r="E52" s="15">
        <v>2341.17</v>
      </c>
      <c r="F52" s="16">
        <v>9.7000000000000003E-3</v>
      </c>
      <c r="G52" s="16"/>
    </row>
    <row r="53" spans="1:7" x14ac:dyDescent="0.25">
      <c r="A53" s="13" t="s">
        <v>1568</v>
      </c>
      <c r="B53" s="33" t="s">
        <v>1569</v>
      </c>
      <c r="C53" s="33" t="s">
        <v>484</v>
      </c>
      <c r="D53" s="14">
        <v>32401</v>
      </c>
      <c r="E53" s="15">
        <v>2326.85</v>
      </c>
      <c r="F53" s="16">
        <v>9.5999999999999992E-3</v>
      </c>
      <c r="G53" s="16"/>
    </row>
    <row r="54" spans="1:7" x14ac:dyDescent="0.25">
      <c r="A54" s="13" t="s">
        <v>1220</v>
      </c>
      <c r="B54" s="33" t="s">
        <v>1221</v>
      </c>
      <c r="C54" s="33" t="s">
        <v>438</v>
      </c>
      <c r="D54" s="14">
        <v>79161</v>
      </c>
      <c r="E54" s="15">
        <v>2326.66</v>
      </c>
      <c r="F54" s="16">
        <v>9.5999999999999992E-3</v>
      </c>
      <c r="G54" s="16"/>
    </row>
    <row r="55" spans="1:7" x14ac:dyDescent="0.25">
      <c r="A55" s="13" t="s">
        <v>1570</v>
      </c>
      <c r="B55" s="33" t="s">
        <v>1571</v>
      </c>
      <c r="C55" s="33" t="s">
        <v>438</v>
      </c>
      <c r="D55" s="14">
        <v>54252</v>
      </c>
      <c r="E55" s="15">
        <v>2284.4699999999998</v>
      </c>
      <c r="F55" s="16">
        <v>9.4000000000000004E-3</v>
      </c>
      <c r="G55" s="16"/>
    </row>
    <row r="56" spans="1:7" x14ac:dyDescent="0.25">
      <c r="A56" s="13" t="s">
        <v>526</v>
      </c>
      <c r="B56" s="33" t="s">
        <v>527</v>
      </c>
      <c r="C56" s="33" t="s">
        <v>393</v>
      </c>
      <c r="D56" s="14">
        <v>339265</v>
      </c>
      <c r="E56" s="15">
        <v>2242.54</v>
      </c>
      <c r="F56" s="16">
        <v>9.2999999999999992E-3</v>
      </c>
      <c r="G56" s="16"/>
    </row>
    <row r="57" spans="1:7" x14ac:dyDescent="0.25">
      <c r="A57" s="13" t="s">
        <v>410</v>
      </c>
      <c r="B57" s="33" t="s">
        <v>411</v>
      </c>
      <c r="C57" s="33" t="s">
        <v>412</v>
      </c>
      <c r="D57" s="14">
        <v>19301</v>
      </c>
      <c r="E57" s="15">
        <v>2223.89</v>
      </c>
      <c r="F57" s="16">
        <v>9.1999999999999998E-3</v>
      </c>
      <c r="G57" s="16"/>
    </row>
    <row r="58" spans="1:7" x14ac:dyDescent="0.25">
      <c r="A58" s="13" t="s">
        <v>848</v>
      </c>
      <c r="B58" s="33" t="s">
        <v>849</v>
      </c>
      <c r="C58" s="33" t="s">
        <v>479</v>
      </c>
      <c r="D58" s="14">
        <v>214501</v>
      </c>
      <c r="E58" s="15">
        <v>2175.36</v>
      </c>
      <c r="F58" s="16">
        <v>8.9999999999999993E-3</v>
      </c>
      <c r="G58" s="16"/>
    </row>
    <row r="59" spans="1:7" x14ac:dyDescent="0.25">
      <c r="A59" s="13" t="s">
        <v>403</v>
      </c>
      <c r="B59" s="33" t="s">
        <v>404</v>
      </c>
      <c r="C59" s="33" t="s">
        <v>405</v>
      </c>
      <c r="D59" s="14">
        <v>58643</v>
      </c>
      <c r="E59" s="15">
        <v>2114.75</v>
      </c>
      <c r="F59" s="16">
        <v>8.6999999999999994E-3</v>
      </c>
      <c r="G59" s="16"/>
    </row>
    <row r="60" spans="1:7" x14ac:dyDescent="0.25">
      <c r="A60" s="13" t="s">
        <v>896</v>
      </c>
      <c r="B60" s="33" t="s">
        <v>897</v>
      </c>
      <c r="C60" s="33" t="s">
        <v>898</v>
      </c>
      <c r="D60" s="14">
        <v>537809</v>
      </c>
      <c r="E60" s="15">
        <v>2079.98</v>
      </c>
      <c r="F60" s="16">
        <v>8.6E-3</v>
      </c>
      <c r="G60" s="16"/>
    </row>
    <row r="61" spans="1:7" x14ac:dyDescent="0.25">
      <c r="A61" s="13" t="s">
        <v>434</v>
      </c>
      <c r="B61" s="33" t="s">
        <v>435</v>
      </c>
      <c r="C61" s="33" t="s">
        <v>405</v>
      </c>
      <c r="D61" s="14">
        <v>136650</v>
      </c>
      <c r="E61" s="15">
        <v>1938.04</v>
      </c>
      <c r="F61" s="16">
        <v>8.0000000000000002E-3</v>
      </c>
      <c r="G61" s="16"/>
    </row>
    <row r="62" spans="1:7" x14ac:dyDescent="0.25">
      <c r="A62" s="13" t="s">
        <v>425</v>
      </c>
      <c r="B62" s="33" t="s">
        <v>426</v>
      </c>
      <c r="C62" s="33" t="s">
        <v>412</v>
      </c>
      <c r="D62" s="14">
        <v>35093</v>
      </c>
      <c r="E62" s="15">
        <v>1876.67</v>
      </c>
      <c r="F62" s="16">
        <v>7.7999999999999996E-3</v>
      </c>
      <c r="G62" s="16"/>
    </row>
    <row r="63" spans="1:7" x14ac:dyDescent="0.25">
      <c r="A63" s="13" t="s">
        <v>873</v>
      </c>
      <c r="B63" s="33" t="s">
        <v>874</v>
      </c>
      <c r="C63" s="33" t="s">
        <v>431</v>
      </c>
      <c r="D63" s="14">
        <v>195896</v>
      </c>
      <c r="E63" s="15">
        <v>1821.34</v>
      </c>
      <c r="F63" s="16">
        <v>7.4999999999999997E-3</v>
      </c>
      <c r="G63" s="16"/>
    </row>
    <row r="64" spans="1:7" x14ac:dyDescent="0.25">
      <c r="A64" s="13" t="s">
        <v>798</v>
      </c>
      <c r="B64" s="33" t="s">
        <v>799</v>
      </c>
      <c r="C64" s="33" t="s">
        <v>479</v>
      </c>
      <c r="D64" s="14">
        <v>417936</v>
      </c>
      <c r="E64" s="15">
        <v>1731.3</v>
      </c>
      <c r="F64" s="16">
        <v>7.1999999999999998E-3</v>
      </c>
      <c r="G64" s="16"/>
    </row>
    <row r="65" spans="1:7" x14ac:dyDescent="0.25">
      <c r="A65" s="13" t="s">
        <v>539</v>
      </c>
      <c r="B65" s="33" t="s">
        <v>540</v>
      </c>
      <c r="C65" s="33" t="s">
        <v>476</v>
      </c>
      <c r="D65" s="14">
        <v>34318</v>
      </c>
      <c r="E65" s="15">
        <v>1629.2</v>
      </c>
      <c r="F65" s="16">
        <v>6.7000000000000002E-3</v>
      </c>
      <c r="G65" s="16"/>
    </row>
    <row r="66" spans="1:7" x14ac:dyDescent="0.25">
      <c r="A66" s="13" t="s">
        <v>861</v>
      </c>
      <c r="B66" s="33" t="s">
        <v>862</v>
      </c>
      <c r="C66" s="33" t="s">
        <v>530</v>
      </c>
      <c r="D66" s="14">
        <v>55446</v>
      </c>
      <c r="E66" s="15">
        <v>1603.97</v>
      </c>
      <c r="F66" s="16">
        <v>6.6E-3</v>
      </c>
      <c r="G66" s="16"/>
    </row>
    <row r="67" spans="1:7" x14ac:dyDescent="0.25">
      <c r="A67" s="13" t="s">
        <v>1572</v>
      </c>
      <c r="B67" s="33" t="s">
        <v>1573</v>
      </c>
      <c r="C67" s="33" t="s">
        <v>484</v>
      </c>
      <c r="D67" s="14">
        <v>744576</v>
      </c>
      <c r="E67" s="15">
        <v>1501.81</v>
      </c>
      <c r="F67" s="16">
        <v>6.1999999999999998E-3</v>
      </c>
      <c r="G67" s="16"/>
    </row>
    <row r="68" spans="1:7" x14ac:dyDescent="0.25">
      <c r="A68" s="13" t="s">
        <v>800</v>
      </c>
      <c r="B68" s="33" t="s">
        <v>801</v>
      </c>
      <c r="C68" s="33" t="s">
        <v>396</v>
      </c>
      <c r="D68" s="14">
        <v>695109</v>
      </c>
      <c r="E68" s="15">
        <v>1454.45</v>
      </c>
      <c r="F68" s="16">
        <v>6.0000000000000001E-3</v>
      </c>
      <c r="G68" s="16"/>
    </row>
    <row r="69" spans="1:7" x14ac:dyDescent="0.25">
      <c r="A69" s="13" t="s">
        <v>1574</v>
      </c>
      <c r="B69" s="33" t="s">
        <v>1575</v>
      </c>
      <c r="C69" s="33" t="s">
        <v>396</v>
      </c>
      <c r="D69" s="14">
        <v>644616</v>
      </c>
      <c r="E69" s="15">
        <v>1242.3699999999999</v>
      </c>
      <c r="F69" s="16">
        <v>5.1000000000000004E-3</v>
      </c>
      <c r="G69" s="16"/>
    </row>
    <row r="70" spans="1:7" x14ac:dyDescent="0.25">
      <c r="A70" s="13" t="s">
        <v>488</v>
      </c>
      <c r="B70" s="33" t="s">
        <v>489</v>
      </c>
      <c r="C70" s="33" t="s">
        <v>490</v>
      </c>
      <c r="D70" s="14">
        <v>1157406</v>
      </c>
      <c r="E70" s="15">
        <v>1164.47</v>
      </c>
      <c r="F70" s="16">
        <v>4.7999999999999996E-3</v>
      </c>
      <c r="G70" s="16"/>
    </row>
    <row r="71" spans="1:7" x14ac:dyDescent="0.25">
      <c r="A71" s="13" t="s">
        <v>1239</v>
      </c>
      <c r="B71" s="33" t="s">
        <v>1240</v>
      </c>
      <c r="C71" s="33" t="s">
        <v>412</v>
      </c>
      <c r="D71" s="14">
        <v>166627</v>
      </c>
      <c r="E71" s="15">
        <v>1123.82</v>
      </c>
      <c r="F71" s="16">
        <v>4.5999999999999999E-3</v>
      </c>
      <c r="G71" s="16"/>
    </row>
    <row r="72" spans="1:7" x14ac:dyDescent="0.25">
      <c r="A72" s="13" t="s">
        <v>826</v>
      </c>
      <c r="B72" s="33" t="s">
        <v>827</v>
      </c>
      <c r="C72" s="33" t="s">
        <v>396</v>
      </c>
      <c r="D72" s="14">
        <v>207002</v>
      </c>
      <c r="E72" s="15">
        <v>1120.5</v>
      </c>
      <c r="F72" s="16">
        <v>4.5999999999999999E-3</v>
      </c>
      <c r="G72" s="16"/>
    </row>
    <row r="73" spans="1:7" x14ac:dyDescent="0.25">
      <c r="A73" s="13" t="s">
        <v>458</v>
      </c>
      <c r="B73" s="33" t="s">
        <v>459</v>
      </c>
      <c r="C73" s="33" t="s">
        <v>460</v>
      </c>
      <c r="D73" s="14">
        <v>19204</v>
      </c>
      <c r="E73" s="15">
        <v>1065.0999999999999</v>
      </c>
      <c r="F73" s="16">
        <v>4.4000000000000003E-3</v>
      </c>
      <c r="G73" s="16"/>
    </row>
    <row r="74" spans="1:7" x14ac:dyDescent="0.25">
      <c r="A74" s="13" t="s">
        <v>1228</v>
      </c>
      <c r="B74" s="33" t="s">
        <v>1229</v>
      </c>
      <c r="C74" s="33" t="s">
        <v>552</v>
      </c>
      <c r="D74" s="14">
        <v>521245</v>
      </c>
      <c r="E74" s="15">
        <v>1064.49</v>
      </c>
      <c r="F74" s="16">
        <v>4.4000000000000003E-3</v>
      </c>
      <c r="G74" s="16"/>
    </row>
    <row r="75" spans="1:7" x14ac:dyDescent="0.25">
      <c r="A75" s="13" t="s">
        <v>852</v>
      </c>
      <c r="B75" s="33" t="s">
        <v>853</v>
      </c>
      <c r="C75" s="33" t="s">
        <v>465</v>
      </c>
      <c r="D75" s="14">
        <v>120771</v>
      </c>
      <c r="E75" s="15">
        <v>1057.3499999999999</v>
      </c>
      <c r="F75" s="16">
        <v>4.4000000000000003E-3</v>
      </c>
      <c r="G75" s="16"/>
    </row>
    <row r="76" spans="1:7" x14ac:dyDescent="0.25">
      <c r="A76" s="13" t="s">
        <v>1576</v>
      </c>
      <c r="B76" s="33" t="s">
        <v>1577</v>
      </c>
      <c r="C76" s="33" t="s">
        <v>552</v>
      </c>
      <c r="D76" s="14">
        <v>32045</v>
      </c>
      <c r="E76" s="15">
        <v>1041.48</v>
      </c>
      <c r="F76" s="16">
        <v>4.3E-3</v>
      </c>
      <c r="G76" s="16"/>
    </row>
    <row r="77" spans="1:7" x14ac:dyDescent="0.25">
      <c r="A77" s="13" t="s">
        <v>809</v>
      </c>
      <c r="B77" s="33" t="s">
        <v>810</v>
      </c>
      <c r="C77" s="33" t="s">
        <v>500</v>
      </c>
      <c r="D77" s="14">
        <v>62600</v>
      </c>
      <c r="E77" s="15">
        <v>968.95</v>
      </c>
      <c r="F77" s="16">
        <v>4.0000000000000001E-3</v>
      </c>
      <c r="G77" s="16"/>
    </row>
    <row r="78" spans="1:7" x14ac:dyDescent="0.25">
      <c r="A78" s="13" t="s">
        <v>910</v>
      </c>
      <c r="B78" s="33" t="s">
        <v>911</v>
      </c>
      <c r="C78" s="33" t="s">
        <v>465</v>
      </c>
      <c r="D78" s="14">
        <v>47469</v>
      </c>
      <c r="E78" s="15">
        <v>934.33</v>
      </c>
      <c r="F78" s="16">
        <v>3.8999999999999998E-3</v>
      </c>
      <c r="G78" s="16"/>
    </row>
    <row r="79" spans="1:7" x14ac:dyDescent="0.25">
      <c r="A79" s="13" t="s">
        <v>1578</v>
      </c>
      <c r="B79" s="33" t="s">
        <v>1579</v>
      </c>
      <c r="C79" s="33" t="s">
        <v>415</v>
      </c>
      <c r="D79" s="14">
        <v>73480</v>
      </c>
      <c r="E79" s="15">
        <v>727.38</v>
      </c>
      <c r="F79" s="16">
        <v>3.0000000000000001E-3</v>
      </c>
      <c r="G79" s="16"/>
    </row>
    <row r="80" spans="1:7" x14ac:dyDescent="0.25">
      <c r="A80" s="13" t="s">
        <v>421</v>
      </c>
      <c r="B80" s="33" t="s">
        <v>422</v>
      </c>
      <c r="C80" s="33" t="s">
        <v>393</v>
      </c>
      <c r="D80" s="14">
        <v>14224</v>
      </c>
      <c r="E80" s="15">
        <v>702.22</v>
      </c>
      <c r="F80" s="16">
        <v>2.8999999999999998E-3</v>
      </c>
      <c r="G80" s="16"/>
    </row>
    <row r="81" spans="1:7" x14ac:dyDescent="0.25">
      <c r="A81" s="13" t="s">
        <v>1580</v>
      </c>
      <c r="B81" s="33" t="s">
        <v>1581</v>
      </c>
      <c r="C81" s="33" t="s">
        <v>415</v>
      </c>
      <c r="D81" s="14">
        <v>78738</v>
      </c>
      <c r="E81" s="15">
        <v>676.28</v>
      </c>
      <c r="F81" s="16">
        <v>2.8E-3</v>
      </c>
      <c r="G81" s="16"/>
    </row>
    <row r="82" spans="1:7" x14ac:dyDescent="0.25">
      <c r="A82" s="13" t="s">
        <v>1582</v>
      </c>
      <c r="B82" s="33" t="s">
        <v>1583</v>
      </c>
      <c r="C82" s="33" t="s">
        <v>484</v>
      </c>
      <c r="D82" s="14">
        <v>86565</v>
      </c>
      <c r="E82" s="15">
        <v>671.61</v>
      </c>
      <c r="F82" s="16">
        <v>2.8E-3</v>
      </c>
      <c r="G82" s="16"/>
    </row>
    <row r="83" spans="1:7" x14ac:dyDescent="0.25">
      <c r="A83" s="13" t="s">
        <v>1584</v>
      </c>
      <c r="B83" s="33" t="s">
        <v>1585</v>
      </c>
      <c r="C83" s="33" t="s">
        <v>420</v>
      </c>
      <c r="D83" s="14">
        <v>44682</v>
      </c>
      <c r="E83" s="15">
        <v>572.55999999999995</v>
      </c>
      <c r="F83" s="16">
        <v>2.3999999999999998E-3</v>
      </c>
      <c r="G83" s="16"/>
    </row>
    <row r="84" spans="1:7" x14ac:dyDescent="0.25">
      <c r="A84" s="13" t="s">
        <v>925</v>
      </c>
      <c r="B84" s="33" t="s">
        <v>926</v>
      </c>
      <c r="C84" s="33" t="s">
        <v>530</v>
      </c>
      <c r="D84" s="14">
        <v>22</v>
      </c>
      <c r="E84" s="15">
        <v>0.67</v>
      </c>
      <c r="F84" s="16">
        <v>0</v>
      </c>
      <c r="G84" s="16"/>
    </row>
    <row r="85" spans="1:7" x14ac:dyDescent="0.25">
      <c r="A85" s="13" t="s">
        <v>888</v>
      </c>
      <c r="B85" s="33" t="s">
        <v>889</v>
      </c>
      <c r="C85" s="33" t="s">
        <v>460</v>
      </c>
      <c r="D85" s="14">
        <v>11</v>
      </c>
      <c r="E85" s="15">
        <v>0.57999999999999996</v>
      </c>
      <c r="F85" s="16">
        <v>0</v>
      </c>
      <c r="G85" s="16"/>
    </row>
    <row r="86" spans="1:7" x14ac:dyDescent="0.25">
      <c r="A86" s="17" t="s">
        <v>183</v>
      </c>
      <c r="B86" s="34"/>
      <c r="C86" s="34"/>
      <c r="D86" s="18"/>
      <c r="E86" s="37">
        <v>237847.38</v>
      </c>
      <c r="F86" s="38">
        <v>0.9829</v>
      </c>
      <c r="G86" s="21"/>
    </row>
    <row r="87" spans="1:7" x14ac:dyDescent="0.25">
      <c r="A87" s="17" t="s">
        <v>466</v>
      </c>
      <c r="B87" s="33"/>
      <c r="C87" s="33"/>
      <c r="D87" s="14"/>
      <c r="E87" s="15"/>
      <c r="F87" s="16"/>
      <c r="G87" s="16"/>
    </row>
    <row r="88" spans="1:7" x14ac:dyDescent="0.25">
      <c r="A88" s="17" t="s">
        <v>183</v>
      </c>
      <c r="B88" s="33"/>
      <c r="C88" s="33"/>
      <c r="D88" s="14"/>
      <c r="E88" s="39" t="s">
        <v>137</v>
      </c>
      <c r="F88" s="40" t="s">
        <v>137</v>
      </c>
      <c r="G88" s="16"/>
    </row>
    <row r="89" spans="1:7" x14ac:dyDescent="0.25">
      <c r="A89" s="24" t="s">
        <v>192</v>
      </c>
      <c r="B89" s="35"/>
      <c r="C89" s="35"/>
      <c r="D89" s="25"/>
      <c r="E89" s="30">
        <v>237847.38</v>
      </c>
      <c r="F89" s="31">
        <v>0.9829</v>
      </c>
      <c r="G89" s="21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17" t="s">
        <v>901</v>
      </c>
      <c r="B92" s="33"/>
      <c r="C92" s="33"/>
      <c r="D92" s="14"/>
      <c r="E92" s="15"/>
      <c r="F92" s="16"/>
      <c r="G92" s="16"/>
    </row>
    <row r="93" spans="1:7" x14ac:dyDescent="0.25">
      <c r="A93" s="13" t="s">
        <v>902</v>
      </c>
      <c r="B93" s="33" t="s">
        <v>903</v>
      </c>
      <c r="C93" s="33"/>
      <c r="D93" s="14">
        <v>31050.949000000001</v>
      </c>
      <c r="E93" s="15">
        <v>1040.57</v>
      </c>
      <c r="F93" s="16">
        <v>4.3E-3</v>
      </c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192</v>
      </c>
      <c r="B95" s="35"/>
      <c r="C95" s="35"/>
      <c r="D95" s="25"/>
      <c r="E95" s="19">
        <v>1040.57</v>
      </c>
      <c r="F95" s="20">
        <v>4.3E-3</v>
      </c>
      <c r="G95" s="21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196</v>
      </c>
      <c r="B97" s="33"/>
      <c r="C97" s="33"/>
      <c r="D97" s="14"/>
      <c r="E97" s="15"/>
      <c r="F97" s="16"/>
      <c r="G97" s="16"/>
    </row>
    <row r="98" spans="1:7" x14ac:dyDescent="0.25">
      <c r="A98" s="13" t="s">
        <v>197</v>
      </c>
      <c r="B98" s="33"/>
      <c r="C98" s="33"/>
      <c r="D98" s="14"/>
      <c r="E98" s="15">
        <v>3164.11</v>
      </c>
      <c r="F98" s="16">
        <v>1.3100000000000001E-2</v>
      </c>
      <c r="G98" s="16">
        <v>6.6567000000000001E-2</v>
      </c>
    </row>
    <row r="99" spans="1:7" x14ac:dyDescent="0.25">
      <c r="A99" s="13" t="s">
        <v>197</v>
      </c>
      <c r="B99" s="33"/>
      <c r="C99" s="33"/>
      <c r="D99" s="14"/>
      <c r="E99" s="15">
        <v>289.81</v>
      </c>
      <c r="F99" s="16">
        <v>1.1999999999999999E-3</v>
      </c>
      <c r="G99" s="16">
        <v>5.9499999999999997E-2</v>
      </c>
    </row>
    <row r="100" spans="1:7" x14ac:dyDescent="0.25">
      <c r="A100" s="17" t="s">
        <v>183</v>
      </c>
      <c r="B100" s="34"/>
      <c r="C100" s="34"/>
      <c r="D100" s="18"/>
      <c r="E100" s="37">
        <v>3453.92</v>
      </c>
      <c r="F100" s="38">
        <v>1.43E-2</v>
      </c>
      <c r="G100" s="21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192</v>
      </c>
      <c r="B102" s="35"/>
      <c r="C102" s="35"/>
      <c r="D102" s="25"/>
      <c r="E102" s="19">
        <v>3453.92</v>
      </c>
      <c r="F102" s="20">
        <v>1.43E-2</v>
      </c>
      <c r="G102" s="21"/>
    </row>
    <row r="103" spans="1:7" x14ac:dyDescent="0.25">
      <c r="A103" s="13" t="s">
        <v>198</v>
      </c>
      <c r="B103" s="33"/>
      <c r="C103" s="33"/>
      <c r="D103" s="14"/>
      <c r="E103" s="15">
        <v>2.4499555000000002</v>
      </c>
      <c r="F103" s="16">
        <v>1.0000000000000001E-5</v>
      </c>
      <c r="G103" s="16"/>
    </row>
    <row r="104" spans="1:7" x14ac:dyDescent="0.25">
      <c r="A104" s="13" t="s">
        <v>199</v>
      </c>
      <c r="B104" s="33"/>
      <c r="C104" s="33"/>
      <c r="D104" s="14"/>
      <c r="E104" s="26">
        <v>-396.9999555</v>
      </c>
      <c r="F104" s="27">
        <v>-1.5100000000000001E-3</v>
      </c>
      <c r="G104" s="16">
        <v>6.5974000000000005E-2</v>
      </c>
    </row>
    <row r="105" spans="1:7" x14ac:dyDescent="0.25">
      <c r="A105" s="28" t="s">
        <v>200</v>
      </c>
      <c r="B105" s="36"/>
      <c r="C105" s="36"/>
      <c r="D105" s="29"/>
      <c r="E105" s="30">
        <v>241947.32</v>
      </c>
      <c r="F105" s="31">
        <v>1</v>
      </c>
      <c r="G105" s="31"/>
    </row>
    <row r="110" spans="1:7" x14ac:dyDescent="0.25">
      <c r="A110" s="1" t="s">
        <v>202</v>
      </c>
    </row>
    <row r="111" spans="1:7" x14ac:dyDescent="0.25">
      <c r="A111" s="48" t="s">
        <v>203</v>
      </c>
      <c r="B111" s="3" t="s">
        <v>137</v>
      </c>
    </row>
    <row r="112" spans="1:7" x14ac:dyDescent="0.25">
      <c r="A112" t="s">
        <v>204</v>
      </c>
    </row>
    <row r="113" spans="1:3" x14ac:dyDescent="0.25">
      <c r="A113" t="s">
        <v>205</v>
      </c>
      <c r="B113" t="s">
        <v>206</v>
      </c>
      <c r="C113" t="s">
        <v>206</v>
      </c>
    </row>
    <row r="114" spans="1:3" x14ac:dyDescent="0.25">
      <c r="B114" s="49">
        <v>45716</v>
      </c>
      <c r="C114" s="49">
        <v>45747</v>
      </c>
    </row>
    <row r="115" spans="1:3" x14ac:dyDescent="0.25">
      <c r="A115" t="s">
        <v>211</v>
      </c>
      <c r="B115">
        <v>37.698</v>
      </c>
      <c r="C115">
        <v>40.393000000000001</v>
      </c>
    </row>
    <row r="116" spans="1:3" x14ac:dyDescent="0.25">
      <c r="A116" t="s">
        <v>212</v>
      </c>
      <c r="B116">
        <v>30.95</v>
      </c>
      <c r="C116">
        <v>33.162999999999997</v>
      </c>
    </row>
    <row r="117" spans="1:3" x14ac:dyDescent="0.25">
      <c r="A117" t="s">
        <v>217</v>
      </c>
      <c r="B117">
        <v>32.78</v>
      </c>
      <c r="C117">
        <v>35.079000000000001</v>
      </c>
    </row>
    <row r="118" spans="1:3" x14ac:dyDescent="0.25">
      <c r="A118" t="s">
        <v>218</v>
      </c>
      <c r="B118">
        <v>26.914999999999999</v>
      </c>
      <c r="C118">
        <v>28.803999999999998</v>
      </c>
    </row>
    <row r="120" spans="1:3" x14ac:dyDescent="0.25">
      <c r="A120" t="s">
        <v>287</v>
      </c>
      <c r="B120" s="3" t="s">
        <v>137</v>
      </c>
    </row>
    <row r="121" spans="1:3" x14ac:dyDescent="0.25">
      <c r="A121" t="s">
        <v>233</v>
      </c>
      <c r="B121" s="3" t="s">
        <v>137</v>
      </c>
    </row>
    <row r="122" spans="1:3" ht="29.1" customHeight="1" x14ac:dyDescent="0.25">
      <c r="A122" s="48" t="s">
        <v>234</v>
      </c>
      <c r="B122" s="3" t="s">
        <v>137</v>
      </c>
    </row>
    <row r="123" spans="1:3" ht="29.1" customHeight="1" x14ac:dyDescent="0.25">
      <c r="A123" s="48" t="s">
        <v>235</v>
      </c>
      <c r="B123" s="3" t="s">
        <v>137</v>
      </c>
    </row>
    <row r="124" spans="1:3" x14ac:dyDescent="0.25">
      <c r="A124" t="s">
        <v>467</v>
      </c>
      <c r="B124" s="51">
        <v>0.4642</v>
      </c>
    </row>
    <row r="125" spans="1:3" ht="43.5" customHeight="1" x14ac:dyDescent="0.25">
      <c r="A125" s="48" t="s">
        <v>237</v>
      </c>
      <c r="B125" s="3" t="s">
        <v>137</v>
      </c>
    </row>
    <row r="126" spans="1:3" x14ac:dyDescent="0.25">
      <c r="B126" s="3"/>
    </row>
    <row r="127" spans="1:3" ht="29.1" customHeight="1" x14ac:dyDescent="0.25">
      <c r="A127" s="48" t="s">
        <v>238</v>
      </c>
      <c r="B127" s="3" t="s">
        <v>137</v>
      </c>
    </row>
    <row r="128" spans="1:3" ht="29.1" customHeight="1" x14ac:dyDescent="0.25">
      <c r="A128" s="48" t="s">
        <v>239</v>
      </c>
      <c r="B128" t="s">
        <v>137</v>
      </c>
    </row>
    <row r="129" spans="1:4" ht="29.1" customHeight="1" x14ac:dyDescent="0.25">
      <c r="A129" s="48" t="s">
        <v>240</v>
      </c>
      <c r="B129" s="3" t="s">
        <v>137</v>
      </c>
    </row>
    <row r="130" spans="1:4" ht="29.1" customHeight="1" x14ac:dyDescent="0.25">
      <c r="A130" s="48" t="s">
        <v>241</v>
      </c>
      <c r="B130" s="3" t="s">
        <v>137</v>
      </c>
    </row>
    <row r="132" spans="1:4" ht="69.95" customHeight="1" x14ac:dyDescent="0.25">
      <c r="A132" s="71" t="s">
        <v>251</v>
      </c>
      <c r="B132" s="71" t="s">
        <v>252</v>
      </c>
      <c r="C132" s="71" t="s">
        <v>5</v>
      </c>
      <c r="D132" s="71" t="s">
        <v>6</v>
      </c>
    </row>
    <row r="133" spans="1:4" ht="69.95" customHeight="1" x14ac:dyDescent="0.25">
      <c r="A133" s="71" t="s">
        <v>1586</v>
      </c>
      <c r="B133" s="71"/>
      <c r="C133" s="71" t="s">
        <v>30</v>
      </c>
      <c r="D13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99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1587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1588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108339</v>
      </c>
      <c r="E8" s="15">
        <v>1980.65</v>
      </c>
      <c r="F8" s="16">
        <v>0.13059999999999999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100518</v>
      </c>
      <c r="E9" s="15">
        <v>1355.33</v>
      </c>
      <c r="F9" s="16">
        <v>8.9399999999999993E-2</v>
      </c>
      <c r="G9" s="16"/>
    </row>
    <row r="10" spans="1:8" x14ac:dyDescent="0.25">
      <c r="A10" s="13" t="s">
        <v>767</v>
      </c>
      <c r="B10" s="33" t="s">
        <v>768</v>
      </c>
      <c r="C10" s="33" t="s">
        <v>769</v>
      </c>
      <c r="D10" s="14">
        <v>96492</v>
      </c>
      <c r="E10" s="15">
        <v>1230.3699999999999</v>
      </c>
      <c r="F10" s="16">
        <v>8.1199999999999994E-2</v>
      </c>
      <c r="G10" s="16"/>
    </row>
    <row r="11" spans="1:8" x14ac:dyDescent="0.25">
      <c r="A11" s="13" t="s">
        <v>416</v>
      </c>
      <c r="B11" s="33" t="s">
        <v>417</v>
      </c>
      <c r="C11" s="33" t="s">
        <v>405</v>
      </c>
      <c r="D11" s="14">
        <v>51272</v>
      </c>
      <c r="E11" s="15">
        <v>805.3</v>
      </c>
      <c r="F11" s="16">
        <v>5.3100000000000001E-2</v>
      </c>
      <c r="G11" s="16"/>
    </row>
    <row r="12" spans="1:8" x14ac:dyDescent="0.25">
      <c r="A12" s="13" t="s">
        <v>770</v>
      </c>
      <c r="B12" s="33" t="s">
        <v>771</v>
      </c>
      <c r="C12" s="33" t="s">
        <v>473</v>
      </c>
      <c r="D12" s="14">
        <v>38206</v>
      </c>
      <c r="E12" s="15">
        <v>662.26</v>
      </c>
      <c r="F12" s="16">
        <v>4.3700000000000003E-2</v>
      </c>
      <c r="G12" s="16"/>
    </row>
    <row r="13" spans="1:8" x14ac:dyDescent="0.25">
      <c r="A13" s="13" t="s">
        <v>772</v>
      </c>
      <c r="B13" s="33" t="s">
        <v>773</v>
      </c>
      <c r="C13" s="33" t="s">
        <v>549</v>
      </c>
      <c r="D13" s="14">
        <v>16719</v>
      </c>
      <c r="E13" s="15">
        <v>583.88</v>
      </c>
      <c r="F13" s="16">
        <v>3.85E-2</v>
      </c>
      <c r="G13" s="16"/>
    </row>
    <row r="14" spans="1:8" x14ac:dyDescent="0.25">
      <c r="A14" s="13" t="s">
        <v>406</v>
      </c>
      <c r="B14" s="33" t="s">
        <v>407</v>
      </c>
      <c r="C14" s="33" t="s">
        <v>399</v>
      </c>
      <c r="D14" s="14">
        <v>132571</v>
      </c>
      <c r="E14" s="15">
        <v>543.21</v>
      </c>
      <c r="F14" s="16">
        <v>3.5799999999999998E-2</v>
      </c>
      <c r="G14" s="16"/>
    </row>
    <row r="15" spans="1:8" x14ac:dyDescent="0.25">
      <c r="A15" s="13" t="s">
        <v>403</v>
      </c>
      <c r="B15" s="33" t="s">
        <v>404</v>
      </c>
      <c r="C15" s="33" t="s">
        <v>405</v>
      </c>
      <c r="D15" s="14">
        <v>14546</v>
      </c>
      <c r="E15" s="15">
        <v>524.54999999999995</v>
      </c>
      <c r="F15" s="16">
        <v>3.4599999999999999E-2</v>
      </c>
      <c r="G15" s="16"/>
    </row>
    <row r="16" spans="1:8" x14ac:dyDescent="0.25">
      <c r="A16" s="13" t="s">
        <v>782</v>
      </c>
      <c r="B16" s="33" t="s">
        <v>783</v>
      </c>
      <c r="C16" s="33" t="s">
        <v>396</v>
      </c>
      <c r="D16" s="14">
        <v>20939</v>
      </c>
      <c r="E16" s="15">
        <v>454.63</v>
      </c>
      <c r="F16" s="16">
        <v>0.03</v>
      </c>
      <c r="G16" s="16"/>
    </row>
    <row r="17" spans="1:7" x14ac:dyDescent="0.25">
      <c r="A17" s="13" t="s">
        <v>778</v>
      </c>
      <c r="B17" s="33" t="s">
        <v>779</v>
      </c>
      <c r="C17" s="33" t="s">
        <v>396</v>
      </c>
      <c r="D17" s="14">
        <v>40695</v>
      </c>
      <c r="E17" s="15">
        <v>448.46</v>
      </c>
      <c r="F17" s="16">
        <v>2.9600000000000001E-2</v>
      </c>
      <c r="G17" s="16"/>
    </row>
    <row r="18" spans="1:7" x14ac:dyDescent="0.25">
      <c r="A18" s="13" t="s">
        <v>774</v>
      </c>
      <c r="B18" s="33" t="s">
        <v>775</v>
      </c>
      <c r="C18" s="33" t="s">
        <v>396</v>
      </c>
      <c r="D18" s="14">
        <v>54715</v>
      </c>
      <c r="E18" s="15">
        <v>422.13</v>
      </c>
      <c r="F18" s="16">
        <v>2.7799999999999998E-2</v>
      </c>
      <c r="G18" s="16"/>
    </row>
    <row r="19" spans="1:7" x14ac:dyDescent="0.25">
      <c r="A19" s="13" t="s">
        <v>791</v>
      </c>
      <c r="B19" s="33" t="s">
        <v>792</v>
      </c>
      <c r="C19" s="33" t="s">
        <v>412</v>
      </c>
      <c r="D19" s="14">
        <v>12622</v>
      </c>
      <c r="E19" s="15">
        <v>336.48</v>
      </c>
      <c r="F19" s="16">
        <v>2.2200000000000001E-2</v>
      </c>
      <c r="G19" s="16"/>
    </row>
    <row r="20" spans="1:7" x14ac:dyDescent="0.25">
      <c r="A20" s="13" t="s">
        <v>836</v>
      </c>
      <c r="B20" s="33" t="s">
        <v>837</v>
      </c>
      <c r="C20" s="33" t="s">
        <v>479</v>
      </c>
      <c r="D20" s="14">
        <v>3724</v>
      </c>
      <c r="E20" s="15">
        <v>333.13</v>
      </c>
      <c r="F20" s="16">
        <v>2.1999999999999999E-2</v>
      </c>
      <c r="G20" s="16"/>
    </row>
    <row r="21" spans="1:7" x14ac:dyDescent="0.25">
      <c r="A21" s="13" t="s">
        <v>397</v>
      </c>
      <c r="B21" s="33" t="s">
        <v>398</v>
      </c>
      <c r="C21" s="33" t="s">
        <v>399</v>
      </c>
      <c r="D21" s="14">
        <v>12639</v>
      </c>
      <c r="E21" s="15">
        <v>285.5</v>
      </c>
      <c r="F21" s="16">
        <v>1.8800000000000001E-2</v>
      </c>
      <c r="G21" s="16"/>
    </row>
    <row r="22" spans="1:7" x14ac:dyDescent="0.25">
      <c r="A22" s="13" t="s">
        <v>619</v>
      </c>
      <c r="B22" s="33" t="s">
        <v>620</v>
      </c>
      <c r="C22" s="33" t="s">
        <v>431</v>
      </c>
      <c r="D22" s="14">
        <v>15355</v>
      </c>
      <c r="E22" s="15">
        <v>266.36</v>
      </c>
      <c r="F22" s="16">
        <v>1.7600000000000001E-2</v>
      </c>
      <c r="G22" s="16"/>
    </row>
    <row r="23" spans="1:7" x14ac:dyDescent="0.25">
      <c r="A23" s="13" t="s">
        <v>789</v>
      </c>
      <c r="B23" s="33" t="s">
        <v>790</v>
      </c>
      <c r="C23" s="33" t="s">
        <v>490</v>
      </c>
      <c r="D23" s="14">
        <v>67531</v>
      </c>
      <c r="E23" s="15">
        <v>241.49</v>
      </c>
      <c r="F23" s="16">
        <v>1.5900000000000001E-2</v>
      </c>
      <c r="G23" s="16"/>
    </row>
    <row r="24" spans="1:7" x14ac:dyDescent="0.25">
      <c r="A24" s="13" t="s">
        <v>408</v>
      </c>
      <c r="B24" s="33" t="s">
        <v>409</v>
      </c>
      <c r="C24" s="33" t="s">
        <v>405</v>
      </c>
      <c r="D24" s="14">
        <v>15108</v>
      </c>
      <c r="E24" s="15">
        <v>240.59</v>
      </c>
      <c r="F24" s="16">
        <v>1.5900000000000001E-2</v>
      </c>
      <c r="G24" s="16"/>
    </row>
    <row r="25" spans="1:7" x14ac:dyDescent="0.25">
      <c r="A25" s="13" t="s">
        <v>410</v>
      </c>
      <c r="B25" s="33" t="s">
        <v>411</v>
      </c>
      <c r="C25" s="33" t="s">
        <v>412</v>
      </c>
      <c r="D25" s="14">
        <v>1869</v>
      </c>
      <c r="E25" s="15">
        <v>215.35</v>
      </c>
      <c r="F25" s="16">
        <v>1.4200000000000001E-2</v>
      </c>
      <c r="G25" s="16"/>
    </row>
    <row r="26" spans="1:7" x14ac:dyDescent="0.25">
      <c r="A26" s="13" t="s">
        <v>1239</v>
      </c>
      <c r="B26" s="33" t="s">
        <v>1240</v>
      </c>
      <c r="C26" s="33" t="s">
        <v>412</v>
      </c>
      <c r="D26" s="14">
        <v>29719</v>
      </c>
      <c r="E26" s="15">
        <v>200.44</v>
      </c>
      <c r="F26" s="16">
        <v>1.32E-2</v>
      </c>
      <c r="G26" s="16"/>
    </row>
    <row r="27" spans="1:7" x14ac:dyDescent="0.25">
      <c r="A27" s="13" t="s">
        <v>1572</v>
      </c>
      <c r="B27" s="33" t="s">
        <v>1573</v>
      </c>
      <c r="C27" s="33" t="s">
        <v>484</v>
      </c>
      <c r="D27" s="14">
        <v>99230</v>
      </c>
      <c r="E27" s="15">
        <v>200.15</v>
      </c>
      <c r="F27" s="16">
        <v>1.32E-2</v>
      </c>
      <c r="G27" s="16"/>
    </row>
    <row r="28" spans="1:7" x14ac:dyDescent="0.25">
      <c r="A28" s="13" t="s">
        <v>784</v>
      </c>
      <c r="B28" s="33" t="s">
        <v>785</v>
      </c>
      <c r="C28" s="33" t="s">
        <v>786</v>
      </c>
      <c r="D28" s="14">
        <v>1657</v>
      </c>
      <c r="E28" s="15">
        <v>190.71</v>
      </c>
      <c r="F28" s="16">
        <v>1.26E-2</v>
      </c>
      <c r="G28" s="16"/>
    </row>
    <row r="29" spans="1:7" x14ac:dyDescent="0.25">
      <c r="A29" s="13" t="s">
        <v>1243</v>
      </c>
      <c r="B29" s="33" t="s">
        <v>1244</v>
      </c>
      <c r="C29" s="33" t="s">
        <v>490</v>
      </c>
      <c r="D29" s="14">
        <v>64552</v>
      </c>
      <c r="E29" s="15">
        <v>187.43</v>
      </c>
      <c r="F29" s="16">
        <v>1.24E-2</v>
      </c>
      <c r="G29" s="16"/>
    </row>
    <row r="30" spans="1:7" x14ac:dyDescent="0.25">
      <c r="A30" s="13" t="s">
        <v>1241</v>
      </c>
      <c r="B30" s="33" t="s">
        <v>1242</v>
      </c>
      <c r="C30" s="33" t="s">
        <v>823</v>
      </c>
      <c r="D30" s="14">
        <v>117769</v>
      </c>
      <c r="E30" s="15">
        <v>181.65</v>
      </c>
      <c r="F30" s="16">
        <v>1.2E-2</v>
      </c>
      <c r="G30" s="16"/>
    </row>
    <row r="31" spans="1:7" x14ac:dyDescent="0.25">
      <c r="A31" s="13" t="s">
        <v>834</v>
      </c>
      <c r="B31" s="33" t="s">
        <v>835</v>
      </c>
      <c r="C31" s="33" t="s">
        <v>415</v>
      </c>
      <c r="D31" s="14">
        <v>5874</v>
      </c>
      <c r="E31" s="15">
        <v>179.94</v>
      </c>
      <c r="F31" s="16">
        <v>1.1900000000000001E-2</v>
      </c>
      <c r="G31" s="16"/>
    </row>
    <row r="32" spans="1:7" x14ac:dyDescent="0.25">
      <c r="A32" s="13" t="s">
        <v>776</v>
      </c>
      <c r="B32" s="33" t="s">
        <v>777</v>
      </c>
      <c r="C32" s="33" t="s">
        <v>484</v>
      </c>
      <c r="D32" s="14">
        <v>3165</v>
      </c>
      <c r="E32" s="15">
        <v>168.54</v>
      </c>
      <c r="F32" s="16">
        <v>1.11E-2</v>
      </c>
      <c r="G32" s="16"/>
    </row>
    <row r="33" spans="1:7" x14ac:dyDescent="0.25">
      <c r="A33" s="13" t="s">
        <v>1190</v>
      </c>
      <c r="B33" s="33" t="s">
        <v>1191</v>
      </c>
      <c r="C33" s="33" t="s">
        <v>479</v>
      </c>
      <c r="D33" s="14">
        <v>7748</v>
      </c>
      <c r="E33" s="15">
        <v>155.53</v>
      </c>
      <c r="F33" s="16">
        <v>1.03E-2</v>
      </c>
      <c r="G33" s="16"/>
    </row>
    <row r="34" spans="1:7" x14ac:dyDescent="0.25">
      <c r="A34" s="13" t="s">
        <v>418</v>
      </c>
      <c r="B34" s="33" t="s">
        <v>419</v>
      </c>
      <c r="C34" s="33" t="s">
        <v>420</v>
      </c>
      <c r="D34" s="14">
        <v>51005</v>
      </c>
      <c r="E34" s="15">
        <v>153.69</v>
      </c>
      <c r="F34" s="16">
        <v>1.01E-2</v>
      </c>
      <c r="G34" s="16"/>
    </row>
    <row r="35" spans="1:7" x14ac:dyDescent="0.25">
      <c r="A35" s="13" t="s">
        <v>413</v>
      </c>
      <c r="B35" s="33" t="s">
        <v>414</v>
      </c>
      <c r="C35" s="33" t="s">
        <v>415</v>
      </c>
      <c r="D35" s="14">
        <v>6442</v>
      </c>
      <c r="E35" s="15">
        <v>150.78</v>
      </c>
      <c r="F35" s="16">
        <v>9.9000000000000008E-3</v>
      </c>
      <c r="G35" s="16"/>
    </row>
    <row r="36" spans="1:7" x14ac:dyDescent="0.25">
      <c r="A36" s="13" t="s">
        <v>828</v>
      </c>
      <c r="B36" s="33" t="s">
        <v>829</v>
      </c>
      <c r="C36" s="33" t="s">
        <v>823</v>
      </c>
      <c r="D36" s="14">
        <v>13512</v>
      </c>
      <c r="E36" s="15">
        <v>143.66</v>
      </c>
      <c r="F36" s="16">
        <v>9.4999999999999998E-3</v>
      </c>
      <c r="G36" s="16"/>
    </row>
    <row r="37" spans="1:7" x14ac:dyDescent="0.25">
      <c r="A37" s="13" t="s">
        <v>1589</v>
      </c>
      <c r="B37" s="33" t="s">
        <v>1590</v>
      </c>
      <c r="C37" s="33" t="s">
        <v>786</v>
      </c>
      <c r="D37" s="14">
        <v>5467</v>
      </c>
      <c r="E37" s="15">
        <v>142.75</v>
      </c>
      <c r="F37" s="16">
        <v>9.4000000000000004E-3</v>
      </c>
      <c r="G37" s="16"/>
    </row>
    <row r="38" spans="1:7" x14ac:dyDescent="0.25">
      <c r="A38" s="13" t="s">
        <v>793</v>
      </c>
      <c r="B38" s="33" t="s">
        <v>794</v>
      </c>
      <c r="C38" s="33" t="s">
        <v>795</v>
      </c>
      <c r="D38" s="14">
        <v>20621</v>
      </c>
      <c r="E38" s="15">
        <v>140.72999999999999</v>
      </c>
      <c r="F38" s="16">
        <v>9.2999999999999992E-3</v>
      </c>
      <c r="G38" s="16"/>
    </row>
    <row r="39" spans="1:7" x14ac:dyDescent="0.25">
      <c r="A39" s="13" t="s">
        <v>1591</v>
      </c>
      <c r="B39" s="33" t="s">
        <v>1592</v>
      </c>
      <c r="C39" s="33" t="s">
        <v>898</v>
      </c>
      <c r="D39" s="14">
        <v>55311</v>
      </c>
      <c r="E39" s="15">
        <v>136.28</v>
      </c>
      <c r="F39" s="16">
        <v>8.9999999999999993E-3</v>
      </c>
      <c r="G39" s="16"/>
    </row>
    <row r="40" spans="1:7" x14ac:dyDescent="0.25">
      <c r="A40" s="13" t="s">
        <v>796</v>
      </c>
      <c r="B40" s="33" t="s">
        <v>797</v>
      </c>
      <c r="C40" s="33" t="s">
        <v>479</v>
      </c>
      <c r="D40" s="14">
        <v>19935</v>
      </c>
      <c r="E40" s="15">
        <v>130.77000000000001</v>
      </c>
      <c r="F40" s="16">
        <v>8.6E-3</v>
      </c>
      <c r="G40" s="16"/>
    </row>
    <row r="41" spans="1:7" x14ac:dyDescent="0.25">
      <c r="A41" s="13" t="s">
        <v>400</v>
      </c>
      <c r="B41" s="33" t="s">
        <v>401</v>
      </c>
      <c r="C41" s="33" t="s">
        <v>402</v>
      </c>
      <c r="D41" s="14">
        <v>32348</v>
      </c>
      <c r="E41" s="15">
        <v>128.81</v>
      </c>
      <c r="F41" s="16">
        <v>8.5000000000000006E-3</v>
      </c>
      <c r="G41" s="16"/>
    </row>
    <row r="42" spans="1:7" x14ac:dyDescent="0.25">
      <c r="A42" s="13" t="s">
        <v>434</v>
      </c>
      <c r="B42" s="33" t="s">
        <v>435</v>
      </c>
      <c r="C42" s="33" t="s">
        <v>405</v>
      </c>
      <c r="D42" s="14">
        <v>9033</v>
      </c>
      <c r="E42" s="15">
        <v>128.11000000000001</v>
      </c>
      <c r="F42" s="16">
        <v>8.3999999999999995E-3</v>
      </c>
      <c r="G42" s="16"/>
    </row>
    <row r="43" spans="1:7" x14ac:dyDescent="0.25">
      <c r="A43" s="13" t="s">
        <v>423</v>
      </c>
      <c r="B43" s="33" t="s">
        <v>424</v>
      </c>
      <c r="C43" s="33" t="s">
        <v>412</v>
      </c>
      <c r="D43" s="14">
        <v>1579</v>
      </c>
      <c r="E43" s="15">
        <v>124.41</v>
      </c>
      <c r="F43" s="16">
        <v>8.2000000000000007E-3</v>
      </c>
      <c r="G43" s="16"/>
    </row>
    <row r="44" spans="1:7" x14ac:dyDescent="0.25">
      <c r="A44" s="13" t="s">
        <v>1593</v>
      </c>
      <c r="B44" s="33" t="s">
        <v>1594</v>
      </c>
      <c r="C44" s="33" t="s">
        <v>523</v>
      </c>
      <c r="D44" s="14">
        <v>10510</v>
      </c>
      <c r="E44" s="15">
        <v>124.33</v>
      </c>
      <c r="F44" s="16">
        <v>8.2000000000000007E-3</v>
      </c>
      <c r="G44" s="16"/>
    </row>
    <row r="45" spans="1:7" x14ac:dyDescent="0.25">
      <c r="A45" s="13" t="s">
        <v>623</v>
      </c>
      <c r="B45" s="33" t="s">
        <v>624</v>
      </c>
      <c r="C45" s="33" t="s">
        <v>431</v>
      </c>
      <c r="D45" s="14">
        <v>8013</v>
      </c>
      <c r="E45" s="15">
        <v>115.56</v>
      </c>
      <c r="F45" s="16">
        <v>7.6E-3</v>
      </c>
      <c r="G45" s="16"/>
    </row>
    <row r="46" spans="1:7" x14ac:dyDescent="0.25">
      <c r="A46" s="13" t="s">
        <v>391</v>
      </c>
      <c r="B46" s="33" t="s">
        <v>392</v>
      </c>
      <c r="C46" s="33" t="s">
        <v>393</v>
      </c>
      <c r="D46" s="14">
        <v>5106</v>
      </c>
      <c r="E46" s="15">
        <v>114.92</v>
      </c>
      <c r="F46" s="16">
        <v>7.6E-3</v>
      </c>
      <c r="G46" s="16"/>
    </row>
    <row r="47" spans="1:7" x14ac:dyDescent="0.25">
      <c r="A47" s="13" t="s">
        <v>890</v>
      </c>
      <c r="B47" s="33" t="s">
        <v>891</v>
      </c>
      <c r="C47" s="33" t="s">
        <v>479</v>
      </c>
      <c r="D47" s="14">
        <v>46648</v>
      </c>
      <c r="E47" s="15">
        <v>106.13</v>
      </c>
      <c r="F47" s="16">
        <v>7.0000000000000001E-3</v>
      </c>
      <c r="G47" s="16"/>
    </row>
    <row r="48" spans="1:7" x14ac:dyDescent="0.25">
      <c r="A48" s="13" t="s">
        <v>441</v>
      </c>
      <c r="B48" s="33" t="s">
        <v>442</v>
      </c>
      <c r="C48" s="33" t="s">
        <v>405</v>
      </c>
      <c r="D48" s="14">
        <v>40458</v>
      </c>
      <c r="E48" s="15">
        <v>106.1</v>
      </c>
      <c r="F48" s="16">
        <v>7.0000000000000001E-3</v>
      </c>
      <c r="G48" s="16"/>
    </row>
    <row r="49" spans="1:7" x14ac:dyDescent="0.25">
      <c r="A49" s="13" t="s">
        <v>425</v>
      </c>
      <c r="B49" s="33" t="s">
        <v>426</v>
      </c>
      <c r="C49" s="33" t="s">
        <v>412</v>
      </c>
      <c r="D49" s="14">
        <v>1957</v>
      </c>
      <c r="E49" s="15">
        <v>104.65</v>
      </c>
      <c r="F49" s="16">
        <v>6.8999999999999999E-3</v>
      </c>
      <c r="G49" s="16"/>
    </row>
    <row r="50" spans="1:7" x14ac:dyDescent="0.25">
      <c r="A50" s="13" t="s">
        <v>1237</v>
      </c>
      <c r="B50" s="33" t="s">
        <v>1238</v>
      </c>
      <c r="C50" s="33" t="s">
        <v>500</v>
      </c>
      <c r="D50" s="14">
        <v>15246</v>
      </c>
      <c r="E50" s="15">
        <v>104.54</v>
      </c>
      <c r="F50" s="16">
        <v>6.8999999999999999E-3</v>
      </c>
      <c r="G50" s="16"/>
    </row>
    <row r="51" spans="1:7" x14ac:dyDescent="0.25">
      <c r="A51" s="13" t="s">
        <v>429</v>
      </c>
      <c r="B51" s="33" t="s">
        <v>430</v>
      </c>
      <c r="C51" s="33" t="s">
        <v>431</v>
      </c>
      <c r="D51" s="14">
        <v>8688</v>
      </c>
      <c r="E51" s="15">
        <v>99.41</v>
      </c>
      <c r="F51" s="16">
        <v>6.6E-3</v>
      </c>
      <c r="G51" s="16"/>
    </row>
    <row r="52" spans="1:7" x14ac:dyDescent="0.25">
      <c r="A52" s="13" t="s">
        <v>809</v>
      </c>
      <c r="B52" s="33" t="s">
        <v>810</v>
      </c>
      <c r="C52" s="33" t="s">
        <v>500</v>
      </c>
      <c r="D52" s="14">
        <v>6383</v>
      </c>
      <c r="E52" s="15">
        <v>98.8</v>
      </c>
      <c r="F52" s="16">
        <v>6.4999999999999997E-3</v>
      </c>
      <c r="G52" s="16"/>
    </row>
    <row r="53" spans="1:7" x14ac:dyDescent="0.25">
      <c r="A53" s="13" t="s">
        <v>625</v>
      </c>
      <c r="B53" s="33" t="s">
        <v>626</v>
      </c>
      <c r="C53" s="33" t="s">
        <v>487</v>
      </c>
      <c r="D53" s="14">
        <v>1439</v>
      </c>
      <c r="E53" s="15">
        <v>95.21</v>
      </c>
      <c r="F53" s="16">
        <v>6.3E-3</v>
      </c>
      <c r="G53" s="16"/>
    </row>
    <row r="54" spans="1:7" x14ac:dyDescent="0.25">
      <c r="A54" s="13" t="s">
        <v>1247</v>
      </c>
      <c r="B54" s="33" t="s">
        <v>1248</v>
      </c>
      <c r="C54" s="33" t="s">
        <v>909</v>
      </c>
      <c r="D54" s="14">
        <v>9273</v>
      </c>
      <c r="E54" s="15">
        <v>92.91</v>
      </c>
      <c r="F54" s="16">
        <v>6.1000000000000004E-3</v>
      </c>
      <c r="G54" s="16"/>
    </row>
    <row r="55" spans="1:7" x14ac:dyDescent="0.25">
      <c r="A55" s="13" t="s">
        <v>1595</v>
      </c>
      <c r="B55" s="33" t="s">
        <v>1596</v>
      </c>
      <c r="C55" s="33" t="s">
        <v>1597</v>
      </c>
      <c r="D55" s="14">
        <v>3710</v>
      </c>
      <c r="E55" s="15">
        <v>85.92</v>
      </c>
      <c r="F55" s="16">
        <v>5.7000000000000002E-3</v>
      </c>
      <c r="G55" s="16"/>
    </row>
    <row r="56" spans="1:7" x14ac:dyDescent="0.25">
      <c r="A56" s="13" t="s">
        <v>439</v>
      </c>
      <c r="B56" s="33" t="s">
        <v>440</v>
      </c>
      <c r="C56" s="33" t="s">
        <v>412</v>
      </c>
      <c r="D56" s="14">
        <v>1849</v>
      </c>
      <c r="E56" s="15">
        <v>68.84</v>
      </c>
      <c r="F56" s="16">
        <v>4.4999999999999997E-3</v>
      </c>
      <c r="G56" s="16"/>
    </row>
    <row r="57" spans="1:7" x14ac:dyDescent="0.25">
      <c r="A57" s="13" t="s">
        <v>1598</v>
      </c>
      <c r="B57" s="33" t="s">
        <v>1599</v>
      </c>
      <c r="C57" s="33" t="s">
        <v>396</v>
      </c>
      <c r="D57" s="14">
        <v>9380</v>
      </c>
      <c r="E57" s="15">
        <v>60.96</v>
      </c>
      <c r="F57" s="16">
        <v>4.0000000000000001E-3</v>
      </c>
      <c r="G57" s="16"/>
    </row>
    <row r="58" spans="1:7" x14ac:dyDescent="0.25">
      <c r="A58" s="17" t="s">
        <v>183</v>
      </c>
      <c r="B58" s="34"/>
      <c r="C58" s="34"/>
      <c r="D58" s="18"/>
      <c r="E58" s="37">
        <v>15152.33</v>
      </c>
      <c r="F58" s="38">
        <v>0.99939999999999996</v>
      </c>
      <c r="G58" s="21"/>
    </row>
    <row r="59" spans="1:7" x14ac:dyDescent="0.25">
      <c r="A59" s="17" t="s">
        <v>466</v>
      </c>
      <c r="B59" s="33"/>
      <c r="C59" s="33"/>
      <c r="D59" s="14"/>
      <c r="E59" s="15"/>
      <c r="F59" s="16"/>
      <c r="G59" s="16"/>
    </row>
    <row r="60" spans="1:7" x14ac:dyDescent="0.25">
      <c r="A60" s="17" t="s">
        <v>183</v>
      </c>
      <c r="B60" s="33"/>
      <c r="C60" s="33"/>
      <c r="D60" s="14"/>
      <c r="E60" s="39" t="s">
        <v>137</v>
      </c>
      <c r="F60" s="40" t="s">
        <v>137</v>
      </c>
      <c r="G60" s="16"/>
    </row>
    <row r="61" spans="1:7" x14ac:dyDescent="0.25">
      <c r="A61" s="24" t="s">
        <v>192</v>
      </c>
      <c r="B61" s="35"/>
      <c r="C61" s="35"/>
      <c r="D61" s="25"/>
      <c r="E61" s="30">
        <v>15152.33</v>
      </c>
      <c r="F61" s="31">
        <v>0.99939999999999996</v>
      </c>
      <c r="G61" s="21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81.93</v>
      </c>
      <c r="F65" s="16">
        <v>5.4000000000000003E-3</v>
      </c>
      <c r="G65" s="16">
        <v>6.6567000000000001E-2</v>
      </c>
    </row>
    <row r="66" spans="1:7" x14ac:dyDescent="0.25">
      <c r="A66" s="17" t="s">
        <v>183</v>
      </c>
      <c r="B66" s="34"/>
      <c r="C66" s="34"/>
      <c r="D66" s="18"/>
      <c r="E66" s="37">
        <v>81.93</v>
      </c>
      <c r="F66" s="38">
        <v>5.4000000000000003E-3</v>
      </c>
      <c r="G66" s="21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192</v>
      </c>
      <c r="B68" s="35"/>
      <c r="C68" s="35"/>
      <c r="D68" s="25"/>
      <c r="E68" s="19">
        <v>81.93</v>
      </c>
      <c r="F68" s="20">
        <v>5.4000000000000003E-3</v>
      </c>
      <c r="G68" s="21"/>
    </row>
    <row r="69" spans="1:7" x14ac:dyDescent="0.25">
      <c r="A69" s="13" t="s">
        <v>198</v>
      </c>
      <c r="B69" s="33"/>
      <c r="C69" s="33"/>
      <c r="D69" s="14"/>
      <c r="E69" s="15">
        <v>5.9764600000000001E-2</v>
      </c>
      <c r="F69" s="16">
        <v>3.0000000000000001E-6</v>
      </c>
      <c r="G69" s="16"/>
    </row>
    <row r="70" spans="1:7" x14ac:dyDescent="0.25">
      <c r="A70" s="13" t="s">
        <v>199</v>
      </c>
      <c r="B70" s="33"/>
      <c r="C70" s="33"/>
      <c r="D70" s="14"/>
      <c r="E70" s="26">
        <v>-73.259764599999997</v>
      </c>
      <c r="F70" s="27">
        <v>-4.803E-3</v>
      </c>
      <c r="G70" s="16">
        <v>6.6566E-2</v>
      </c>
    </row>
    <row r="71" spans="1:7" x14ac:dyDescent="0.25">
      <c r="A71" s="28" t="s">
        <v>200</v>
      </c>
      <c r="B71" s="36"/>
      <c r="C71" s="36"/>
      <c r="D71" s="29"/>
      <c r="E71" s="30">
        <v>15161.06</v>
      </c>
      <c r="F71" s="31">
        <v>1</v>
      </c>
      <c r="G71" s="31"/>
    </row>
    <row r="76" spans="1:7" x14ac:dyDescent="0.25">
      <c r="A76" s="1" t="s">
        <v>202</v>
      </c>
    </row>
    <row r="77" spans="1:7" x14ac:dyDescent="0.25">
      <c r="A77" s="48" t="s">
        <v>203</v>
      </c>
      <c r="B77" s="3" t="s">
        <v>137</v>
      </c>
    </row>
    <row r="78" spans="1:7" x14ac:dyDescent="0.25">
      <c r="A78" t="s">
        <v>204</v>
      </c>
    </row>
    <row r="79" spans="1:7" x14ac:dyDescent="0.25">
      <c r="A79" t="s">
        <v>205</v>
      </c>
      <c r="B79" t="s">
        <v>206</v>
      </c>
      <c r="C79" t="s">
        <v>206</v>
      </c>
    </row>
    <row r="80" spans="1:7" x14ac:dyDescent="0.25">
      <c r="B80" s="49">
        <v>45716</v>
      </c>
      <c r="C80" s="49">
        <v>45747</v>
      </c>
    </row>
    <row r="81" spans="1:3" x14ac:dyDescent="0.25">
      <c r="A81" t="s">
        <v>211</v>
      </c>
      <c r="B81">
        <v>12.897</v>
      </c>
      <c r="C81">
        <v>13.707100000000001</v>
      </c>
    </row>
    <row r="82" spans="1:3" x14ac:dyDescent="0.25">
      <c r="A82" t="s">
        <v>212</v>
      </c>
      <c r="B82">
        <v>12.718500000000001</v>
      </c>
      <c r="C82">
        <v>13.5174</v>
      </c>
    </row>
    <row r="83" spans="1:3" x14ac:dyDescent="0.25">
      <c r="A83" t="s">
        <v>217</v>
      </c>
      <c r="B83">
        <v>12.5192</v>
      </c>
      <c r="C83">
        <v>13.3004</v>
      </c>
    </row>
    <row r="84" spans="1:3" x14ac:dyDescent="0.25">
      <c r="A84" t="s">
        <v>218</v>
      </c>
      <c r="B84">
        <v>12.519</v>
      </c>
      <c r="C84">
        <v>13.3002</v>
      </c>
    </row>
    <row r="86" spans="1:3" x14ac:dyDescent="0.25">
      <c r="A86" t="s">
        <v>287</v>
      </c>
      <c r="B86" s="3" t="s">
        <v>137</v>
      </c>
    </row>
    <row r="87" spans="1:3" x14ac:dyDescent="0.25">
      <c r="A87" t="s">
        <v>233</v>
      </c>
      <c r="B87" s="3" t="s">
        <v>137</v>
      </c>
    </row>
    <row r="88" spans="1:3" ht="29.1" customHeight="1" x14ac:dyDescent="0.25">
      <c r="A88" s="48" t="s">
        <v>234</v>
      </c>
      <c r="B88" s="3" t="s">
        <v>137</v>
      </c>
    </row>
    <row r="89" spans="1:3" ht="29.1" customHeight="1" x14ac:dyDescent="0.25">
      <c r="A89" s="48" t="s">
        <v>235</v>
      </c>
      <c r="B89" s="3" t="s">
        <v>137</v>
      </c>
    </row>
    <row r="90" spans="1:3" x14ac:dyDescent="0.25">
      <c r="A90" t="s">
        <v>467</v>
      </c>
      <c r="B90" s="51">
        <v>9.3799999999999994E-2</v>
      </c>
    </row>
    <row r="91" spans="1:3" ht="43.5" customHeight="1" x14ac:dyDescent="0.25">
      <c r="A91" s="48" t="s">
        <v>237</v>
      </c>
      <c r="B91" s="3" t="s">
        <v>137</v>
      </c>
    </row>
    <row r="92" spans="1:3" x14ac:dyDescent="0.25">
      <c r="B92" s="3"/>
    </row>
    <row r="93" spans="1:3" ht="29.1" customHeight="1" x14ac:dyDescent="0.25">
      <c r="A93" s="48" t="s">
        <v>238</v>
      </c>
      <c r="B93" s="3" t="s">
        <v>137</v>
      </c>
    </row>
    <row r="94" spans="1:3" ht="29.1" customHeight="1" x14ac:dyDescent="0.25">
      <c r="A94" s="48" t="s">
        <v>239</v>
      </c>
      <c r="B94">
        <v>224.01</v>
      </c>
    </row>
    <row r="95" spans="1:3" ht="29.1" customHeight="1" x14ac:dyDescent="0.25">
      <c r="A95" s="48" t="s">
        <v>240</v>
      </c>
      <c r="B95" s="3" t="s">
        <v>137</v>
      </c>
    </row>
    <row r="96" spans="1:3" ht="29.1" customHeight="1" x14ac:dyDescent="0.25">
      <c r="A96" s="48" t="s">
        <v>241</v>
      </c>
      <c r="B96" s="3" t="s">
        <v>137</v>
      </c>
    </row>
    <row r="98" spans="1:4" ht="69.95" customHeight="1" x14ac:dyDescent="0.25">
      <c r="A98" s="71" t="s">
        <v>251</v>
      </c>
      <c r="B98" s="71" t="s">
        <v>252</v>
      </c>
      <c r="C98" s="71" t="s">
        <v>5</v>
      </c>
      <c r="D98" s="71" t="s">
        <v>6</v>
      </c>
    </row>
    <row r="99" spans="1:4" ht="69.95" customHeight="1" x14ac:dyDescent="0.25">
      <c r="A99" s="71" t="s">
        <v>1600</v>
      </c>
      <c r="B99" s="71"/>
      <c r="C99" s="71" t="s">
        <v>60</v>
      </c>
      <c r="D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showGridLines="0" workbookViewId="0">
      <pane ySplit="4" topLeftCell="A5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254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255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256</v>
      </c>
      <c r="B11" s="33" t="s">
        <v>257</v>
      </c>
      <c r="C11" s="33" t="s">
        <v>142</v>
      </c>
      <c r="D11" s="14">
        <v>1000000</v>
      </c>
      <c r="E11" s="15">
        <v>1010.31</v>
      </c>
      <c r="F11" s="16">
        <v>0.1234</v>
      </c>
      <c r="G11" s="16">
        <v>7.8E-2</v>
      </c>
    </row>
    <row r="12" spans="1:8" x14ac:dyDescent="0.25">
      <c r="A12" s="13" t="s">
        <v>258</v>
      </c>
      <c r="B12" s="33" t="s">
        <v>259</v>
      </c>
      <c r="C12" s="33" t="s">
        <v>148</v>
      </c>
      <c r="D12" s="14">
        <v>800000</v>
      </c>
      <c r="E12" s="15">
        <v>800.99</v>
      </c>
      <c r="F12" s="16">
        <v>9.7799999999999998E-2</v>
      </c>
      <c r="G12" s="16">
        <v>7.85E-2</v>
      </c>
    </row>
    <row r="13" spans="1:8" x14ac:dyDescent="0.25">
      <c r="A13" s="13" t="s">
        <v>260</v>
      </c>
      <c r="B13" s="33" t="s">
        <v>261</v>
      </c>
      <c r="C13" s="33" t="s">
        <v>142</v>
      </c>
      <c r="D13" s="14">
        <v>500000</v>
      </c>
      <c r="E13" s="15">
        <v>506.25</v>
      </c>
      <c r="F13" s="16">
        <v>6.1800000000000001E-2</v>
      </c>
      <c r="G13" s="16">
        <v>7.6212000000000002E-2</v>
      </c>
    </row>
    <row r="14" spans="1:8" x14ac:dyDescent="0.25">
      <c r="A14" s="13" t="s">
        <v>262</v>
      </c>
      <c r="B14" s="33" t="s">
        <v>263</v>
      </c>
      <c r="C14" s="33" t="s">
        <v>148</v>
      </c>
      <c r="D14" s="14">
        <v>500000</v>
      </c>
      <c r="E14" s="15">
        <v>505.96</v>
      </c>
      <c r="F14" s="16">
        <v>6.1800000000000001E-2</v>
      </c>
      <c r="G14" s="16">
        <v>7.7450000000000005E-2</v>
      </c>
    </row>
    <row r="15" spans="1:8" x14ac:dyDescent="0.25">
      <c r="A15" s="13" t="s">
        <v>264</v>
      </c>
      <c r="B15" s="33" t="s">
        <v>265</v>
      </c>
      <c r="C15" s="33" t="s">
        <v>148</v>
      </c>
      <c r="D15" s="14">
        <v>500000</v>
      </c>
      <c r="E15" s="15">
        <v>505.21</v>
      </c>
      <c r="F15" s="16">
        <v>6.1699999999999998E-2</v>
      </c>
      <c r="G15" s="16">
        <v>7.7149999999999996E-2</v>
      </c>
    </row>
    <row r="16" spans="1:8" x14ac:dyDescent="0.25">
      <c r="A16" s="13" t="s">
        <v>266</v>
      </c>
      <c r="B16" s="33" t="s">
        <v>267</v>
      </c>
      <c r="C16" s="33" t="s">
        <v>164</v>
      </c>
      <c r="D16" s="14">
        <v>500000</v>
      </c>
      <c r="E16" s="15">
        <v>505.11</v>
      </c>
      <c r="F16" s="16">
        <v>6.1699999999999998E-2</v>
      </c>
      <c r="G16" s="16">
        <v>7.8125E-2</v>
      </c>
    </row>
    <row r="17" spans="1:7" x14ac:dyDescent="0.25">
      <c r="A17" s="13" t="s">
        <v>268</v>
      </c>
      <c r="B17" s="33" t="s">
        <v>269</v>
      </c>
      <c r="C17" s="33" t="s">
        <v>148</v>
      </c>
      <c r="D17" s="14">
        <v>500000</v>
      </c>
      <c r="E17" s="15">
        <v>504.89</v>
      </c>
      <c r="F17" s="16">
        <v>6.1699999999999998E-2</v>
      </c>
      <c r="G17" s="16">
        <v>7.6941999999999997E-2</v>
      </c>
    </row>
    <row r="18" spans="1:7" x14ac:dyDescent="0.25">
      <c r="A18" s="13" t="s">
        <v>270</v>
      </c>
      <c r="B18" s="33" t="s">
        <v>271</v>
      </c>
      <c r="C18" s="33" t="s">
        <v>142</v>
      </c>
      <c r="D18" s="14">
        <v>500000</v>
      </c>
      <c r="E18" s="15">
        <v>504.26</v>
      </c>
      <c r="F18" s="16">
        <v>6.1600000000000002E-2</v>
      </c>
      <c r="G18" s="16">
        <v>7.8478999999999993E-2</v>
      </c>
    </row>
    <row r="19" spans="1:7" x14ac:dyDescent="0.25">
      <c r="A19" s="13" t="s">
        <v>272</v>
      </c>
      <c r="B19" s="33" t="s">
        <v>273</v>
      </c>
      <c r="C19" s="33" t="s">
        <v>148</v>
      </c>
      <c r="D19" s="14">
        <v>500000</v>
      </c>
      <c r="E19" s="15">
        <v>504.23</v>
      </c>
      <c r="F19" s="16">
        <v>6.1600000000000002E-2</v>
      </c>
      <c r="G19" s="16">
        <v>7.6649999999999996E-2</v>
      </c>
    </row>
    <row r="20" spans="1:7" x14ac:dyDescent="0.25">
      <c r="A20" s="13" t="s">
        <v>274</v>
      </c>
      <c r="B20" s="33" t="s">
        <v>275</v>
      </c>
      <c r="C20" s="33" t="s">
        <v>148</v>
      </c>
      <c r="D20" s="14">
        <v>500000</v>
      </c>
      <c r="E20" s="15">
        <v>504.22</v>
      </c>
      <c r="F20" s="16">
        <v>6.1600000000000002E-2</v>
      </c>
      <c r="G20" s="16">
        <v>7.4499999999999997E-2</v>
      </c>
    </row>
    <row r="21" spans="1:7" x14ac:dyDescent="0.25">
      <c r="A21" s="13" t="s">
        <v>276</v>
      </c>
      <c r="B21" s="33" t="s">
        <v>277</v>
      </c>
      <c r="C21" s="33" t="s">
        <v>148</v>
      </c>
      <c r="D21" s="14">
        <v>500000</v>
      </c>
      <c r="E21" s="15">
        <v>503.35</v>
      </c>
      <c r="F21" s="16">
        <v>6.1499999999999999E-2</v>
      </c>
      <c r="G21" s="16">
        <v>7.8625E-2</v>
      </c>
    </row>
    <row r="22" spans="1:7" x14ac:dyDescent="0.25">
      <c r="A22" s="13" t="s">
        <v>278</v>
      </c>
      <c r="B22" s="33" t="s">
        <v>279</v>
      </c>
      <c r="C22" s="33" t="s">
        <v>148</v>
      </c>
      <c r="D22" s="14">
        <v>500000</v>
      </c>
      <c r="E22" s="15">
        <v>501.69</v>
      </c>
      <c r="F22" s="16">
        <v>6.13E-2</v>
      </c>
      <c r="G22" s="16">
        <v>7.5559000000000001E-2</v>
      </c>
    </row>
    <row r="23" spans="1:7" x14ac:dyDescent="0.25">
      <c r="A23" s="13" t="s">
        <v>280</v>
      </c>
      <c r="B23" s="33" t="s">
        <v>281</v>
      </c>
      <c r="C23" s="33" t="s">
        <v>148</v>
      </c>
      <c r="D23" s="14">
        <v>500000</v>
      </c>
      <c r="E23" s="15">
        <v>501.6</v>
      </c>
      <c r="F23" s="16">
        <v>6.13E-2</v>
      </c>
      <c r="G23" s="16">
        <v>7.5149999999999995E-2</v>
      </c>
    </row>
    <row r="24" spans="1:7" x14ac:dyDescent="0.25">
      <c r="A24" s="13" t="s">
        <v>282</v>
      </c>
      <c r="B24" s="33" t="s">
        <v>283</v>
      </c>
      <c r="C24" s="33" t="s">
        <v>148</v>
      </c>
      <c r="D24" s="14">
        <v>500000</v>
      </c>
      <c r="E24" s="15">
        <v>500.17</v>
      </c>
      <c r="F24" s="16">
        <v>6.1100000000000002E-2</v>
      </c>
      <c r="G24" s="16">
        <v>7.6600000000000001E-2</v>
      </c>
    </row>
    <row r="25" spans="1:7" x14ac:dyDescent="0.25">
      <c r="A25" s="17" t="s">
        <v>183</v>
      </c>
      <c r="B25" s="34"/>
      <c r="C25" s="34"/>
      <c r="D25" s="18"/>
      <c r="E25" s="19">
        <v>7858.24</v>
      </c>
      <c r="F25" s="20">
        <v>0.95989999999999998</v>
      </c>
      <c r="G25" s="21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190</v>
      </c>
      <c r="B27" s="33"/>
      <c r="C27" s="33"/>
      <c r="D27" s="14"/>
      <c r="E27" s="15"/>
      <c r="F27" s="16"/>
      <c r="G27" s="16"/>
    </row>
    <row r="28" spans="1:7" x14ac:dyDescent="0.25">
      <c r="A28" s="17" t="s">
        <v>183</v>
      </c>
      <c r="B28" s="33"/>
      <c r="C28" s="33"/>
      <c r="D28" s="14"/>
      <c r="E28" s="22" t="s">
        <v>137</v>
      </c>
      <c r="F28" s="23" t="s">
        <v>137</v>
      </c>
      <c r="G28" s="16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17" t="s">
        <v>191</v>
      </c>
      <c r="B30" s="33"/>
      <c r="C30" s="33"/>
      <c r="D30" s="14"/>
      <c r="E30" s="15"/>
      <c r="F30" s="16"/>
      <c r="G30" s="16"/>
    </row>
    <row r="31" spans="1:7" x14ac:dyDescent="0.25">
      <c r="A31" s="17" t="s">
        <v>183</v>
      </c>
      <c r="B31" s="33"/>
      <c r="C31" s="33"/>
      <c r="D31" s="14"/>
      <c r="E31" s="22" t="s">
        <v>137</v>
      </c>
      <c r="F31" s="23" t="s">
        <v>137</v>
      </c>
      <c r="G31" s="16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24" t="s">
        <v>192</v>
      </c>
      <c r="B33" s="35"/>
      <c r="C33" s="35"/>
      <c r="D33" s="25"/>
      <c r="E33" s="19">
        <v>7858.24</v>
      </c>
      <c r="F33" s="20">
        <v>0.95989999999999998</v>
      </c>
      <c r="G33" s="21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196</v>
      </c>
      <c r="B36" s="33"/>
      <c r="C36" s="33"/>
      <c r="D36" s="14"/>
      <c r="E36" s="15"/>
      <c r="F36" s="16"/>
      <c r="G36" s="16"/>
    </row>
    <row r="37" spans="1:7" x14ac:dyDescent="0.25">
      <c r="A37" s="13" t="s">
        <v>197</v>
      </c>
      <c r="B37" s="33"/>
      <c r="C37" s="33"/>
      <c r="D37" s="14"/>
      <c r="E37" s="15">
        <v>22.98</v>
      </c>
      <c r="F37" s="16">
        <v>2.8E-3</v>
      </c>
      <c r="G37" s="16">
        <v>6.6567000000000001E-2</v>
      </c>
    </row>
    <row r="38" spans="1:7" x14ac:dyDescent="0.25">
      <c r="A38" s="17" t="s">
        <v>183</v>
      </c>
      <c r="B38" s="34"/>
      <c r="C38" s="34"/>
      <c r="D38" s="18"/>
      <c r="E38" s="19">
        <v>22.98</v>
      </c>
      <c r="F38" s="20">
        <v>2.8E-3</v>
      </c>
      <c r="G38" s="21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24" t="s">
        <v>192</v>
      </c>
      <c r="B40" s="35"/>
      <c r="C40" s="35"/>
      <c r="D40" s="25"/>
      <c r="E40" s="19">
        <v>22.98</v>
      </c>
      <c r="F40" s="20">
        <v>2.8E-3</v>
      </c>
      <c r="G40" s="21"/>
    </row>
    <row r="41" spans="1:7" x14ac:dyDescent="0.25">
      <c r="A41" s="13" t="s">
        <v>198</v>
      </c>
      <c r="B41" s="33"/>
      <c r="C41" s="33"/>
      <c r="D41" s="14"/>
      <c r="E41" s="15">
        <v>321.18557629999998</v>
      </c>
      <c r="F41" s="16">
        <v>3.9234999999999999E-2</v>
      </c>
      <c r="G41" s="16"/>
    </row>
    <row r="42" spans="1:7" x14ac:dyDescent="0.25">
      <c r="A42" s="13" t="s">
        <v>199</v>
      </c>
      <c r="B42" s="33"/>
      <c r="C42" s="33"/>
      <c r="D42" s="14"/>
      <c r="E42" s="26">
        <v>-16.4055763</v>
      </c>
      <c r="F42" s="27">
        <v>-1.9350000000000001E-3</v>
      </c>
      <c r="G42" s="16">
        <v>6.6567000000000001E-2</v>
      </c>
    </row>
    <row r="43" spans="1:7" x14ac:dyDescent="0.25">
      <c r="A43" s="28" t="s">
        <v>200</v>
      </c>
      <c r="B43" s="36"/>
      <c r="C43" s="36"/>
      <c r="D43" s="29"/>
      <c r="E43" s="30">
        <v>8186</v>
      </c>
      <c r="F43" s="31">
        <v>1</v>
      </c>
      <c r="G43" s="31"/>
    </row>
    <row r="45" spans="1:7" x14ac:dyDescent="0.25">
      <c r="A45" s="1" t="s">
        <v>201</v>
      </c>
    </row>
    <row r="46" spans="1:7" x14ac:dyDescent="0.25">
      <c r="A46" s="1" t="s">
        <v>284</v>
      </c>
    </row>
    <row r="48" spans="1:7" x14ac:dyDescent="0.25">
      <c r="A48" s="1" t="s">
        <v>202</v>
      </c>
    </row>
    <row r="49" spans="1:3" x14ac:dyDescent="0.25">
      <c r="A49" s="48" t="s">
        <v>203</v>
      </c>
      <c r="B49" s="3" t="s">
        <v>137</v>
      </c>
    </row>
    <row r="50" spans="1:3" x14ac:dyDescent="0.25">
      <c r="A50" t="s">
        <v>204</v>
      </c>
    </row>
    <row r="51" spans="1:3" x14ac:dyDescent="0.25">
      <c r="A51" t="s">
        <v>205</v>
      </c>
      <c r="B51" t="s">
        <v>206</v>
      </c>
      <c r="C51" t="s">
        <v>206</v>
      </c>
    </row>
    <row r="52" spans="1:3" x14ac:dyDescent="0.25">
      <c r="B52" s="49">
        <v>45716</v>
      </c>
      <c r="C52" s="49">
        <v>45747</v>
      </c>
    </row>
    <row r="53" spans="1:3" x14ac:dyDescent="0.25">
      <c r="A53" t="s">
        <v>285</v>
      </c>
      <c r="B53">
        <v>10.016999999999999</v>
      </c>
      <c r="C53">
        <v>10.1122</v>
      </c>
    </row>
    <row r="54" spans="1:3" x14ac:dyDescent="0.25">
      <c r="A54" t="s">
        <v>212</v>
      </c>
      <c r="B54">
        <v>10.016999999999999</v>
      </c>
      <c r="C54">
        <v>10.1122</v>
      </c>
    </row>
    <row r="55" spans="1:3" x14ac:dyDescent="0.25">
      <c r="A55" t="s">
        <v>286</v>
      </c>
      <c r="B55">
        <v>10.016400000000001</v>
      </c>
      <c r="C55">
        <v>10.11</v>
      </c>
    </row>
    <row r="56" spans="1:3" x14ac:dyDescent="0.25">
      <c r="A56" t="s">
        <v>218</v>
      </c>
      <c r="B56">
        <v>10.016400000000001</v>
      </c>
      <c r="C56">
        <v>10.11</v>
      </c>
    </row>
    <row r="58" spans="1:3" x14ac:dyDescent="0.25">
      <c r="A58" t="s">
        <v>287</v>
      </c>
      <c r="B58" s="3" t="s">
        <v>137</v>
      </c>
    </row>
    <row r="59" spans="1:3" x14ac:dyDescent="0.25">
      <c r="A59" t="s">
        <v>233</v>
      </c>
      <c r="B59" s="3" t="s">
        <v>137</v>
      </c>
    </row>
    <row r="60" spans="1:3" ht="29.1" customHeight="1" x14ac:dyDescent="0.25">
      <c r="A60" s="48" t="s">
        <v>234</v>
      </c>
      <c r="B60" s="3" t="s">
        <v>137</v>
      </c>
    </row>
    <row r="61" spans="1:3" ht="29.1" customHeight="1" x14ac:dyDescent="0.25">
      <c r="A61" s="48" t="s">
        <v>235</v>
      </c>
      <c r="B61" s="3" t="s">
        <v>137</v>
      </c>
    </row>
    <row r="62" spans="1:3" x14ac:dyDescent="0.25">
      <c r="A62" t="s">
        <v>236</v>
      </c>
      <c r="B62" s="51">
        <f>+B77</f>
        <v>2.1482043396341939</v>
      </c>
    </row>
    <row r="63" spans="1:3" ht="43.5" customHeight="1" x14ac:dyDescent="0.25">
      <c r="A63" s="48" t="s">
        <v>237</v>
      </c>
      <c r="B63" s="3" t="s">
        <v>137</v>
      </c>
    </row>
    <row r="64" spans="1:3" x14ac:dyDescent="0.25">
      <c r="B64" s="3"/>
    </row>
    <row r="65" spans="1:2" ht="29.1" customHeight="1" x14ac:dyDescent="0.25">
      <c r="A65" s="48" t="s">
        <v>238</v>
      </c>
      <c r="B65" s="3" t="s">
        <v>137</v>
      </c>
    </row>
    <row r="66" spans="1:2" ht="29.1" customHeight="1" x14ac:dyDescent="0.25">
      <c r="A66" s="48" t="s">
        <v>239</v>
      </c>
      <c r="B66">
        <v>3023.56</v>
      </c>
    </row>
    <row r="67" spans="1:2" ht="29.1" customHeight="1" x14ac:dyDescent="0.25">
      <c r="A67" s="48" t="s">
        <v>240</v>
      </c>
      <c r="B67" s="3" t="s">
        <v>137</v>
      </c>
    </row>
    <row r="68" spans="1:2" ht="29.1" customHeight="1" x14ac:dyDescent="0.25">
      <c r="A68" s="48" t="s">
        <v>241</v>
      </c>
      <c r="B68" s="3" t="s">
        <v>137</v>
      </c>
    </row>
    <row r="70" spans="1:2" x14ac:dyDescent="0.25">
      <c r="A70" t="s">
        <v>242</v>
      </c>
    </row>
    <row r="71" spans="1:2" ht="57.95" customHeight="1" x14ac:dyDescent="0.25">
      <c r="A71" s="55" t="s">
        <v>243</v>
      </c>
      <c r="B71" s="56" t="s">
        <v>288</v>
      </c>
    </row>
    <row r="72" spans="1:2" ht="43.5" customHeight="1" x14ac:dyDescent="0.25">
      <c r="A72" s="55" t="s">
        <v>245</v>
      </c>
      <c r="B72" s="56" t="s">
        <v>289</v>
      </c>
    </row>
    <row r="73" spans="1:2" x14ac:dyDescent="0.25">
      <c r="A73" s="55"/>
      <c r="B73" s="55"/>
    </row>
    <row r="74" spans="1:2" x14ac:dyDescent="0.25">
      <c r="A74" s="55" t="s">
        <v>247</v>
      </c>
      <c r="B74" s="57">
        <v>7.7095087563706644</v>
      </c>
    </row>
    <row r="75" spans="1:2" x14ac:dyDescent="0.25">
      <c r="A75" s="55"/>
      <c r="B75" s="55"/>
    </row>
    <row r="76" spans="1:2" x14ac:dyDescent="0.25">
      <c r="A76" s="55" t="s">
        <v>248</v>
      </c>
      <c r="B76" s="58">
        <v>1.9775</v>
      </c>
    </row>
    <row r="77" spans="1:2" x14ac:dyDescent="0.25">
      <c r="A77" s="55" t="s">
        <v>249</v>
      </c>
      <c r="B77" s="58">
        <v>2.1482043396341939</v>
      </c>
    </row>
    <row r="78" spans="1:2" x14ac:dyDescent="0.25">
      <c r="A78" s="55"/>
      <c r="B78" s="55"/>
    </row>
    <row r="79" spans="1:2" x14ac:dyDescent="0.25">
      <c r="A79" s="55" t="s">
        <v>250</v>
      </c>
      <c r="B79" s="59">
        <v>45747</v>
      </c>
    </row>
    <row r="81" spans="1:4" x14ac:dyDescent="0.25">
      <c r="A81" s="1"/>
    </row>
    <row r="83" spans="1:4" ht="69.95" customHeight="1" x14ac:dyDescent="0.25">
      <c r="A83" s="71" t="s">
        <v>251</v>
      </c>
      <c r="B83" s="71" t="s">
        <v>252</v>
      </c>
      <c r="C83" s="71" t="s">
        <v>5</v>
      </c>
      <c r="D83" s="71" t="s">
        <v>6</v>
      </c>
    </row>
    <row r="84" spans="1:4" ht="69.95" customHeight="1" x14ac:dyDescent="0.25">
      <c r="A84" s="71" t="s">
        <v>288</v>
      </c>
      <c r="B84" s="71"/>
      <c r="C84" s="71" t="s">
        <v>11</v>
      </c>
      <c r="D8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0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1601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1602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780</v>
      </c>
      <c r="B8" s="33" t="s">
        <v>781</v>
      </c>
      <c r="C8" s="33" t="s">
        <v>581</v>
      </c>
      <c r="D8" s="14">
        <v>84218</v>
      </c>
      <c r="E8" s="15">
        <v>4614.9799999999996</v>
      </c>
      <c r="F8" s="16">
        <v>5.7500000000000002E-2</v>
      </c>
      <c r="G8" s="16"/>
    </row>
    <row r="9" spans="1:8" x14ac:dyDescent="0.25">
      <c r="A9" s="13" t="s">
        <v>1211</v>
      </c>
      <c r="B9" s="33" t="s">
        <v>1212</v>
      </c>
      <c r="C9" s="33" t="s">
        <v>445</v>
      </c>
      <c r="D9" s="14">
        <v>527945</v>
      </c>
      <c r="E9" s="15">
        <v>4157.83</v>
      </c>
      <c r="F9" s="16">
        <v>5.1799999999999999E-2</v>
      </c>
      <c r="G9" s="16"/>
    </row>
    <row r="10" spans="1:8" x14ac:dyDescent="0.25">
      <c r="A10" s="13" t="s">
        <v>621</v>
      </c>
      <c r="B10" s="33" t="s">
        <v>622</v>
      </c>
      <c r="C10" s="33" t="s">
        <v>487</v>
      </c>
      <c r="D10" s="14">
        <v>373475</v>
      </c>
      <c r="E10" s="15">
        <v>4096.83</v>
      </c>
      <c r="F10" s="16">
        <v>5.11E-2</v>
      </c>
      <c r="G10" s="16"/>
    </row>
    <row r="11" spans="1:8" x14ac:dyDescent="0.25">
      <c r="A11" s="13" t="s">
        <v>850</v>
      </c>
      <c r="B11" s="33" t="s">
        <v>851</v>
      </c>
      <c r="C11" s="33" t="s">
        <v>405</v>
      </c>
      <c r="D11" s="14">
        <v>71675</v>
      </c>
      <c r="E11" s="15">
        <v>3951.98</v>
      </c>
      <c r="F11" s="16">
        <v>4.9200000000000001E-2</v>
      </c>
      <c r="G11" s="16"/>
    </row>
    <row r="12" spans="1:8" x14ac:dyDescent="0.25">
      <c r="A12" s="13" t="s">
        <v>813</v>
      </c>
      <c r="B12" s="33" t="s">
        <v>814</v>
      </c>
      <c r="C12" s="33" t="s">
        <v>405</v>
      </c>
      <c r="D12" s="14">
        <v>48288</v>
      </c>
      <c r="E12" s="15">
        <v>3915.77</v>
      </c>
      <c r="F12" s="16">
        <v>4.8800000000000003E-2</v>
      </c>
      <c r="G12" s="16"/>
    </row>
    <row r="13" spans="1:8" x14ac:dyDescent="0.25">
      <c r="A13" s="13" t="s">
        <v>806</v>
      </c>
      <c r="B13" s="33" t="s">
        <v>807</v>
      </c>
      <c r="C13" s="33" t="s">
        <v>808</v>
      </c>
      <c r="D13" s="14">
        <v>225030</v>
      </c>
      <c r="E13" s="15">
        <v>3577.41</v>
      </c>
      <c r="F13" s="16">
        <v>4.4600000000000001E-2</v>
      </c>
      <c r="G13" s="16"/>
    </row>
    <row r="14" spans="1:8" x14ac:dyDescent="0.25">
      <c r="A14" s="13" t="s">
        <v>627</v>
      </c>
      <c r="B14" s="33" t="s">
        <v>628</v>
      </c>
      <c r="C14" s="33" t="s">
        <v>431</v>
      </c>
      <c r="D14" s="14">
        <v>170606</v>
      </c>
      <c r="E14" s="15">
        <v>3459.8</v>
      </c>
      <c r="F14" s="16">
        <v>4.3099999999999999E-2</v>
      </c>
      <c r="G14" s="16"/>
    </row>
    <row r="15" spans="1:8" x14ac:dyDescent="0.25">
      <c r="A15" s="13" t="s">
        <v>892</v>
      </c>
      <c r="B15" s="33" t="s">
        <v>893</v>
      </c>
      <c r="C15" s="33" t="s">
        <v>415</v>
      </c>
      <c r="D15" s="14">
        <v>25414</v>
      </c>
      <c r="E15" s="15">
        <v>3349.44</v>
      </c>
      <c r="F15" s="16">
        <v>4.1700000000000001E-2</v>
      </c>
      <c r="G15" s="16"/>
    </row>
    <row r="16" spans="1:8" x14ac:dyDescent="0.25">
      <c r="A16" s="13" t="s">
        <v>1574</v>
      </c>
      <c r="B16" s="33" t="s">
        <v>1575</v>
      </c>
      <c r="C16" s="33" t="s">
        <v>396</v>
      </c>
      <c r="D16" s="14">
        <v>1496405</v>
      </c>
      <c r="E16" s="15">
        <v>2884.02</v>
      </c>
      <c r="F16" s="16">
        <v>3.5900000000000001E-2</v>
      </c>
      <c r="G16" s="16"/>
    </row>
    <row r="17" spans="1:7" x14ac:dyDescent="0.25">
      <c r="A17" s="13" t="s">
        <v>631</v>
      </c>
      <c r="B17" s="33" t="s">
        <v>632</v>
      </c>
      <c r="C17" s="33" t="s">
        <v>487</v>
      </c>
      <c r="D17" s="14">
        <v>397617</v>
      </c>
      <c r="E17" s="15">
        <v>2776.76</v>
      </c>
      <c r="F17" s="16">
        <v>3.4599999999999999E-2</v>
      </c>
      <c r="G17" s="16"/>
    </row>
    <row r="18" spans="1:7" x14ac:dyDescent="0.25">
      <c r="A18" s="13" t="s">
        <v>838</v>
      </c>
      <c r="B18" s="33" t="s">
        <v>839</v>
      </c>
      <c r="C18" s="33" t="s">
        <v>415</v>
      </c>
      <c r="D18" s="14">
        <v>166098</v>
      </c>
      <c r="E18" s="15">
        <v>2422.87</v>
      </c>
      <c r="F18" s="16">
        <v>3.0200000000000001E-2</v>
      </c>
      <c r="G18" s="16"/>
    </row>
    <row r="19" spans="1:7" x14ac:dyDescent="0.25">
      <c r="A19" s="13" t="s">
        <v>1603</v>
      </c>
      <c r="B19" s="33" t="s">
        <v>1604</v>
      </c>
      <c r="C19" s="33" t="s">
        <v>415</v>
      </c>
      <c r="D19" s="14">
        <v>427621</v>
      </c>
      <c r="E19" s="15">
        <v>1998.06</v>
      </c>
      <c r="F19" s="16">
        <v>2.4899999999999999E-2</v>
      </c>
      <c r="G19" s="16"/>
    </row>
    <row r="20" spans="1:7" x14ac:dyDescent="0.25">
      <c r="A20" s="13" t="s">
        <v>875</v>
      </c>
      <c r="B20" s="33" t="s">
        <v>876</v>
      </c>
      <c r="C20" s="33" t="s">
        <v>460</v>
      </c>
      <c r="D20" s="14">
        <v>299680</v>
      </c>
      <c r="E20" s="15">
        <v>1913.46</v>
      </c>
      <c r="F20" s="16">
        <v>2.3800000000000002E-2</v>
      </c>
      <c r="G20" s="16"/>
    </row>
    <row r="21" spans="1:7" x14ac:dyDescent="0.25">
      <c r="A21" s="13" t="s">
        <v>939</v>
      </c>
      <c r="B21" s="33" t="s">
        <v>940</v>
      </c>
      <c r="C21" s="33" t="s">
        <v>405</v>
      </c>
      <c r="D21" s="14">
        <v>23832</v>
      </c>
      <c r="E21" s="15">
        <v>1871.03</v>
      </c>
      <c r="F21" s="16">
        <v>2.3300000000000001E-2</v>
      </c>
      <c r="G21" s="16"/>
    </row>
    <row r="22" spans="1:7" x14ac:dyDescent="0.25">
      <c r="A22" s="13" t="s">
        <v>925</v>
      </c>
      <c r="B22" s="33" t="s">
        <v>926</v>
      </c>
      <c r="C22" s="33" t="s">
        <v>530</v>
      </c>
      <c r="D22" s="14">
        <v>60092</v>
      </c>
      <c r="E22" s="15">
        <v>1833.92</v>
      </c>
      <c r="F22" s="16">
        <v>2.29E-2</v>
      </c>
      <c r="G22" s="16"/>
    </row>
    <row r="23" spans="1:7" x14ac:dyDescent="0.25">
      <c r="A23" s="13" t="s">
        <v>1196</v>
      </c>
      <c r="B23" s="33" t="s">
        <v>1197</v>
      </c>
      <c r="C23" s="33" t="s">
        <v>473</v>
      </c>
      <c r="D23" s="14">
        <v>532330</v>
      </c>
      <c r="E23" s="15">
        <v>1779.58</v>
      </c>
      <c r="F23" s="16">
        <v>2.2200000000000001E-2</v>
      </c>
      <c r="G23" s="16"/>
    </row>
    <row r="24" spans="1:7" x14ac:dyDescent="0.25">
      <c r="A24" s="13" t="s">
        <v>1605</v>
      </c>
      <c r="B24" s="33" t="s">
        <v>1606</v>
      </c>
      <c r="C24" s="33" t="s">
        <v>808</v>
      </c>
      <c r="D24" s="14">
        <v>216338</v>
      </c>
      <c r="E24" s="15">
        <v>1694.9</v>
      </c>
      <c r="F24" s="16">
        <v>2.1100000000000001E-2</v>
      </c>
      <c r="G24" s="16"/>
    </row>
    <row r="25" spans="1:7" x14ac:dyDescent="0.25">
      <c r="A25" s="13" t="s">
        <v>923</v>
      </c>
      <c r="B25" s="33" t="s">
        <v>924</v>
      </c>
      <c r="C25" s="33" t="s">
        <v>881</v>
      </c>
      <c r="D25" s="14">
        <v>82350</v>
      </c>
      <c r="E25" s="15">
        <v>1632.26</v>
      </c>
      <c r="F25" s="16">
        <v>2.0299999999999999E-2</v>
      </c>
      <c r="G25" s="16"/>
    </row>
    <row r="26" spans="1:7" x14ac:dyDescent="0.25">
      <c r="A26" s="13" t="s">
        <v>919</v>
      </c>
      <c r="B26" s="33" t="s">
        <v>920</v>
      </c>
      <c r="C26" s="33" t="s">
        <v>581</v>
      </c>
      <c r="D26" s="14">
        <v>37441</v>
      </c>
      <c r="E26" s="15">
        <v>1502.84</v>
      </c>
      <c r="F26" s="16">
        <v>1.8700000000000001E-2</v>
      </c>
      <c r="G26" s="16"/>
    </row>
    <row r="27" spans="1:7" x14ac:dyDescent="0.25">
      <c r="A27" s="13" t="s">
        <v>830</v>
      </c>
      <c r="B27" s="33" t="s">
        <v>831</v>
      </c>
      <c r="C27" s="33" t="s">
        <v>405</v>
      </c>
      <c r="D27" s="14">
        <v>52847</v>
      </c>
      <c r="E27" s="15">
        <v>1321.28</v>
      </c>
      <c r="F27" s="16">
        <v>1.6500000000000001E-2</v>
      </c>
      <c r="G27" s="16"/>
    </row>
    <row r="28" spans="1:7" x14ac:dyDescent="0.25">
      <c r="A28" s="13" t="s">
        <v>896</v>
      </c>
      <c r="B28" s="33" t="s">
        <v>897</v>
      </c>
      <c r="C28" s="33" t="s">
        <v>898</v>
      </c>
      <c r="D28" s="14">
        <v>332032</v>
      </c>
      <c r="E28" s="15">
        <v>1284.1300000000001</v>
      </c>
      <c r="F28" s="16">
        <v>1.6E-2</v>
      </c>
      <c r="G28" s="16"/>
    </row>
    <row r="29" spans="1:7" x14ac:dyDescent="0.25">
      <c r="A29" s="13" t="s">
        <v>842</v>
      </c>
      <c r="B29" s="33" t="s">
        <v>843</v>
      </c>
      <c r="C29" s="33" t="s">
        <v>769</v>
      </c>
      <c r="D29" s="14">
        <v>355564</v>
      </c>
      <c r="E29" s="15">
        <v>1281.27</v>
      </c>
      <c r="F29" s="16">
        <v>1.6E-2</v>
      </c>
      <c r="G29" s="16"/>
    </row>
    <row r="30" spans="1:7" x14ac:dyDescent="0.25">
      <c r="A30" s="13" t="s">
        <v>1607</v>
      </c>
      <c r="B30" s="33" t="s">
        <v>1608</v>
      </c>
      <c r="C30" s="33" t="s">
        <v>1609</v>
      </c>
      <c r="D30" s="14">
        <v>97535</v>
      </c>
      <c r="E30" s="15">
        <v>1255.52</v>
      </c>
      <c r="F30" s="16">
        <v>1.5599999999999999E-2</v>
      </c>
      <c r="G30" s="16"/>
    </row>
    <row r="31" spans="1:7" x14ac:dyDescent="0.25">
      <c r="A31" s="13" t="s">
        <v>921</v>
      </c>
      <c r="B31" s="33" t="s">
        <v>922</v>
      </c>
      <c r="C31" s="33" t="s">
        <v>565</v>
      </c>
      <c r="D31" s="14">
        <v>2931</v>
      </c>
      <c r="E31" s="15">
        <v>1251.3499999999999</v>
      </c>
      <c r="F31" s="16">
        <v>1.5599999999999999E-2</v>
      </c>
      <c r="G31" s="16"/>
    </row>
    <row r="32" spans="1:7" x14ac:dyDescent="0.25">
      <c r="A32" s="13" t="s">
        <v>643</v>
      </c>
      <c r="B32" s="33" t="s">
        <v>644</v>
      </c>
      <c r="C32" s="33" t="s">
        <v>431</v>
      </c>
      <c r="D32" s="14">
        <v>80595</v>
      </c>
      <c r="E32" s="15">
        <v>1210.46</v>
      </c>
      <c r="F32" s="16">
        <v>1.5100000000000001E-2</v>
      </c>
      <c r="G32" s="16"/>
    </row>
    <row r="33" spans="1:7" x14ac:dyDescent="0.25">
      <c r="A33" s="13" t="s">
        <v>927</v>
      </c>
      <c r="B33" s="33" t="s">
        <v>928</v>
      </c>
      <c r="C33" s="33" t="s">
        <v>438</v>
      </c>
      <c r="D33" s="14">
        <v>10725</v>
      </c>
      <c r="E33" s="15">
        <v>1205.92</v>
      </c>
      <c r="F33" s="16">
        <v>1.4999999999999999E-2</v>
      </c>
      <c r="G33" s="16"/>
    </row>
    <row r="34" spans="1:7" x14ac:dyDescent="0.25">
      <c r="A34" s="13" t="s">
        <v>1203</v>
      </c>
      <c r="B34" s="33" t="s">
        <v>1204</v>
      </c>
      <c r="C34" s="33" t="s">
        <v>445</v>
      </c>
      <c r="D34" s="14">
        <v>170377</v>
      </c>
      <c r="E34" s="15">
        <v>1131.9000000000001</v>
      </c>
      <c r="F34" s="16">
        <v>1.41E-2</v>
      </c>
      <c r="G34" s="16"/>
    </row>
    <row r="35" spans="1:7" x14ac:dyDescent="0.25">
      <c r="A35" s="13" t="s">
        <v>1610</v>
      </c>
      <c r="B35" s="33" t="s">
        <v>1611</v>
      </c>
      <c r="C35" s="33" t="s">
        <v>549</v>
      </c>
      <c r="D35" s="14">
        <v>316972</v>
      </c>
      <c r="E35" s="15">
        <v>1115.27</v>
      </c>
      <c r="F35" s="16">
        <v>1.3899999999999999E-2</v>
      </c>
      <c r="G35" s="16"/>
    </row>
    <row r="36" spans="1:7" x14ac:dyDescent="0.25">
      <c r="A36" s="13" t="s">
        <v>1612</v>
      </c>
      <c r="B36" s="33" t="s">
        <v>1613</v>
      </c>
      <c r="C36" s="33" t="s">
        <v>1614</v>
      </c>
      <c r="D36" s="14">
        <v>368188</v>
      </c>
      <c r="E36" s="15">
        <v>1081</v>
      </c>
      <c r="F36" s="16">
        <v>1.35E-2</v>
      </c>
      <c r="G36" s="16"/>
    </row>
    <row r="37" spans="1:7" x14ac:dyDescent="0.25">
      <c r="A37" s="13" t="s">
        <v>931</v>
      </c>
      <c r="B37" s="33" t="s">
        <v>932</v>
      </c>
      <c r="C37" s="33" t="s">
        <v>476</v>
      </c>
      <c r="D37" s="14">
        <v>36251</v>
      </c>
      <c r="E37" s="15">
        <v>958.4</v>
      </c>
      <c r="F37" s="16">
        <v>1.1900000000000001E-2</v>
      </c>
      <c r="G37" s="16"/>
    </row>
    <row r="38" spans="1:7" x14ac:dyDescent="0.25">
      <c r="A38" s="13" t="s">
        <v>869</v>
      </c>
      <c r="B38" s="33" t="s">
        <v>870</v>
      </c>
      <c r="C38" s="33" t="s">
        <v>856</v>
      </c>
      <c r="D38" s="14">
        <v>44219</v>
      </c>
      <c r="E38" s="15">
        <v>941.69</v>
      </c>
      <c r="F38" s="16">
        <v>1.17E-2</v>
      </c>
      <c r="G38" s="16"/>
    </row>
    <row r="39" spans="1:7" x14ac:dyDescent="0.25">
      <c r="A39" s="13" t="s">
        <v>633</v>
      </c>
      <c r="B39" s="33" t="s">
        <v>634</v>
      </c>
      <c r="C39" s="33" t="s">
        <v>431</v>
      </c>
      <c r="D39" s="14">
        <v>80866</v>
      </c>
      <c r="E39" s="15">
        <v>938.45</v>
      </c>
      <c r="F39" s="16">
        <v>1.17E-2</v>
      </c>
      <c r="G39" s="16"/>
    </row>
    <row r="40" spans="1:7" x14ac:dyDescent="0.25">
      <c r="A40" s="13" t="s">
        <v>884</v>
      </c>
      <c r="B40" s="33" t="s">
        <v>885</v>
      </c>
      <c r="C40" s="33" t="s">
        <v>856</v>
      </c>
      <c r="D40" s="14">
        <v>55497</v>
      </c>
      <c r="E40" s="15">
        <v>911.98</v>
      </c>
      <c r="F40" s="16">
        <v>1.14E-2</v>
      </c>
      <c r="G40" s="16"/>
    </row>
    <row r="41" spans="1:7" x14ac:dyDescent="0.25">
      <c r="A41" s="13" t="s">
        <v>1207</v>
      </c>
      <c r="B41" s="33" t="s">
        <v>1208</v>
      </c>
      <c r="C41" s="33" t="s">
        <v>490</v>
      </c>
      <c r="D41" s="14">
        <v>59351</v>
      </c>
      <c r="E41" s="15">
        <v>882.46</v>
      </c>
      <c r="F41" s="16">
        <v>1.0999999999999999E-2</v>
      </c>
      <c r="G41" s="16"/>
    </row>
    <row r="42" spans="1:7" x14ac:dyDescent="0.25">
      <c r="A42" s="13" t="s">
        <v>649</v>
      </c>
      <c r="B42" s="33" t="s">
        <v>650</v>
      </c>
      <c r="C42" s="33" t="s">
        <v>487</v>
      </c>
      <c r="D42" s="14">
        <v>116907</v>
      </c>
      <c r="E42" s="15">
        <v>848.98</v>
      </c>
      <c r="F42" s="16">
        <v>1.06E-2</v>
      </c>
      <c r="G42" s="16"/>
    </row>
    <row r="43" spans="1:7" x14ac:dyDescent="0.25">
      <c r="A43" s="13" t="s">
        <v>1615</v>
      </c>
      <c r="B43" s="33" t="s">
        <v>1616</v>
      </c>
      <c r="C43" s="33" t="s">
        <v>460</v>
      </c>
      <c r="D43" s="14">
        <v>6426</v>
      </c>
      <c r="E43" s="15">
        <v>813.12</v>
      </c>
      <c r="F43" s="16">
        <v>1.01E-2</v>
      </c>
      <c r="G43" s="16"/>
    </row>
    <row r="44" spans="1:7" x14ac:dyDescent="0.25">
      <c r="A44" s="13" t="s">
        <v>937</v>
      </c>
      <c r="B44" s="33" t="s">
        <v>938</v>
      </c>
      <c r="C44" s="33" t="s">
        <v>530</v>
      </c>
      <c r="D44" s="14">
        <v>15687</v>
      </c>
      <c r="E44" s="15">
        <v>807.56</v>
      </c>
      <c r="F44" s="16">
        <v>1.01E-2</v>
      </c>
      <c r="G44" s="16"/>
    </row>
    <row r="45" spans="1:7" x14ac:dyDescent="0.25">
      <c r="A45" s="13" t="s">
        <v>852</v>
      </c>
      <c r="B45" s="33" t="s">
        <v>853</v>
      </c>
      <c r="C45" s="33" t="s">
        <v>465</v>
      </c>
      <c r="D45" s="14">
        <v>86520</v>
      </c>
      <c r="E45" s="15">
        <v>757.48</v>
      </c>
      <c r="F45" s="16">
        <v>9.4000000000000004E-3</v>
      </c>
      <c r="G45" s="16"/>
    </row>
    <row r="46" spans="1:7" x14ac:dyDescent="0.25">
      <c r="A46" s="13" t="s">
        <v>1617</v>
      </c>
      <c r="B46" s="33" t="s">
        <v>1618</v>
      </c>
      <c r="C46" s="33" t="s">
        <v>856</v>
      </c>
      <c r="D46" s="14">
        <v>44384</v>
      </c>
      <c r="E46" s="15">
        <v>726.74</v>
      </c>
      <c r="F46" s="16">
        <v>9.1000000000000004E-3</v>
      </c>
      <c r="G46" s="16"/>
    </row>
    <row r="47" spans="1:7" x14ac:dyDescent="0.25">
      <c r="A47" s="13" t="s">
        <v>1619</v>
      </c>
      <c r="B47" s="33" t="s">
        <v>1620</v>
      </c>
      <c r="C47" s="33" t="s">
        <v>479</v>
      </c>
      <c r="D47" s="14">
        <v>430537</v>
      </c>
      <c r="E47" s="15">
        <v>691.4</v>
      </c>
      <c r="F47" s="16">
        <v>8.6E-3</v>
      </c>
      <c r="G47" s="16"/>
    </row>
    <row r="48" spans="1:7" x14ac:dyDescent="0.25">
      <c r="A48" s="13" t="s">
        <v>645</v>
      </c>
      <c r="B48" s="33" t="s">
        <v>646</v>
      </c>
      <c r="C48" s="33" t="s">
        <v>431</v>
      </c>
      <c r="D48" s="14">
        <v>199553</v>
      </c>
      <c r="E48" s="15">
        <v>681.87</v>
      </c>
      <c r="F48" s="16">
        <v>8.5000000000000006E-3</v>
      </c>
      <c r="G48" s="16"/>
    </row>
    <row r="49" spans="1:7" x14ac:dyDescent="0.25">
      <c r="A49" s="13" t="s">
        <v>1621</v>
      </c>
      <c r="B49" s="33" t="s">
        <v>1622</v>
      </c>
      <c r="C49" s="33" t="s">
        <v>856</v>
      </c>
      <c r="D49" s="14">
        <v>54796</v>
      </c>
      <c r="E49" s="15">
        <v>649</v>
      </c>
      <c r="F49" s="16">
        <v>8.0999999999999996E-3</v>
      </c>
      <c r="G49" s="16"/>
    </row>
    <row r="50" spans="1:7" x14ac:dyDescent="0.25">
      <c r="A50" s="13" t="s">
        <v>655</v>
      </c>
      <c r="B50" s="33" t="s">
        <v>656</v>
      </c>
      <c r="C50" s="33" t="s">
        <v>431</v>
      </c>
      <c r="D50" s="14">
        <v>24206</v>
      </c>
      <c r="E50" s="15">
        <v>634.91999999999996</v>
      </c>
      <c r="F50" s="16">
        <v>7.9000000000000008E-3</v>
      </c>
      <c r="G50" s="16"/>
    </row>
    <row r="51" spans="1:7" x14ac:dyDescent="0.25">
      <c r="A51" s="13" t="s">
        <v>861</v>
      </c>
      <c r="B51" s="33" t="s">
        <v>862</v>
      </c>
      <c r="C51" s="33" t="s">
        <v>530</v>
      </c>
      <c r="D51" s="14">
        <v>20636</v>
      </c>
      <c r="E51" s="15">
        <v>596.97</v>
      </c>
      <c r="F51" s="16">
        <v>7.4000000000000003E-3</v>
      </c>
      <c r="G51" s="16"/>
    </row>
    <row r="52" spans="1:7" x14ac:dyDescent="0.25">
      <c r="A52" s="13" t="s">
        <v>826</v>
      </c>
      <c r="B52" s="33" t="s">
        <v>827</v>
      </c>
      <c r="C52" s="33" t="s">
        <v>396</v>
      </c>
      <c r="D52" s="14">
        <v>104999</v>
      </c>
      <c r="E52" s="15">
        <v>568.36</v>
      </c>
      <c r="F52" s="16">
        <v>7.1000000000000004E-3</v>
      </c>
      <c r="G52" s="16"/>
    </row>
    <row r="53" spans="1:7" x14ac:dyDescent="0.25">
      <c r="A53" s="13" t="s">
        <v>1623</v>
      </c>
      <c r="B53" s="33" t="s">
        <v>1624</v>
      </c>
      <c r="C53" s="33" t="s">
        <v>479</v>
      </c>
      <c r="D53" s="14">
        <v>12029</v>
      </c>
      <c r="E53" s="15">
        <v>502.68</v>
      </c>
      <c r="F53" s="16">
        <v>6.3E-3</v>
      </c>
      <c r="G53" s="16"/>
    </row>
    <row r="54" spans="1:7" x14ac:dyDescent="0.25">
      <c r="A54" s="13" t="s">
        <v>1625</v>
      </c>
      <c r="B54" s="33" t="s">
        <v>1626</v>
      </c>
      <c r="C54" s="33" t="s">
        <v>460</v>
      </c>
      <c r="D54" s="14">
        <v>13283</v>
      </c>
      <c r="E54" s="15">
        <v>485.37</v>
      </c>
      <c r="F54" s="16">
        <v>6.0000000000000001E-3</v>
      </c>
      <c r="G54" s="16"/>
    </row>
    <row r="55" spans="1:7" x14ac:dyDescent="0.25">
      <c r="A55" s="13" t="s">
        <v>1627</v>
      </c>
      <c r="B55" s="33" t="s">
        <v>1628</v>
      </c>
      <c r="C55" s="33" t="s">
        <v>479</v>
      </c>
      <c r="D55" s="14">
        <v>237445</v>
      </c>
      <c r="E55" s="15">
        <v>473.58</v>
      </c>
      <c r="F55" s="16">
        <v>5.8999999999999999E-3</v>
      </c>
      <c r="G55" s="16"/>
    </row>
    <row r="56" spans="1:7" x14ac:dyDescent="0.25">
      <c r="A56" s="13" t="s">
        <v>1629</v>
      </c>
      <c r="B56" s="33" t="s">
        <v>1630</v>
      </c>
      <c r="C56" s="33" t="s">
        <v>1631</v>
      </c>
      <c r="D56" s="14">
        <v>40587</v>
      </c>
      <c r="E56" s="15">
        <v>460.32</v>
      </c>
      <c r="F56" s="16">
        <v>5.7000000000000002E-3</v>
      </c>
      <c r="G56" s="16"/>
    </row>
    <row r="57" spans="1:7" x14ac:dyDescent="0.25">
      <c r="A57" s="13" t="s">
        <v>1584</v>
      </c>
      <c r="B57" s="33" t="s">
        <v>1585</v>
      </c>
      <c r="C57" s="33" t="s">
        <v>420</v>
      </c>
      <c r="D57" s="14">
        <v>26241</v>
      </c>
      <c r="E57" s="15">
        <v>336.25</v>
      </c>
      <c r="F57" s="16">
        <v>4.1999999999999997E-3</v>
      </c>
      <c r="G57" s="16"/>
    </row>
    <row r="58" spans="1:7" x14ac:dyDescent="0.25">
      <c r="A58" s="17" t="s">
        <v>183</v>
      </c>
      <c r="B58" s="34"/>
      <c r="C58" s="34"/>
      <c r="D58" s="18"/>
      <c r="E58" s="37">
        <v>80239.42</v>
      </c>
      <c r="F58" s="38">
        <v>0.99970000000000003</v>
      </c>
      <c r="G58" s="21"/>
    </row>
    <row r="59" spans="1:7" x14ac:dyDescent="0.25">
      <c r="A59" s="17" t="s">
        <v>466</v>
      </c>
      <c r="B59" s="33"/>
      <c r="C59" s="33"/>
      <c r="D59" s="14"/>
      <c r="E59" s="15"/>
      <c r="F59" s="16"/>
      <c r="G59" s="16"/>
    </row>
    <row r="60" spans="1:7" x14ac:dyDescent="0.25">
      <c r="A60" s="17" t="s">
        <v>183</v>
      </c>
      <c r="B60" s="33"/>
      <c r="C60" s="33"/>
      <c r="D60" s="14"/>
      <c r="E60" s="39" t="s">
        <v>137</v>
      </c>
      <c r="F60" s="40" t="s">
        <v>137</v>
      </c>
      <c r="G60" s="16"/>
    </row>
    <row r="61" spans="1:7" x14ac:dyDescent="0.25">
      <c r="A61" s="24" t="s">
        <v>192</v>
      </c>
      <c r="B61" s="35"/>
      <c r="C61" s="35"/>
      <c r="D61" s="25"/>
      <c r="E61" s="30">
        <v>80239.42</v>
      </c>
      <c r="F61" s="31">
        <v>0.99970000000000003</v>
      </c>
      <c r="G61" s="21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294.73</v>
      </c>
      <c r="F65" s="16">
        <v>3.7000000000000002E-3</v>
      </c>
      <c r="G65" s="16">
        <v>6.6567000000000001E-2</v>
      </c>
    </row>
    <row r="66" spans="1:7" x14ac:dyDescent="0.25">
      <c r="A66" s="13" t="s">
        <v>197</v>
      </c>
      <c r="B66" s="33"/>
      <c r="C66" s="33"/>
      <c r="D66" s="14"/>
      <c r="E66" s="15">
        <v>112.93</v>
      </c>
      <c r="F66" s="16">
        <v>1.4E-3</v>
      </c>
      <c r="G66" s="16">
        <v>5.9499999999999997E-2</v>
      </c>
    </row>
    <row r="67" spans="1:7" x14ac:dyDescent="0.25">
      <c r="A67" s="17" t="s">
        <v>183</v>
      </c>
      <c r="B67" s="34"/>
      <c r="C67" s="34"/>
      <c r="D67" s="18"/>
      <c r="E67" s="37">
        <v>407.66</v>
      </c>
      <c r="F67" s="38">
        <v>5.1000000000000004E-3</v>
      </c>
      <c r="G67" s="21"/>
    </row>
    <row r="68" spans="1:7" x14ac:dyDescent="0.25">
      <c r="A68" s="13"/>
      <c r="B68" s="33"/>
      <c r="C68" s="33"/>
      <c r="D68" s="14"/>
      <c r="E68" s="15"/>
      <c r="F68" s="16"/>
      <c r="G68" s="16"/>
    </row>
    <row r="69" spans="1:7" x14ac:dyDescent="0.25">
      <c r="A69" s="24" t="s">
        <v>192</v>
      </c>
      <c r="B69" s="35"/>
      <c r="C69" s="35"/>
      <c r="D69" s="25"/>
      <c r="E69" s="19">
        <v>407.66</v>
      </c>
      <c r="F69" s="20">
        <v>5.1000000000000004E-3</v>
      </c>
      <c r="G69" s="21"/>
    </row>
    <row r="70" spans="1:7" x14ac:dyDescent="0.25">
      <c r="A70" s="13" t="s">
        <v>198</v>
      </c>
      <c r="B70" s="33"/>
      <c r="C70" s="33"/>
      <c r="D70" s="14"/>
      <c r="E70" s="15">
        <v>0.27023239999999998</v>
      </c>
      <c r="F70" s="16">
        <v>3.0000000000000001E-6</v>
      </c>
      <c r="G70" s="16"/>
    </row>
    <row r="71" spans="1:7" x14ac:dyDescent="0.25">
      <c r="A71" s="13" t="s">
        <v>199</v>
      </c>
      <c r="B71" s="33"/>
      <c r="C71" s="33"/>
      <c r="D71" s="14"/>
      <c r="E71" s="26">
        <v>-399.24023240000002</v>
      </c>
      <c r="F71" s="27">
        <v>-4.803E-3</v>
      </c>
      <c r="G71" s="16">
        <v>6.4609E-2</v>
      </c>
    </row>
    <row r="72" spans="1:7" x14ac:dyDescent="0.25">
      <c r="A72" s="28" t="s">
        <v>200</v>
      </c>
      <c r="B72" s="36"/>
      <c r="C72" s="36"/>
      <c r="D72" s="29"/>
      <c r="E72" s="30">
        <v>80248.11</v>
      </c>
      <c r="F72" s="31">
        <v>1</v>
      </c>
      <c r="G72" s="31"/>
    </row>
    <row r="77" spans="1:7" x14ac:dyDescent="0.25">
      <c r="A77" s="1" t="s">
        <v>202</v>
      </c>
    </row>
    <row r="78" spans="1:7" x14ac:dyDescent="0.25">
      <c r="A78" s="48" t="s">
        <v>203</v>
      </c>
      <c r="B78" s="3" t="s">
        <v>137</v>
      </c>
    </row>
    <row r="79" spans="1:7" x14ac:dyDescent="0.25">
      <c r="A79" t="s">
        <v>204</v>
      </c>
    </row>
    <row r="80" spans="1:7" x14ac:dyDescent="0.25">
      <c r="A80" t="s">
        <v>205</v>
      </c>
      <c r="B80" t="s">
        <v>206</v>
      </c>
      <c r="C80" t="s">
        <v>206</v>
      </c>
    </row>
    <row r="81" spans="1:3" x14ac:dyDescent="0.25">
      <c r="B81" s="49">
        <v>45716</v>
      </c>
      <c r="C81" s="49">
        <v>45747</v>
      </c>
    </row>
    <row r="82" spans="1:3" x14ac:dyDescent="0.25">
      <c r="A82" t="s">
        <v>285</v>
      </c>
      <c r="B82">
        <v>15.0341</v>
      </c>
      <c r="C82">
        <v>16.4283</v>
      </c>
    </row>
    <row r="83" spans="1:3" x14ac:dyDescent="0.25">
      <c r="A83" t="s">
        <v>212</v>
      </c>
      <c r="B83">
        <v>15.0366</v>
      </c>
      <c r="C83">
        <v>16.431100000000001</v>
      </c>
    </row>
    <row r="84" spans="1:3" x14ac:dyDescent="0.25">
      <c r="A84" t="s">
        <v>286</v>
      </c>
      <c r="B84">
        <v>14.7933</v>
      </c>
      <c r="C84">
        <v>16.156199999999998</v>
      </c>
    </row>
    <row r="85" spans="1:3" x14ac:dyDescent="0.25">
      <c r="A85" t="s">
        <v>218</v>
      </c>
      <c r="B85">
        <v>14.7934</v>
      </c>
      <c r="C85">
        <v>16.156300000000002</v>
      </c>
    </row>
    <row r="87" spans="1:3" x14ac:dyDescent="0.25">
      <c r="A87" t="s">
        <v>287</v>
      </c>
      <c r="B87" s="3" t="s">
        <v>137</v>
      </c>
    </row>
    <row r="88" spans="1:3" x14ac:dyDescent="0.25">
      <c r="A88" t="s">
        <v>233</v>
      </c>
      <c r="B88" s="3" t="s">
        <v>137</v>
      </c>
    </row>
    <row r="89" spans="1:3" ht="29.1" customHeight="1" x14ac:dyDescent="0.25">
      <c r="A89" s="48" t="s">
        <v>234</v>
      </c>
      <c r="B89" s="3" t="s">
        <v>137</v>
      </c>
    </row>
    <row r="90" spans="1:3" ht="29.1" customHeight="1" x14ac:dyDescent="0.25">
      <c r="A90" s="48" t="s">
        <v>235</v>
      </c>
      <c r="B90" s="3" t="s">
        <v>137</v>
      </c>
    </row>
    <row r="91" spans="1:3" x14ac:dyDescent="0.25">
      <c r="A91" t="s">
        <v>467</v>
      </c>
      <c r="B91" s="51">
        <v>1.0730999999999999</v>
      </c>
    </row>
    <row r="92" spans="1:3" ht="43.5" customHeight="1" x14ac:dyDescent="0.25">
      <c r="A92" s="48" t="s">
        <v>237</v>
      </c>
      <c r="B92" s="3" t="s">
        <v>137</v>
      </c>
    </row>
    <row r="93" spans="1:3" x14ac:dyDescent="0.25">
      <c r="B93" s="3"/>
    </row>
    <row r="94" spans="1:3" ht="29.1" customHeight="1" x14ac:dyDescent="0.25">
      <c r="A94" s="48" t="s">
        <v>238</v>
      </c>
      <c r="B94" s="3" t="s">
        <v>137</v>
      </c>
    </row>
    <row r="95" spans="1:3" ht="29.1" customHeight="1" x14ac:dyDescent="0.25">
      <c r="A95" s="48" t="s">
        <v>239</v>
      </c>
      <c r="B95" t="s">
        <v>137</v>
      </c>
    </row>
    <row r="96" spans="1:3" ht="29.1" customHeight="1" x14ac:dyDescent="0.25">
      <c r="A96" s="48" t="s">
        <v>240</v>
      </c>
      <c r="B96" s="3" t="s">
        <v>137</v>
      </c>
    </row>
    <row r="97" spans="1:4" ht="29.1" customHeight="1" x14ac:dyDescent="0.25">
      <c r="A97" s="48" t="s">
        <v>241</v>
      </c>
      <c r="B97" s="3" t="s">
        <v>137</v>
      </c>
    </row>
    <row r="99" spans="1:4" ht="69.95" customHeight="1" x14ac:dyDescent="0.25">
      <c r="A99" s="71" t="s">
        <v>251</v>
      </c>
      <c r="B99" s="71" t="s">
        <v>252</v>
      </c>
      <c r="C99" s="71" t="s">
        <v>5</v>
      </c>
      <c r="D99" s="71" t="s">
        <v>6</v>
      </c>
    </row>
    <row r="100" spans="1:4" ht="69.95" customHeight="1" x14ac:dyDescent="0.25">
      <c r="A100" s="71" t="s">
        <v>1632</v>
      </c>
      <c r="B100" s="71"/>
      <c r="C100" s="71" t="s">
        <v>62</v>
      </c>
      <c r="D10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58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1633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1634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15224</v>
      </c>
      <c r="E8" s="15">
        <v>278.33</v>
      </c>
      <c r="F8" s="16">
        <v>0.28270000000000001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18534</v>
      </c>
      <c r="E9" s="15">
        <v>249.9</v>
      </c>
      <c r="F9" s="16">
        <v>0.25380000000000003</v>
      </c>
      <c r="G9" s="16"/>
    </row>
    <row r="10" spans="1:8" x14ac:dyDescent="0.25">
      <c r="A10" s="13" t="s">
        <v>782</v>
      </c>
      <c r="B10" s="33" t="s">
        <v>783</v>
      </c>
      <c r="C10" s="33" t="s">
        <v>396</v>
      </c>
      <c r="D10" s="14">
        <v>3865</v>
      </c>
      <c r="E10" s="15">
        <v>83.92</v>
      </c>
      <c r="F10" s="16">
        <v>8.5199999999999998E-2</v>
      </c>
      <c r="G10" s="16"/>
    </row>
    <row r="11" spans="1:8" x14ac:dyDescent="0.25">
      <c r="A11" s="13" t="s">
        <v>774</v>
      </c>
      <c r="B11" s="33" t="s">
        <v>775</v>
      </c>
      <c r="C11" s="33" t="s">
        <v>396</v>
      </c>
      <c r="D11" s="14">
        <v>10853</v>
      </c>
      <c r="E11" s="15">
        <v>83.73</v>
      </c>
      <c r="F11" s="16">
        <v>8.5000000000000006E-2</v>
      </c>
      <c r="G11" s="16"/>
    </row>
    <row r="12" spans="1:8" x14ac:dyDescent="0.25">
      <c r="A12" s="13" t="s">
        <v>778</v>
      </c>
      <c r="B12" s="33" t="s">
        <v>779</v>
      </c>
      <c r="C12" s="33" t="s">
        <v>396</v>
      </c>
      <c r="D12" s="14">
        <v>7505</v>
      </c>
      <c r="E12" s="15">
        <v>82.71</v>
      </c>
      <c r="F12" s="16">
        <v>8.4000000000000005E-2</v>
      </c>
      <c r="G12" s="16"/>
    </row>
    <row r="13" spans="1:8" x14ac:dyDescent="0.25">
      <c r="A13" s="13" t="s">
        <v>1574</v>
      </c>
      <c r="B13" s="33" t="s">
        <v>1575</v>
      </c>
      <c r="C13" s="33" t="s">
        <v>396</v>
      </c>
      <c r="D13" s="14">
        <v>19405</v>
      </c>
      <c r="E13" s="15">
        <v>37.4</v>
      </c>
      <c r="F13" s="16">
        <v>3.7999999999999999E-2</v>
      </c>
      <c r="G13" s="16"/>
    </row>
    <row r="14" spans="1:8" x14ac:dyDescent="0.25">
      <c r="A14" s="13" t="s">
        <v>1598</v>
      </c>
      <c r="B14" s="33" t="s">
        <v>1599</v>
      </c>
      <c r="C14" s="33" t="s">
        <v>396</v>
      </c>
      <c r="D14" s="14">
        <v>5218</v>
      </c>
      <c r="E14" s="15">
        <v>33.909999999999997</v>
      </c>
      <c r="F14" s="16">
        <v>3.44E-2</v>
      </c>
      <c r="G14" s="16"/>
    </row>
    <row r="15" spans="1:8" x14ac:dyDescent="0.25">
      <c r="A15" s="13" t="s">
        <v>824</v>
      </c>
      <c r="B15" s="33" t="s">
        <v>825</v>
      </c>
      <c r="C15" s="33" t="s">
        <v>396</v>
      </c>
      <c r="D15" s="14">
        <v>14613</v>
      </c>
      <c r="E15" s="15">
        <v>33.4</v>
      </c>
      <c r="F15" s="16">
        <v>3.39E-2</v>
      </c>
      <c r="G15" s="16"/>
    </row>
    <row r="16" spans="1:8" x14ac:dyDescent="0.25">
      <c r="A16" s="13" t="s">
        <v>1635</v>
      </c>
      <c r="B16" s="33" t="s">
        <v>1636</v>
      </c>
      <c r="C16" s="33" t="s">
        <v>396</v>
      </c>
      <c r="D16" s="14">
        <v>49151</v>
      </c>
      <c r="E16" s="15">
        <v>27.01</v>
      </c>
      <c r="F16" s="16">
        <v>2.7400000000000001E-2</v>
      </c>
      <c r="G16" s="16"/>
    </row>
    <row r="17" spans="1:7" x14ac:dyDescent="0.25">
      <c r="A17" s="13" t="s">
        <v>1637</v>
      </c>
      <c r="B17" s="33" t="s">
        <v>1638</v>
      </c>
      <c r="C17" s="33" t="s">
        <v>396</v>
      </c>
      <c r="D17" s="14">
        <v>27247</v>
      </c>
      <c r="E17" s="15">
        <v>26.19</v>
      </c>
      <c r="F17" s="16">
        <v>2.6599999999999999E-2</v>
      </c>
      <c r="G17" s="16"/>
    </row>
    <row r="18" spans="1:7" x14ac:dyDescent="0.25">
      <c r="A18" s="13" t="s">
        <v>1253</v>
      </c>
      <c r="B18" s="33" t="s">
        <v>1254</v>
      </c>
      <c r="C18" s="33" t="s">
        <v>396</v>
      </c>
      <c r="D18" s="14">
        <v>4463</v>
      </c>
      <c r="E18" s="15">
        <v>23.86</v>
      </c>
      <c r="F18" s="16">
        <v>2.4199999999999999E-2</v>
      </c>
      <c r="G18" s="16"/>
    </row>
    <row r="19" spans="1:7" x14ac:dyDescent="0.25">
      <c r="A19" s="13" t="s">
        <v>1639</v>
      </c>
      <c r="B19" s="33" t="s">
        <v>1640</v>
      </c>
      <c r="C19" s="33" t="s">
        <v>396</v>
      </c>
      <c r="D19" s="14">
        <v>26668</v>
      </c>
      <c r="E19" s="15">
        <v>23.73</v>
      </c>
      <c r="F19" s="16">
        <v>2.41E-2</v>
      </c>
      <c r="G19" s="16"/>
    </row>
    <row r="20" spans="1:7" x14ac:dyDescent="0.25">
      <c r="A20" s="17" t="s">
        <v>183</v>
      </c>
      <c r="B20" s="34"/>
      <c r="C20" s="34"/>
      <c r="D20" s="18"/>
      <c r="E20" s="37">
        <v>984.09</v>
      </c>
      <c r="F20" s="38">
        <v>0.99929999999999997</v>
      </c>
      <c r="G20" s="21"/>
    </row>
    <row r="21" spans="1:7" x14ac:dyDescent="0.25">
      <c r="A21" s="17" t="s">
        <v>466</v>
      </c>
      <c r="B21" s="33"/>
      <c r="C21" s="33"/>
      <c r="D21" s="14"/>
      <c r="E21" s="15"/>
      <c r="F21" s="16"/>
      <c r="G21" s="16"/>
    </row>
    <row r="22" spans="1:7" x14ac:dyDescent="0.25">
      <c r="A22" s="17" t="s">
        <v>183</v>
      </c>
      <c r="B22" s="33"/>
      <c r="C22" s="33"/>
      <c r="D22" s="14"/>
      <c r="E22" s="39" t="s">
        <v>137</v>
      </c>
      <c r="F22" s="40" t="s">
        <v>137</v>
      </c>
      <c r="G22" s="16"/>
    </row>
    <row r="23" spans="1:7" x14ac:dyDescent="0.25">
      <c r="A23" s="24" t="s">
        <v>192</v>
      </c>
      <c r="B23" s="35"/>
      <c r="C23" s="35"/>
      <c r="D23" s="25"/>
      <c r="E23" s="30">
        <v>984.09</v>
      </c>
      <c r="F23" s="31">
        <v>0.99929999999999997</v>
      </c>
      <c r="G23" s="21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196</v>
      </c>
      <c r="B26" s="33"/>
      <c r="C26" s="33"/>
      <c r="D26" s="14"/>
      <c r="E26" s="15"/>
      <c r="F26" s="16"/>
      <c r="G26" s="16"/>
    </row>
    <row r="27" spans="1:7" x14ac:dyDescent="0.25">
      <c r="A27" s="13" t="s">
        <v>197</v>
      </c>
      <c r="B27" s="33"/>
      <c r="C27" s="33"/>
      <c r="D27" s="14"/>
      <c r="E27" s="15">
        <v>3</v>
      </c>
      <c r="F27" s="16">
        <v>3.0000000000000001E-3</v>
      </c>
      <c r="G27" s="16">
        <v>6.6567000000000001E-2</v>
      </c>
    </row>
    <row r="28" spans="1:7" x14ac:dyDescent="0.25">
      <c r="A28" s="17" t="s">
        <v>183</v>
      </c>
      <c r="B28" s="34"/>
      <c r="C28" s="34"/>
      <c r="D28" s="18"/>
      <c r="E28" s="37">
        <v>3</v>
      </c>
      <c r="F28" s="38">
        <v>3.0000000000000001E-3</v>
      </c>
      <c r="G28" s="21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192</v>
      </c>
      <c r="B30" s="35"/>
      <c r="C30" s="35"/>
      <c r="D30" s="25"/>
      <c r="E30" s="19">
        <v>3</v>
      </c>
      <c r="F30" s="20">
        <v>3.0000000000000001E-3</v>
      </c>
      <c r="G30" s="21"/>
    </row>
    <row r="31" spans="1:7" x14ac:dyDescent="0.25">
      <c r="A31" s="13" t="s">
        <v>198</v>
      </c>
      <c r="B31" s="33"/>
      <c r="C31" s="33"/>
      <c r="D31" s="14"/>
      <c r="E31" s="15">
        <v>2.1865000000000001E-3</v>
      </c>
      <c r="F31" s="16">
        <v>1.9999999999999999E-6</v>
      </c>
      <c r="G31" s="16"/>
    </row>
    <row r="32" spans="1:7" x14ac:dyDescent="0.25">
      <c r="A32" s="13" t="s">
        <v>199</v>
      </c>
      <c r="B32" s="33"/>
      <c r="C32" s="33"/>
      <c r="D32" s="14"/>
      <c r="E32" s="26">
        <v>-2.5421865000000001</v>
      </c>
      <c r="F32" s="27">
        <v>-2.3019999999999998E-3</v>
      </c>
      <c r="G32" s="16">
        <v>6.6567000000000001E-2</v>
      </c>
    </row>
    <row r="33" spans="1:7" x14ac:dyDescent="0.25">
      <c r="A33" s="28" t="s">
        <v>200</v>
      </c>
      <c r="B33" s="36"/>
      <c r="C33" s="36"/>
      <c r="D33" s="29"/>
      <c r="E33" s="30">
        <v>984.55</v>
      </c>
      <c r="F33" s="31">
        <v>1</v>
      </c>
      <c r="G33" s="31"/>
    </row>
    <row r="38" spans="1:7" x14ac:dyDescent="0.25">
      <c r="A38" s="1" t="s">
        <v>202</v>
      </c>
    </row>
    <row r="39" spans="1:7" x14ac:dyDescent="0.25">
      <c r="A39" s="48" t="s">
        <v>203</v>
      </c>
      <c r="B39" s="3" t="s">
        <v>137</v>
      </c>
    </row>
    <row r="40" spans="1:7" x14ac:dyDescent="0.25">
      <c r="A40" t="s">
        <v>204</v>
      </c>
    </row>
    <row r="41" spans="1:7" x14ac:dyDescent="0.25">
      <c r="A41" t="s">
        <v>205</v>
      </c>
      <c r="B41" t="s">
        <v>206</v>
      </c>
      <c r="C41" t="s">
        <v>206</v>
      </c>
    </row>
    <row r="42" spans="1:7" x14ac:dyDescent="0.25">
      <c r="B42" s="49">
        <v>45716</v>
      </c>
      <c r="C42" s="49">
        <v>45747</v>
      </c>
    </row>
    <row r="43" spans="1:7" x14ac:dyDescent="0.25">
      <c r="A43" t="s">
        <v>286</v>
      </c>
      <c r="B43">
        <v>48.298099999999998</v>
      </c>
      <c r="C43">
        <v>51.508000000000003</v>
      </c>
    </row>
    <row r="45" spans="1:7" x14ac:dyDescent="0.25">
      <c r="A45" t="s">
        <v>287</v>
      </c>
      <c r="B45" s="3" t="s">
        <v>137</v>
      </c>
    </row>
    <row r="46" spans="1:7" x14ac:dyDescent="0.25">
      <c r="A46" t="s">
        <v>233</v>
      </c>
      <c r="B46" s="3" t="s">
        <v>137</v>
      </c>
    </row>
    <row r="47" spans="1:7" ht="29.1" customHeight="1" x14ac:dyDescent="0.25">
      <c r="A47" s="48" t="s">
        <v>234</v>
      </c>
      <c r="B47" s="3" t="s">
        <v>137</v>
      </c>
    </row>
    <row r="48" spans="1:7" ht="29.1" customHeight="1" x14ac:dyDescent="0.25">
      <c r="A48" s="48" t="s">
        <v>235</v>
      </c>
      <c r="B48" s="3" t="s">
        <v>137</v>
      </c>
    </row>
    <row r="49" spans="1:4" x14ac:dyDescent="0.25">
      <c r="A49" t="s">
        <v>467</v>
      </c>
      <c r="B49" s="51">
        <v>1.5468</v>
      </c>
    </row>
    <row r="50" spans="1:4" ht="43.5" customHeight="1" x14ac:dyDescent="0.25">
      <c r="A50" s="48" t="s">
        <v>237</v>
      </c>
      <c r="B50" s="3" t="s">
        <v>137</v>
      </c>
    </row>
    <row r="51" spans="1:4" x14ac:dyDescent="0.25">
      <c r="B51" s="3"/>
    </row>
    <row r="52" spans="1:4" ht="29.1" customHeight="1" x14ac:dyDescent="0.25">
      <c r="A52" s="48" t="s">
        <v>238</v>
      </c>
      <c r="B52" s="3" t="s">
        <v>137</v>
      </c>
    </row>
    <row r="53" spans="1:4" ht="29.1" customHeight="1" x14ac:dyDescent="0.25">
      <c r="A53" s="48" t="s">
        <v>239</v>
      </c>
      <c r="B53" t="s">
        <v>137</v>
      </c>
    </row>
    <row r="54" spans="1:4" ht="29.1" customHeight="1" x14ac:dyDescent="0.25">
      <c r="A54" s="48" t="s">
        <v>240</v>
      </c>
      <c r="B54" s="3" t="s">
        <v>137</v>
      </c>
    </row>
    <row r="55" spans="1:4" ht="29.1" customHeight="1" x14ac:dyDescent="0.25">
      <c r="A55" s="48" t="s">
        <v>241</v>
      </c>
      <c r="B55" s="3" t="s">
        <v>137</v>
      </c>
    </row>
    <row r="57" spans="1:4" ht="69.95" customHeight="1" x14ac:dyDescent="0.25">
      <c r="A57" s="71" t="s">
        <v>251</v>
      </c>
      <c r="B57" s="71" t="s">
        <v>252</v>
      </c>
      <c r="C57" s="71" t="s">
        <v>5</v>
      </c>
      <c r="D57" s="71" t="s">
        <v>6</v>
      </c>
    </row>
    <row r="58" spans="1:4" ht="69.95" customHeight="1" x14ac:dyDescent="0.25">
      <c r="A58" s="71" t="s">
        <v>1641</v>
      </c>
      <c r="B58" s="71"/>
      <c r="C58" s="71" t="s">
        <v>64</v>
      </c>
      <c r="D5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4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1642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1643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1041</v>
      </c>
      <c r="B11" s="33" t="s">
        <v>1042</v>
      </c>
      <c r="C11" s="33" t="s">
        <v>148</v>
      </c>
      <c r="D11" s="14">
        <v>127500000</v>
      </c>
      <c r="E11" s="15">
        <v>131349.23000000001</v>
      </c>
      <c r="F11" s="16">
        <v>7.0300000000000001E-2</v>
      </c>
      <c r="G11" s="16">
        <v>7.1499999999999994E-2</v>
      </c>
    </row>
    <row r="12" spans="1:8" x14ac:dyDescent="0.25">
      <c r="A12" s="13" t="s">
        <v>1644</v>
      </c>
      <c r="B12" s="33" t="s">
        <v>1645</v>
      </c>
      <c r="C12" s="33" t="s">
        <v>148</v>
      </c>
      <c r="D12" s="14">
        <v>117500000</v>
      </c>
      <c r="E12" s="15">
        <v>120666.74</v>
      </c>
      <c r="F12" s="16">
        <v>6.4600000000000005E-2</v>
      </c>
      <c r="G12" s="16">
        <v>7.1999999999999995E-2</v>
      </c>
    </row>
    <row r="13" spans="1:8" x14ac:dyDescent="0.25">
      <c r="A13" s="13" t="s">
        <v>149</v>
      </c>
      <c r="B13" s="33" t="s">
        <v>150</v>
      </c>
      <c r="C13" s="33" t="s">
        <v>148</v>
      </c>
      <c r="D13" s="14">
        <v>97500000</v>
      </c>
      <c r="E13" s="15">
        <v>97660.49</v>
      </c>
      <c r="F13" s="16">
        <v>5.2299999999999999E-2</v>
      </c>
      <c r="G13" s="16">
        <v>6.9900000000000004E-2</v>
      </c>
    </row>
    <row r="14" spans="1:8" x14ac:dyDescent="0.25">
      <c r="A14" s="13" t="s">
        <v>171</v>
      </c>
      <c r="B14" s="33" t="s">
        <v>172</v>
      </c>
      <c r="C14" s="33" t="s">
        <v>148</v>
      </c>
      <c r="D14" s="14">
        <v>90000000</v>
      </c>
      <c r="E14" s="15">
        <v>90738.45</v>
      </c>
      <c r="F14" s="16">
        <v>4.8599999999999997E-2</v>
      </c>
      <c r="G14" s="16">
        <v>7.1999999999999995E-2</v>
      </c>
    </row>
    <row r="15" spans="1:8" x14ac:dyDescent="0.25">
      <c r="A15" s="13" t="s">
        <v>1646</v>
      </c>
      <c r="B15" s="33" t="s">
        <v>1647</v>
      </c>
      <c r="C15" s="33" t="s">
        <v>142</v>
      </c>
      <c r="D15" s="14">
        <v>85500000</v>
      </c>
      <c r="E15" s="15">
        <v>86605.43</v>
      </c>
      <c r="F15" s="16">
        <v>4.6399999999999997E-2</v>
      </c>
      <c r="G15" s="16">
        <v>7.0050000000000001E-2</v>
      </c>
    </row>
    <row r="16" spans="1:8" x14ac:dyDescent="0.25">
      <c r="A16" s="13" t="s">
        <v>1648</v>
      </c>
      <c r="B16" s="33" t="s">
        <v>1649</v>
      </c>
      <c r="C16" s="33" t="s">
        <v>148</v>
      </c>
      <c r="D16" s="14">
        <v>81000000</v>
      </c>
      <c r="E16" s="15">
        <v>82516.97</v>
      </c>
      <c r="F16" s="16">
        <v>4.4200000000000003E-2</v>
      </c>
      <c r="G16" s="16">
        <v>7.0900000000000005E-2</v>
      </c>
    </row>
    <row r="17" spans="1:7" x14ac:dyDescent="0.25">
      <c r="A17" s="13" t="s">
        <v>1650</v>
      </c>
      <c r="B17" s="33" t="s">
        <v>1651</v>
      </c>
      <c r="C17" s="33" t="s">
        <v>148</v>
      </c>
      <c r="D17" s="14">
        <v>81737000</v>
      </c>
      <c r="E17" s="15">
        <v>82366.37</v>
      </c>
      <c r="F17" s="16">
        <v>4.41E-2</v>
      </c>
      <c r="G17" s="16">
        <v>6.9949999999999998E-2</v>
      </c>
    </row>
    <row r="18" spans="1:7" x14ac:dyDescent="0.25">
      <c r="A18" s="13" t="s">
        <v>1652</v>
      </c>
      <c r="B18" s="33" t="s">
        <v>1653</v>
      </c>
      <c r="C18" s="33" t="s">
        <v>148</v>
      </c>
      <c r="D18" s="14">
        <v>73000000</v>
      </c>
      <c r="E18" s="15">
        <v>74658.850000000006</v>
      </c>
      <c r="F18" s="16">
        <v>0.04</v>
      </c>
      <c r="G18" s="16">
        <v>6.9599999999999995E-2</v>
      </c>
    </row>
    <row r="19" spans="1:7" x14ac:dyDescent="0.25">
      <c r="A19" s="13" t="s">
        <v>1654</v>
      </c>
      <c r="B19" s="33" t="s">
        <v>1655</v>
      </c>
      <c r="C19" s="33" t="s">
        <v>148</v>
      </c>
      <c r="D19" s="14">
        <v>72500000</v>
      </c>
      <c r="E19" s="15">
        <v>73443.3</v>
      </c>
      <c r="F19" s="16">
        <v>3.9300000000000002E-2</v>
      </c>
      <c r="G19" s="16">
        <v>6.9449999999999998E-2</v>
      </c>
    </row>
    <row r="20" spans="1:7" x14ac:dyDescent="0.25">
      <c r="A20" s="13" t="s">
        <v>1656</v>
      </c>
      <c r="B20" s="33" t="s">
        <v>1657</v>
      </c>
      <c r="C20" s="33" t="s">
        <v>148</v>
      </c>
      <c r="D20" s="14">
        <v>70200000</v>
      </c>
      <c r="E20" s="15">
        <v>72086.91</v>
      </c>
      <c r="F20" s="16">
        <v>3.8600000000000002E-2</v>
      </c>
      <c r="G20" s="16">
        <v>6.9599999999999995E-2</v>
      </c>
    </row>
    <row r="21" spans="1:7" x14ac:dyDescent="0.25">
      <c r="A21" s="13" t="s">
        <v>1658</v>
      </c>
      <c r="B21" s="33" t="s">
        <v>1659</v>
      </c>
      <c r="C21" s="33" t="s">
        <v>148</v>
      </c>
      <c r="D21" s="14">
        <v>61500000</v>
      </c>
      <c r="E21" s="15">
        <v>61556.639999999999</v>
      </c>
      <c r="F21" s="16">
        <v>3.3000000000000002E-2</v>
      </c>
      <c r="G21" s="16">
        <v>7.3748999999999995E-2</v>
      </c>
    </row>
    <row r="22" spans="1:7" x14ac:dyDescent="0.25">
      <c r="A22" s="13" t="s">
        <v>143</v>
      </c>
      <c r="B22" s="33" t="s">
        <v>144</v>
      </c>
      <c r="C22" s="33" t="s">
        <v>145</v>
      </c>
      <c r="D22" s="14">
        <v>56000000</v>
      </c>
      <c r="E22" s="15">
        <v>56986.78</v>
      </c>
      <c r="F22" s="16">
        <v>3.0499999999999999E-2</v>
      </c>
      <c r="G22" s="16">
        <v>6.93E-2</v>
      </c>
    </row>
    <row r="23" spans="1:7" x14ac:dyDescent="0.25">
      <c r="A23" s="13" t="s">
        <v>173</v>
      </c>
      <c r="B23" s="33" t="s">
        <v>174</v>
      </c>
      <c r="C23" s="33" t="s">
        <v>148</v>
      </c>
      <c r="D23" s="14">
        <v>53700000</v>
      </c>
      <c r="E23" s="15">
        <v>54445.25</v>
      </c>
      <c r="F23" s="16">
        <v>2.9100000000000001E-2</v>
      </c>
      <c r="G23" s="16">
        <v>7.1499999999999994E-2</v>
      </c>
    </row>
    <row r="24" spans="1:7" x14ac:dyDescent="0.25">
      <c r="A24" s="13" t="s">
        <v>1660</v>
      </c>
      <c r="B24" s="33" t="s">
        <v>1661</v>
      </c>
      <c r="C24" s="33" t="s">
        <v>148</v>
      </c>
      <c r="D24" s="14">
        <v>45000000</v>
      </c>
      <c r="E24" s="15">
        <v>44973</v>
      </c>
      <c r="F24" s="16">
        <v>2.41E-2</v>
      </c>
      <c r="G24" s="16">
        <v>7.0900000000000005E-2</v>
      </c>
    </row>
    <row r="25" spans="1:7" x14ac:dyDescent="0.25">
      <c r="A25" s="13" t="s">
        <v>156</v>
      </c>
      <c r="B25" s="33" t="s">
        <v>157</v>
      </c>
      <c r="C25" s="33" t="s">
        <v>148</v>
      </c>
      <c r="D25" s="14">
        <v>43200000</v>
      </c>
      <c r="E25" s="15">
        <v>44007.839999999997</v>
      </c>
      <c r="F25" s="16">
        <v>2.3599999999999999E-2</v>
      </c>
      <c r="G25" s="16">
        <v>6.9599999999999995E-2</v>
      </c>
    </row>
    <row r="26" spans="1:7" x14ac:dyDescent="0.25">
      <c r="A26" s="13" t="s">
        <v>1662</v>
      </c>
      <c r="B26" s="33" t="s">
        <v>1663</v>
      </c>
      <c r="C26" s="33" t="s">
        <v>148</v>
      </c>
      <c r="D26" s="14">
        <v>38500000</v>
      </c>
      <c r="E26" s="15">
        <v>39054.67</v>
      </c>
      <c r="F26" s="16">
        <v>2.0899999999999998E-2</v>
      </c>
      <c r="G26" s="16">
        <v>7.3748999999999995E-2</v>
      </c>
    </row>
    <row r="27" spans="1:7" x14ac:dyDescent="0.25">
      <c r="A27" s="13" t="s">
        <v>1664</v>
      </c>
      <c r="B27" s="33" t="s">
        <v>1665</v>
      </c>
      <c r="C27" s="33" t="s">
        <v>148</v>
      </c>
      <c r="D27" s="14">
        <v>37500000</v>
      </c>
      <c r="E27" s="15">
        <v>38091.379999999997</v>
      </c>
      <c r="F27" s="16">
        <v>2.0400000000000001E-2</v>
      </c>
      <c r="G27" s="16">
        <v>6.9949999999999998E-2</v>
      </c>
    </row>
    <row r="28" spans="1:7" x14ac:dyDescent="0.25">
      <c r="A28" s="13" t="s">
        <v>1666</v>
      </c>
      <c r="B28" s="33" t="s">
        <v>1667</v>
      </c>
      <c r="C28" s="33" t="s">
        <v>148</v>
      </c>
      <c r="D28" s="14">
        <v>37000000</v>
      </c>
      <c r="E28" s="15">
        <v>37586.15</v>
      </c>
      <c r="F28" s="16">
        <v>2.01E-2</v>
      </c>
      <c r="G28" s="16">
        <v>7.1199999999999999E-2</v>
      </c>
    </row>
    <row r="29" spans="1:7" x14ac:dyDescent="0.25">
      <c r="A29" s="13" t="s">
        <v>146</v>
      </c>
      <c r="B29" s="33" t="s">
        <v>147</v>
      </c>
      <c r="C29" s="33" t="s">
        <v>148</v>
      </c>
      <c r="D29" s="14">
        <v>34000000</v>
      </c>
      <c r="E29" s="15">
        <v>34456.99</v>
      </c>
      <c r="F29" s="16">
        <v>1.84E-2</v>
      </c>
      <c r="G29" s="16">
        <v>7.1199999999999999E-2</v>
      </c>
    </row>
    <row r="30" spans="1:7" x14ac:dyDescent="0.25">
      <c r="A30" s="13" t="s">
        <v>162</v>
      </c>
      <c r="B30" s="33" t="s">
        <v>163</v>
      </c>
      <c r="C30" s="33" t="s">
        <v>164</v>
      </c>
      <c r="D30" s="14">
        <v>29500000</v>
      </c>
      <c r="E30" s="15">
        <v>30770.18</v>
      </c>
      <c r="F30" s="16">
        <v>1.6500000000000001E-2</v>
      </c>
      <c r="G30" s="16">
        <v>6.9788000000000003E-2</v>
      </c>
    </row>
    <row r="31" spans="1:7" x14ac:dyDescent="0.25">
      <c r="A31" s="13" t="s">
        <v>1668</v>
      </c>
      <c r="B31" s="33" t="s">
        <v>1669</v>
      </c>
      <c r="C31" s="33" t="s">
        <v>148</v>
      </c>
      <c r="D31" s="14">
        <v>27500000</v>
      </c>
      <c r="E31" s="15">
        <v>27966.43</v>
      </c>
      <c r="F31" s="16">
        <v>1.4999999999999999E-2</v>
      </c>
      <c r="G31" s="16">
        <v>7.1800000000000003E-2</v>
      </c>
    </row>
    <row r="32" spans="1:7" x14ac:dyDescent="0.25">
      <c r="A32" s="13" t="s">
        <v>1670</v>
      </c>
      <c r="B32" s="33" t="s">
        <v>1671</v>
      </c>
      <c r="C32" s="33" t="s">
        <v>148</v>
      </c>
      <c r="D32" s="14">
        <v>25000000</v>
      </c>
      <c r="E32" s="15">
        <v>25623.3</v>
      </c>
      <c r="F32" s="16">
        <v>1.37E-2</v>
      </c>
      <c r="G32" s="16">
        <v>7.1999999999999995E-2</v>
      </c>
    </row>
    <row r="33" spans="1:7" x14ac:dyDescent="0.25">
      <c r="A33" s="13" t="s">
        <v>1672</v>
      </c>
      <c r="B33" s="33" t="s">
        <v>1673</v>
      </c>
      <c r="C33" s="33" t="s">
        <v>148</v>
      </c>
      <c r="D33" s="14">
        <v>24500000</v>
      </c>
      <c r="E33" s="15">
        <v>24852.58</v>
      </c>
      <c r="F33" s="16">
        <v>1.3299999999999999E-2</v>
      </c>
      <c r="G33" s="16">
        <v>7.1199999999999999E-2</v>
      </c>
    </row>
    <row r="34" spans="1:7" x14ac:dyDescent="0.25">
      <c r="A34" s="13" t="s">
        <v>1674</v>
      </c>
      <c r="B34" s="33" t="s">
        <v>1675</v>
      </c>
      <c r="C34" s="33" t="s">
        <v>148</v>
      </c>
      <c r="D34" s="14">
        <v>20500000</v>
      </c>
      <c r="E34" s="15">
        <v>20748.419999999998</v>
      </c>
      <c r="F34" s="16">
        <v>1.11E-2</v>
      </c>
      <c r="G34" s="16">
        <v>6.9319000000000006E-2</v>
      </c>
    </row>
    <row r="35" spans="1:7" x14ac:dyDescent="0.25">
      <c r="A35" s="13" t="s">
        <v>1676</v>
      </c>
      <c r="B35" s="33" t="s">
        <v>1677</v>
      </c>
      <c r="C35" s="33" t="s">
        <v>142</v>
      </c>
      <c r="D35" s="14">
        <v>20000000</v>
      </c>
      <c r="E35" s="15">
        <v>20278.62</v>
      </c>
      <c r="F35" s="16">
        <v>1.09E-2</v>
      </c>
      <c r="G35" s="16">
        <v>7.2077000000000002E-2</v>
      </c>
    </row>
    <row r="36" spans="1:7" x14ac:dyDescent="0.25">
      <c r="A36" s="13" t="s">
        <v>154</v>
      </c>
      <c r="B36" s="33" t="s">
        <v>155</v>
      </c>
      <c r="C36" s="33" t="s">
        <v>148</v>
      </c>
      <c r="D36" s="14">
        <v>18000000</v>
      </c>
      <c r="E36" s="15">
        <v>19040</v>
      </c>
      <c r="F36" s="16">
        <v>1.0200000000000001E-2</v>
      </c>
      <c r="G36" s="16">
        <v>7.1499999999999994E-2</v>
      </c>
    </row>
    <row r="37" spans="1:7" x14ac:dyDescent="0.25">
      <c r="A37" s="13" t="s">
        <v>1678</v>
      </c>
      <c r="B37" s="33" t="s">
        <v>1679</v>
      </c>
      <c r="C37" s="33" t="s">
        <v>148</v>
      </c>
      <c r="D37" s="14">
        <v>17500000</v>
      </c>
      <c r="E37" s="15">
        <v>18349.03</v>
      </c>
      <c r="F37" s="16">
        <v>9.7999999999999997E-3</v>
      </c>
      <c r="G37" s="16">
        <v>6.9599999999999995E-2</v>
      </c>
    </row>
    <row r="38" spans="1:7" x14ac:dyDescent="0.25">
      <c r="A38" s="13" t="s">
        <v>151</v>
      </c>
      <c r="B38" s="33" t="s">
        <v>152</v>
      </c>
      <c r="C38" s="33" t="s">
        <v>153</v>
      </c>
      <c r="D38" s="14">
        <v>17500000</v>
      </c>
      <c r="E38" s="15">
        <v>17873.240000000002</v>
      </c>
      <c r="F38" s="16">
        <v>9.5999999999999992E-3</v>
      </c>
      <c r="G38" s="16">
        <v>7.0765999999999996E-2</v>
      </c>
    </row>
    <row r="39" spans="1:7" x14ac:dyDescent="0.25">
      <c r="A39" s="13" t="s">
        <v>1680</v>
      </c>
      <c r="B39" s="33" t="s">
        <v>1681</v>
      </c>
      <c r="C39" s="33" t="s">
        <v>148</v>
      </c>
      <c r="D39" s="14">
        <v>17500000</v>
      </c>
      <c r="E39" s="15">
        <v>17780.400000000001</v>
      </c>
      <c r="F39" s="16">
        <v>9.4999999999999998E-3</v>
      </c>
      <c r="G39" s="16">
        <v>7.1050000000000002E-2</v>
      </c>
    </row>
    <row r="40" spans="1:7" x14ac:dyDescent="0.25">
      <c r="A40" s="13" t="s">
        <v>1682</v>
      </c>
      <c r="B40" s="33" t="s">
        <v>1683</v>
      </c>
      <c r="C40" s="33" t="s">
        <v>148</v>
      </c>
      <c r="D40" s="14">
        <v>16500000</v>
      </c>
      <c r="E40" s="15">
        <v>17164.169999999998</v>
      </c>
      <c r="F40" s="16">
        <v>9.1999999999999998E-3</v>
      </c>
      <c r="G40" s="16">
        <v>7.1499999999999994E-2</v>
      </c>
    </row>
    <row r="41" spans="1:7" x14ac:dyDescent="0.25">
      <c r="A41" s="13" t="s">
        <v>1684</v>
      </c>
      <c r="B41" s="33" t="s">
        <v>1685</v>
      </c>
      <c r="C41" s="33" t="s">
        <v>148</v>
      </c>
      <c r="D41" s="14">
        <v>15000000</v>
      </c>
      <c r="E41" s="15">
        <v>15224.88</v>
      </c>
      <c r="F41" s="16">
        <v>8.2000000000000007E-3</v>
      </c>
      <c r="G41" s="16">
        <v>6.93E-2</v>
      </c>
    </row>
    <row r="42" spans="1:7" x14ac:dyDescent="0.25">
      <c r="A42" s="13" t="s">
        <v>1686</v>
      </c>
      <c r="B42" s="33" t="s">
        <v>1687</v>
      </c>
      <c r="C42" s="33" t="s">
        <v>148</v>
      </c>
      <c r="D42" s="14">
        <v>14000000</v>
      </c>
      <c r="E42" s="15">
        <v>14709.46</v>
      </c>
      <c r="F42" s="16">
        <v>7.9000000000000008E-3</v>
      </c>
      <c r="G42" s="16">
        <v>7.1487999999999996E-2</v>
      </c>
    </row>
    <row r="43" spans="1:7" x14ac:dyDescent="0.25">
      <c r="A43" s="13" t="s">
        <v>1688</v>
      </c>
      <c r="B43" s="33" t="s">
        <v>1689</v>
      </c>
      <c r="C43" s="33" t="s">
        <v>148</v>
      </c>
      <c r="D43" s="14">
        <v>12500000</v>
      </c>
      <c r="E43" s="15">
        <v>12850.09</v>
      </c>
      <c r="F43" s="16">
        <v>6.8999999999999999E-3</v>
      </c>
      <c r="G43" s="16">
        <v>7.1999999999999995E-2</v>
      </c>
    </row>
    <row r="44" spans="1:7" x14ac:dyDescent="0.25">
      <c r="A44" s="13" t="s">
        <v>1690</v>
      </c>
      <c r="B44" s="33" t="s">
        <v>1691</v>
      </c>
      <c r="C44" s="33" t="s">
        <v>148</v>
      </c>
      <c r="D44" s="14">
        <v>11950000</v>
      </c>
      <c r="E44" s="15">
        <v>12496.31</v>
      </c>
      <c r="F44" s="16">
        <v>6.7000000000000002E-3</v>
      </c>
      <c r="G44" s="16">
        <v>6.9911000000000001E-2</v>
      </c>
    </row>
    <row r="45" spans="1:7" x14ac:dyDescent="0.25">
      <c r="A45" s="13" t="s">
        <v>167</v>
      </c>
      <c r="B45" s="33" t="s">
        <v>168</v>
      </c>
      <c r="C45" s="33" t="s">
        <v>142</v>
      </c>
      <c r="D45" s="14">
        <v>11500000</v>
      </c>
      <c r="E45" s="15">
        <v>11922.57</v>
      </c>
      <c r="F45" s="16">
        <v>6.4000000000000003E-3</v>
      </c>
      <c r="G45" s="16">
        <v>7.0300000000000001E-2</v>
      </c>
    </row>
    <row r="46" spans="1:7" x14ac:dyDescent="0.25">
      <c r="A46" s="13" t="s">
        <v>1692</v>
      </c>
      <c r="B46" s="33" t="s">
        <v>1693</v>
      </c>
      <c r="C46" s="33" t="s">
        <v>148</v>
      </c>
      <c r="D46" s="14">
        <v>10500000</v>
      </c>
      <c r="E46" s="15">
        <v>10690.89</v>
      </c>
      <c r="F46" s="16">
        <v>5.7000000000000002E-3</v>
      </c>
      <c r="G46" s="16">
        <v>6.9949999999999998E-2</v>
      </c>
    </row>
    <row r="47" spans="1:7" x14ac:dyDescent="0.25">
      <c r="A47" s="13" t="s">
        <v>1694</v>
      </c>
      <c r="B47" s="33" t="s">
        <v>1695</v>
      </c>
      <c r="C47" s="33" t="s">
        <v>148</v>
      </c>
      <c r="D47" s="14">
        <v>10300000</v>
      </c>
      <c r="E47" s="15">
        <v>10623.56</v>
      </c>
      <c r="F47" s="16">
        <v>5.7000000000000002E-3</v>
      </c>
      <c r="G47" s="16">
        <v>7.1499999999999994E-2</v>
      </c>
    </row>
    <row r="48" spans="1:7" x14ac:dyDescent="0.25">
      <c r="A48" s="13" t="s">
        <v>1696</v>
      </c>
      <c r="B48" s="33" t="s">
        <v>1697</v>
      </c>
      <c r="C48" s="33" t="s">
        <v>148</v>
      </c>
      <c r="D48" s="14">
        <v>10000000</v>
      </c>
      <c r="E48" s="15">
        <v>10372.59</v>
      </c>
      <c r="F48" s="16">
        <v>5.5999999999999999E-3</v>
      </c>
      <c r="G48" s="16">
        <v>7.1199999999999999E-2</v>
      </c>
    </row>
    <row r="49" spans="1:7" x14ac:dyDescent="0.25">
      <c r="A49" s="13" t="s">
        <v>1698</v>
      </c>
      <c r="B49" s="33" t="s">
        <v>1699</v>
      </c>
      <c r="C49" s="33" t="s">
        <v>142</v>
      </c>
      <c r="D49" s="14">
        <v>10000000</v>
      </c>
      <c r="E49" s="15">
        <v>10171.89</v>
      </c>
      <c r="F49" s="16">
        <v>5.4000000000000003E-3</v>
      </c>
      <c r="G49" s="16">
        <v>7.1800000000000003E-2</v>
      </c>
    </row>
    <row r="50" spans="1:7" x14ac:dyDescent="0.25">
      <c r="A50" s="13" t="s">
        <v>160</v>
      </c>
      <c r="B50" s="33" t="s">
        <v>161</v>
      </c>
      <c r="C50" s="33" t="s">
        <v>148</v>
      </c>
      <c r="D50" s="14">
        <v>7500000</v>
      </c>
      <c r="E50" s="15">
        <v>7832.08</v>
      </c>
      <c r="F50" s="16">
        <v>4.1999999999999997E-3</v>
      </c>
      <c r="G50" s="16">
        <v>6.9599999999999995E-2</v>
      </c>
    </row>
    <row r="51" spans="1:7" x14ac:dyDescent="0.25">
      <c r="A51" s="13" t="s">
        <v>1071</v>
      </c>
      <c r="B51" s="33" t="s">
        <v>1072</v>
      </c>
      <c r="C51" s="33" t="s">
        <v>148</v>
      </c>
      <c r="D51" s="14">
        <v>7000000</v>
      </c>
      <c r="E51" s="15">
        <v>7303.79</v>
      </c>
      <c r="F51" s="16">
        <v>3.8999999999999998E-3</v>
      </c>
      <c r="G51" s="16">
        <v>6.9449999999999998E-2</v>
      </c>
    </row>
    <row r="52" spans="1:7" x14ac:dyDescent="0.25">
      <c r="A52" s="13" t="s">
        <v>1700</v>
      </c>
      <c r="B52" s="33" t="s">
        <v>1701</v>
      </c>
      <c r="C52" s="33" t="s">
        <v>148</v>
      </c>
      <c r="D52" s="14">
        <v>7000000</v>
      </c>
      <c r="E52" s="15">
        <v>7015.79</v>
      </c>
      <c r="F52" s="16">
        <v>3.8E-3</v>
      </c>
      <c r="G52" s="16">
        <v>7.2066000000000005E-2</v>
      </c>
    </row>
    <row r="53" spans="1:7" x14ac:dyDescent="0.25">
      <c r="A53" s="13" t="s">
        <v>1702</v>
      </c>
      <c r="B53" s="33" t="s">
        <v>1703</v>
      </c>
      <c r="C53" s="33" t="s">
        <v>148</v>
      </c>
      <c r="D53" s="14">
        <v>6500000</v>
      </c>
      <c r="E53" s="15">
        <v>6870.65</v>
      </c>
      <c r="F53" s="16">
        <v>3.7000000000000002E-3</v>
      </c>
      <c r="G53" s="16">
        <v>7.1999999999999995E-2</v>
      </c>
    </row>
    <row r="54" spans="1:7" x14ac:dyDescent="0.25">
      <c r="A54" s="13" t="s">
        <v>1704</v>
      </c>
      <c r="B54" s="33" t="s">
        <v>1705</v>
      </c>
      <c r="C54" s="33" t="s">
        <v>145</v>
      </c>
      <c r="D54" s="14">
        <v>6500000</v>
      </c>
      <c r="E54" s="15">
        <v>6616.9</v>
      </c>
      <c r="F54" s="16">
        <v>3.5000000000000001E-3</v>
      </c>
      <c r="G54" s="16">
        <v>7.0050000000000001E-2</v>
      </c>
    </row>
    <row r="55" spans="1:7" x14ac:dyDescent="0.25">
      <c r="A55" s="13" t="s">
        <v>1706</v>
      </c>
      <c r="B55" s="33" t="s">
        <v>1707</v>
      </c>
      <c r="C55" s="33" t="s">
        <v>148</v>
      </c>
      <c r="D55" s="14">
        <v>5500000</v>
      </c>
      <c r="E55" s="15">
        <v>5812.4</v>
      </c>
      <c r="F55" s="16">
        <v>3.0999999999999999E-3</v>
      </c>
      <c r="G55" s="16">
        <v>7.1499999999999994E-2</v>
      </c>
    </row>
    <row r="56" spans="1:7" x14ac:dyDescent="0.25">
      <c r="A56" s="13" t="s">
        <v>1708</v>
      </c>
      <c r="B56" s="33" t="s">
        <v>1709</v>
      </c>
      <c r="C56" s="33" t="s">
        <v>148</v>
      </c>
      <c r="D56" s="14">
        <v>5500000</v>
      </c>
      <c r="E56" s="15">
        <v>5749.35</v>
      </c>
      <c r="F56" s="16">
        <v>3.0999999999999999E-3</v>
      </c>
      <c r="G56" s="16">
        <v>6.9599999999999995E-2</v>
      </c>
    </row>
    <row r="57" spans="1:7" x14ac:dyDescent="0.25">
      <c r="A57" s="13" t="s">
        <v>1710</v>
      </c>
      <c r="B57" s="33" t="s">
        <v>1711</v>
      </c>
      <c r="C57" s="33" t="s">
        <v>148</v>
      </c>
      <c r="D57" s="14">
        <v>5500000</v>
      </c>
      <c r="E57" s="15">
        <v>5578.44</v>
      </c>
      <c r="F57" s="16">
        <v>3.0000000000000001E-3</v>
      </c>
      <c r="G57" s="16">
        <v>7.0050000000000001E-2</v>
      </c>
    </row>
    <row r="58" spans="1:7" x14ac:dyDescent="0.25">
      <c r="A58" s="13" t="s">
        <v>1712</v>
      </c>
      <c r="B58" s="33" t="s">
        <v>1713</v>
      </c>
      <c r="C58" s="33" t="s">
        <v>164</v>
      </c>
      <c r="D58" s="14">
        <v>5100000</v>
      </c>
      <c r="E58" s="15">
        <v>5118.49</v>
      </c>
      <c r="F58" s="16">
        <v>2.7000000000000001E-3</v>
      </c>
      <c r="G58" s="16">
        <v>7.0324999999999999E-2</v>
      </c>
    </row>
    <row r="59" spans="1:7" x14ac:dyDescent="0.25">
      <c r="A59" s="13" t="s">
        <v>1714</v>
      </c>
      <c r="B59" s="33" t="s">
        <v>1715</v>
      </c>
      <c r="C59" s="33" t="s">
        <v>142</v>
      </c>
      <c r="D59" s="14">
        <v>5000000</v>
      </c>
      <c r="E59" s="15">
        <v>5008.43</v>
      </c>
      <c r="F59" s="16">
        <v>2.7000000000000001E-3</v>
      </c>
      <c r="G59" s="16">
        <v>7.1800000000000003E-2</v>
      </c>
    </row>
    <row r="60" spans="1:7" x14ac:dyDescent="0.25">
      <c r="A60" s="13" t="s">
        <v>1716</v>
      </c>
      <c r="B60" s="33" t="s">
        <v>1717</v>
      </c>
      <c r="C60" s="33" t="s">
        <v>148</v>
      </c>
      <c r="D60" s="14">
        <v>4000000</v>
      </c>
      <c r="E60" s="15">
        <v>4195.1400000000003</v>
      </c>
      <c r="F60" s="16">
        <v>2.2000000000000001E-3</v>
      </c>
      <c r="G60" s="16">
        <v>6.9949999999999998E-2</v>
      </c>
    </row>
    <row r="61" spans="1:7" x14ac:dyDescent="0.25">
      <c r="A61" s="13" t="s">
        <v>1718</v>
      </c>
      <c r="B61" s="33" t="s">
        <v>1719</v>
      </c>
      <c r="C61" s="33" t="s">
        <v>142</v>
      </c>
      <c r="D61" s="14">
        <v>3800000</v>
      </c>
      <c r="E61" s="15">
        <v>3850.16</v>
      </c>
      <c r="F61" s="16">
        <v>2.0999999999999999E-3</v>
      </c>
      <c r="G61" s="16">
        <v>7.0324999999999999E-2</v>
      </c>
    </row>
    <row r="62" spans="1:7" x14ac:dyDescent="0.25">
      <c r="A62" s="13" t="s">
        <v>1057</v>
      </c>
      <c r="B62" s="33" t="s">
        <v>1058</v>
      </c>
      <c r="C62" s="33" t="s">
        <v>148</v>
      </c>
      <c r="D62" s="14">
        <v>3500000</v>
      </c>
      <c r="E62" s="15">
        <v>3663.5</v>
      </c>
      <c r="F62" s="16">
        <v>2E-3</v>
      </c>
      <c r="G62" s="16">
        <v>6.9946999999999995E-2</v>
      </c>
    </row>
    <row r="63" spans="1:7" x14ac:dyDescent="0.25">
      <c r="A63" s="13" t="s">
        <v>169</v>
      </c>
      <c r="B63" s="33" t="s">
        <v>170</v>
      </c>
      <c r="C63" s="33" t="s">
        <v>148</v>
      </c>
      <c r="D63" s="14">
        <v>3500000</v>
      </c>
      <c r="E63" s="15">
        <v>3541.64</v>
      </c>
      <c r="F63" s="16">
        <v>1.9E-3</v>
      </c>
      <c r="G63" s="16">
        <v>6.9949999999999998E-2</v>
      </c>
    </row>
    <row r="64" spans="1:7" x14ac:dyDescent="0.25">
      <c r="A64" s="13" t="s">
        <v>1067</v>
      </c>
      <c r="B64" s="33" t="s">
        <v>1068</v>
      </c>
      <c r="C64" s="33" t="s">
        <v>148</v>
      </c>
      <c r="D64" s="14">
        <v>3000000</v>
      </c>
      <c r="E64" s="15">
        <v>3156.26</v>
      </c>
      <c r="F64" s="16">
        <v>1.6999999999999999E-3</v>
      </c>
      <c r="G64" s="16">
        <v>7.0050000000000001E-2</v>
      </c>
    </row>
    <row r="65" spans="1:7" x14ac:dyDescent="0.25">
      <c r="A65" s="13" t="s">
        <v>1720</v>
      </c>
      <c r="B65" s="33" t="s">
        <v>1721</v>
      </c>
      <c r="C65" s="33" t="s">
        <v>148</v>
      </c>
      <c r="D65" s="14">
        <v>3000000</v>
      </c>
      <c r="E65" s="15">
        <v>3140.25</v>
      </c>
      <c r="F65" s="16">
        <v>1.6999999999999999E-3</v>
      </c>
      <c r="G65" s="16">
        <v>6.9621000000000002E-2</v>
      </c>
    </row>
    <row r="66" spans="1:7" x14ac:dyDescent="0.25">
      <c r="A66" s="13" t="s">
        <v>1053</v>
      </c>
      <c r="B66" s="33" t="s">
        <v>1054</v>
      </c>
      <c r="C66" s="33" t="s">
        <v>148</v>
      </c>
      <c r="D66" s="14">
        <v>2500000</v>
      </c>
      <c r="E66" s="15">
        <v>2711.19</v>
      </c>
      <c r="F66" s="16">
        <v>1.5E-3</v>
      </c>
      <c r="G66" s="16">
        <v>6.9949999999999998E-2</v>
      </c>
    </row>
    <row r="67" spans="1:7" x14ac:dyDescent="0.25">
      <c r="A67" s="13" t="s">
        <v>1722</v>
      </c>
      <c r="B67" s="33" t="s">
        <v>1723</v>
      </c>
      <c r="C67" s="33" t="s">
        <v>148</v>
      </c>
      <c r="D67" s="14">
        <v>2500000</v>
      </c>
      <c r="E67" s="15">
        <v>2629.36</v>
      </c>
      <c r="F67" s="16">
        <v>1.4E-3</v>
      </c>
      <c r="G67" s="16">
        <v>7.0051000000000002E-2</v>
      </c>
    </row>
    <row r="68" spans="1:7" x14ac:dyDescent="0.25">
      <c r="A68" s="13" t="s">
        <v>1724</v>
      </c>
      <c r="B68" s="33" t="s">
        <v>1725</v>
      </c>
      <c r="C68" s="33" t="s">
        <v>148</v>
      </c>
      <c r="D68" s="14">
        <v>2000000</v>
      </c>
      <c r="E68" s="15">
        <v>2058.8000000000002</v>
      </c>
      <c r="F68" s="16">
        <v>1.1000000000000001E-3</v>
      </c>
      <c r="G68" s="16">
        <v>7.1199999999999999E-2</v>
      </c>
    </row>
    <row r="69" spans="1:7" x14ac:dyDescent="0.25">
      <c r="A69" s="13" t="s">
        <v>1035</v>
      </c>
      <c r="B69" s="33" t="s">
        <v>1036</v>
      </c>
      <c r="C69" s="33" t="s">
        <v>148</v>
      </c>
      <c r="D69" s="14">
        <v>1500000</v>
      </c>
      <c r="E69" s="15">
        <v>1571.16</v>
      </c>
      <c r="F69" s="16">
        <v>8.0000000000000004E-4</v>
      </c>
      <c r="G69" s="16">
        <v>6.9949999999999998E-2</v>
      </c>
    </row>
    <row r="70" spans="1:7" x14ac:dyDescent="0.25">
      <c r="A70" s="13" t="s">
        <v>1726</v>
      </c>
      <c r="B70" s="33" t="s">
        <v>1727</v>
      </c>
      <c r="C70" s="33" t="s">
        <v>145</v>
      </c>
      <c r="D70" s="14">
        <v>1500000</v>
      </c>
      <c r="E70" s="15">
        <v>1511.57</v>
      </c>
      <c r="F70" s="16">
        <v>8.0000000000000004E-4</v>
      </c>
      <c r="G70" s="16">
        <v>7.1800000000000003E-2</v>
      </c>
    </row>
    <row r="71" spans="1:7" x14ac:dyDescent="0.25">
      <c r="A71" s="13" t="s">
        <v>1728</v>
      </c>
      <c r="B71" s="33" t="s">
        <v>1729</v>
      </c>
      <c r="C71" s="33" t="s">
        <v>148</v>
      </c>
      <c r="D71" s="14">
        <v>1000000</v>
      </c>
      <c r="E71" s="15">
        <v>1075.58</v>
      </c>
      <c r="F71" s="16">
        <v>5.9999999999999995E-4</v>
      </c>
      <c r="G71" s="16">
        <v>7.0057999999999995E-2</v>
      </c>
    </row>
    <row r="72" spans="1:7" x14ac:dyDescent="0.25">
      <c r="A72" s="13" t="s">
        <v>1730</v>
      </c>
      <c r="B72" s="33" t="s">
        <v>1731</v>
      </c>
      <c r="C72" s="33" t="s">
        <v>148</v>
      </c>
      <c r="D72" s="14">
        <v>1000000</v>
      </c>
      <c r="E72" s="15">
        <v>1072.42</v>
      </c>
      <c r="F72" s="16">
        <v>5.9999999999999995E-4</v>
      </c>
      <c r="G72" s="16">
        <v>6.9510000000000002E-2</v>
      </c>
    </row>
    <row r="73" spans="1:7" x14ac:dyDescent="0.25">
      <c r="A73" s="13" t="s">
        <v>175</v>
      </c>
      <c r="B73" s="33" t="s">
        <v>176</v>
      </c>
      <c r="C73" s="33" t="s">
        <v>148</v>
      </c>
      <c r="D73" s="14">
        <v>1000000</v>
      </c>
      <c r="E73" s="15">
        <v>1059.33</v>
      </c>
      <c r="F73" s="16">
        <v>5.9999999999999995E-4</v>
      </c>
      <c r="G73" s="16">
        <v>7.0050000000000001E-2</v>
      </c>
    </row>
    <row r="74" spans="1:7" x14ac:dyDescent="0.25">
      <c r="A74" s="13" t="s">
        <v>1732</v>
      </c>
      <c r="B74" s="33" t="s">
        <v>1733</v>
      </c>
      <c r="C74" s="33" t="s">
        <v>142</v>
      </c>
      <c r="D74" s="14">
        <v>1000000</v>
      </c>
      <c r="E74" s="15">
        <v>1012.36</v>
      </c>
      <c r="F74" s="16">
        <v>5.0000000000000001E-4</v>
      </c>
      <c r="G74" s="16">
        <v>7.0399000000000003E-2</v>
      </c>
    </row>
    <row r="75" spans="1:7" x14ac:dyDescent="0.25">
      <c r="A75" s="13" t="s">
        <v>1734</v>
      </c>
      <c r="B75" s="33" t="s">
        <v>1735</v>
      </c>
      <c r="C75" s="33" t="s">
        <v>148</v>
      </c>
      <c r="D75" s="14">
        <v>500000</v>
      </c>
      <c r="E75" s="15">
        <v>527.77</v>
      </c>
      <c r="F75" s="16">
        <v>2.9999999999999997E-4</v>
      </c>
      <c r="G75" s="16">
        <v>7.0861999999999994E-2</v>
      </c>
    </row>
    <row r="76" spans="1:7" x14ac:dyDescent="0.25">
      <c r="A76" s="13" t="s">
        <v>1736</v>
      </c>
      <c r="B76" s="33" t="s">
        <v>1737</v>
      </c>
      <c r="C76" s="33" t="s">
        <v>148</v>
      </c>
      <c r="D76" s="14">
        <v>500000</v>
      </c>
      <c r="E76" s="15">
        <v>522.29</v>
      </c>
      <c r="F76" s="16">
        <v>2.9999999999999997E-4</v>
      </c>
      <c r="G76" s="16">
        <v>7.1106000000000003E-2</v>
      </c>
    </row>
    <row r="77" spans="1:7" x14ac:dyDescent="0.25">
      <c r="A77" s="13" t="s">
        <v>1073</v>
      </c>
      <c r="B77" s="33" t="s">
        <v>1074</v>
      </c>
      <c r="C77" s="33" t="s">
        <v>148</v>
      </c>
      <c r="D77" s="14">
        <v>500000</v>
      </c>
      <c r="E77" s="15">
        <v>519.41</v>
      </c>
      <c r="F77" s="16">
        <v>2.9999999999999997E-4</v>
      </c>
      <c r="G77" s="16">
        <v>6.9949999999999998E-2</v>
      </c>
    </row>
    <row r="78" spans="1:7" x14ac:dyDescent="0.25">
      <c r="A78" s="13" t="s">
        <v>1738</v>
      </c>
      <c r="B78" s="33" t="s">
        <v>1739</v>
      </c>
      <c r="C78" s="33" t="s">
        <v>145</v>
      </c>
      <c r="D78" s="14">
        <v>500000</v>
      </c>
      <c r="E78" s="15">
        <v>514.73</v>
      </c>
      <c r="F78" s="16">
        <v>2.9999999999999997E-4</v>
      </c>
      <c r="G78" s="16">
        <v>6.9599999999999995E-2</v>
      </c>
    </row>
    <row r="79" spans="1:7" x14ac:dyDescent="0.25">
      <c r="A79" s="13" t="s">
        <v>158</v>
      </c>
      <c r="B79" s="33" t="s">
        <v>159</v>
      </c>
      <c r="C79" s="33" t="s">
        <v>148</v>
      </c>
      <c r="D79" s="14">
        <v>400000</v>
      </c>
      <c r="E79" s="15">
        <v>428.42</v>
      </c>
      <c r="F79" s="16">
        <v>2.0000000000000001E-4</v>
      </c>
      <c r="G79" s="16">
        <v>6.9510000000000002E-2</v>
      </c>
    </row>
    <row r="80" spans="1:7" x14ac:dyDescent="0.25">
      <c r="A80" s="17" t="s">
        <v>183</v>
      </c>
      <c r="B80" s="34"/>
      <c r="C80" s="34"/>
      <c r="D80" s="18"/>
      <c r="E80" s="19">
        <v>1774427.71</v>
      </c>
      <c r="F80" s="20">
        <v>0.95040000000000002</v>
      </c>
      <c r="G80" s="21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7" t="s">
        <v>184</v>
      </c>
      <c r="B82" s="33"/>
      <c r="C82" s="33"/>
      <c r="D82" s="14"/>
      <c r="E82" s="15"/>
      <c r="F82" s="16"/>
      <c r="G82" s="16"/>
    </row>
    <row r="83" spans="1:7" x14ac:dyDescent="0.25">
      <c r="A83" s="13" t="s">
        <v>368</v>
      </c>
      <c r="B83" s="33" t="s">
        <v>369</v>
      </c>
      <c r="C83" s="33" t="s">
        <v>187</v>
      </c>
      <c r="D83" s="14">
        <v>35000000</v>
      </c>
      <c r="E83" s="15">
        <v>35784.53</v>
      </c>
      <c r="F83" s="16">
        <v>1.9199999999999998E-2</v>
      </c>
      <c r="G83" s="16">
        <v>6.5646999999999997E-2</v>
      </c>
    </row>
    <row r="84" spans="1:7" x14ac:dyDescent="0.25">
      <c r="A84" s="17" t="s">
        <v>183</v>
      </c>
      <c r="B84" s="34"/>
      <c r="C84" s="34"/>
      <c r="D84" s="18"/>
      <c r="E84" s="19">
        <v>35784.53</v>
      </c>
      <c r="F84" s="20">
        <v>1.9199999999999998E-2</v>
      </c>
      <c r="G84" s="21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190</v>
      </c>
      <c r="B86" s="33"/>
      <c r="C86" s="33"/>
      <c r="D86" s="14"/>
      <c r="E86" s="15"/>
      <c r="F86" s="16"/>
      <c r="G86" s="16"/>
    </row>
    <row r="87" spans="1:7" x14ac:dyDescent="0.25">
      <c r="A87" s="17" t="s">
        <v>183</v>
      </c>
      <c r="B87" s="33"/>
      <c r="C87" s="33"/>
      <c r="D87" s="14"/>
      <c r="E87" s="22" t="s">
        <v>137</v>
      </c>
      <c r="F87" s="23" t="s">
        <v>137</v>
      </c>
      <c r="G87" s="16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7" t="s">
        <v>191</v>
      </c>
      <c r="B89" s="33"/>
      <c r="C89" s="33"/>
      <c r="D89" s="14"/>
      <c r="E89" s="15"/>
      <c r="F89" s="16"/>
      <c r="G89" s="16"/>
    </row>
    <row r="90" spans="1:7" x14ac:dyDescent="0.25">
      <c r="A90" s="17" t="s">
        <v>183</v>
      </c>
      <c r="B90" s="33"/>
      <c r="C90" s="33"/>
      <c r="D90" s="14"/>
      <c r="E90" s="22" t="s">
        <v>137</v>
      </c>
      <c r="F90" s="23" t="s">
        <v>137</v>
      </c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24" t="s">
        <v>192</v>
      </c>
      <c r="B92" s="35"/>
      <c r="C92" s="35"/>
      <c r="D92" s="25"/>
      <c r="E92" s="19">
        <v>1810212.24</v>
      </c>
      <c r="F92" s="20">
        <v>0.96960000000000002</v>
      </c>
      <c r="G92" s="21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7" t="s">
        <v>196</v>
      </c>
      <c r="B95" s="33"/>
      <c r="C95" s="33"/>
      <c r="D95" s="14"/>
      <c r="E95" s="15"/>
      <c r="F95" s="16"/>
      <c r="G95" s="16"/>
    </row>
    <row r="96" spans="1:7" x14ac:dyDescent="0.25">
      <c r="A96" s="13" t="s">
        <v>197</v>
      </c>
      <c r="B96" s="33"/>
      <c r="C96" s="33"/>
      <c r="D96" s="14"/>
      <c r="E96" s="15">
        <v>1320.8</v>
      </c>
      <c r="F96" s="16">
        <v>6.9999999999999999E-4</v>
      </c>
      <c r="G96" s="16">
        <v>6.6567000000000001E-2</v>
      </c>
    </row>
    <row r="97" spans="1:7" x14ac:dyDescent="0.25">
      <c r="A97" s="17" t="s">
        <v>183</v>
      </c>
      <c r="B97" s="34"/>
      <c r="C97" s="34"/>
      <c r="D97" s="18"/>
      <c r="E97" s="19">
        <v>1320.8</v>
      </c>
      <c r="F97" s="20">
        <v>6.9999999999999999E-4</v>
      </c>
      <c r="G97" s="21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24" t="s">
        <v>192</v>
      </c>
      <c r="B99" s="35"/>
      <c r="C99" s="35"/>
      <c r="D99" s="25"/>
      <c r="E99" s="19">
        <v>1320.8</v>
      </c>
      <c r="F99" s="20">
        <v>6.9999999999999999E-4</v>
      </c>
      <c r="G99" s="21"/>
    </row>
    <row r="100" spans="1:7" x14ac:dyDescent="0.25">
      <c r="A100" s="13" t="s">
        <v>198</v>
      </c>
      <c r="B100" s="33"/>
      <c r="C100" s="33"/>
      <c r="D100" s="14"/>
      <c r="E100" s="15">
        <v>45630.731896199999</v>
      </c>
      <c r="F100" s="16">
        <v>2.4426E-2</v>
      </c>
      <c r="G100" s="16"/>
    </row>
    <row r="101" spans="1:7" x14ac:dyDescent="0.25">
      <c r="A101" s="13" t="s">
        <v>199</v>
      </c>
      <c r="B101" s="33"/>
      <c r="C101" s="33"/>
      <c r="D101" s="14"/>
      <c r="E101" s="15">
        <v>10896.8981038</v>
      </c>
      <c r="F101" s="16">
        <v>5.274E-3</v>
      </c>
      <c r="G101" s="16">
        <v>6.6567000000000001E-2</v>
      </c>
    </row>
    <row r="102" spans="1:7" x14ac:dyDescent="0.25">
      <c r="A102" s="28" t="s">
        <v>200</v>
      </c>
      <c r="B102" s="36"/>
      <c r="C102" s="36"/>
      <c r="D102" s="29"/>
      <c r="E102" s="30">
        <v>1868060.67</v>
      </c>
      <c r="F102" s="31">
        <v>1</v>
      </c>
      <c r="G102" s="31"/>
    </row>
    <row r="104" spans="1:7" x14ac:dyDescent="0.25">
      <c r="A104" s="1" t="s">
        <v>201</v>
      </c>
    </row>
    <row r="105" spans="1:7" x14ac:dyDescent="0.25">
      <c r="A105" s="1" t="s">
        <v>1740</v>
      </c>
    </row>
    <row r="107" spans="1:7" x14ac:dyDescent="0.25">
      <c r="A107" s="1" t="s">
        <v>202</v>
      </c>
    </row>
    <row r="108" spans="1:7" x14ac:dyDescent="0.25">
      <c r="A108" s="48" t="s">
        <v>203</v>
      </c>
      <c r="B108" s="3" t="s">
        <v>137</v>
      </c>
    </row>
    <row r="109" spans="1:7" x14ac:dyDescent="0.25">
      <c r="A109" t="s">
        <v>204</v>
      </c>
    </row>
    <row r="110" spans="1:7" x14ac:dyDescent="0.25">
      <c r="A110" t="s">
        <v>745</v>
      </c>
      <c r="B110" t="s">
        <v>206</v>
      </c>
      <c r="C110" t="s">
        <v>206</v>
      </c>
    </row>
    <row r="111" spans="1:7" x14ac:dyDescent="0.25">
      <c r="B111" s="49">
        <v>45716</v>
      </c>
      <c r="C111" s="49">
        <v>45747</v>
      </c>
    </row>
    <row r="112" spans="1:7" x14ac:dyDescent="0.25">
      <c r="A112" t="s">
        <v>746</v>
      </c>
      <c r="B112">
        <v>1453.5649000000001</v>
      </c>
      <c r="C112">
        <v>1476.8637000000001</v>
      </c>
    </row>
    <row r="114" spans="1:2" x14ac:dyDescent="0.25">
      <c r="A114" t="s">
        <v>287</v>
      </c>
      <c r="B114" s="3" t="s">
        <v>137</v>
      </c>
    </row>
    <row r="115" spans="1:2" x14ac:dyDescent="0.25">
      <c r="A115" t="s">
        <v>233</v>
      </c>
      <c r="B115" s="3" t="s">
        <v>137</v>
      </c>
    </row>
    <row r="116" spans="1:2" ht="29.1" customHeight="1" x14ac:dyDescent="0.25">
      <c r="A116" s="48" t="s">
        <v>234</v>
      </c>
      <c r="B116" s="3" t="s">
        <v>137</v>
      </c>
    </row>
    <row r="117" spans="1:2" ht="29.1" customHeight="1" x14ac:dyDescent="0.25">
      <c r="A117" s="48" t="s">
        <v>235</v>
      </c>
      <c r="B117" s="3" t="s">
        <v>137</v>
      </c>
    </row>
    <row r="118" spans="1:2" x14ac:dyDescent="0.25">
      <c r="A118" t="s">
        <v>236</v>
      </c>
      <c r="B118" s="51">
        <f>+B133</f>
        <v>4.6392934178580836</v>
      </c>
    </row>
    <row r="119" spans="1:2" ht="43.5" customHeight="1" x14ac:dyDescent="0.25">
      <c r="A119" s="48" t="s">
        <v>237</v>
      </c>
      <c r="B119" s="3" t="s">
        <v>137</v>
      </c>
    </row>
    <row r="120" spans="1:2" x14ac:dyDescent="0.25">
      <c r="B120" s="3"/>
    </row>
    <row r="121" spans="1:2" ht="29.1" customHeight="1" x14ac:dyDescent="0.25">
      <c r="A121" s="48" t="s">
        <v>238</v>
      </c>
      <c r="B121" s="3" t="s">
        <v>137</v>
      </c>
    </row>
    <row r="122" spans="1:2" ht="29.1" customHeight="1" x14ac:dyDescent="0.25">
      <c r="A122" s="48" t="s">
        <v>239</v>
      </c>
      <c r="B122">
        <v>698775.95</v>
      </c>
    </row>
    <row r="123" spans="1:2" ht="29.1" customHeight="1" x14ac:dyDescent="0.25">
      <c r="A123" s="48" t="s">
        <v>240</v>
      </c>
      <c r="B123" s="3" t="s">
        <v>137</v>
      </c>
    </row>
    <row r="124" spans="1:2" ht="29.1" customHeight="1" x14ac:dyDescent="0.25">
      <c r="A124" s="48" t="s">
        <v>241</v>
      </c>
      <c r="B124" s="3" t="s">
        <v>137</v>
      </c>
    </row>
    <row r="126" spans="1:2" x14ac:dyDescent="0.25">
      <c r="A126" s="48" t="s">
        <v>242</v>
      </c>
      <c r="B126" s="48"/>
    </row>
    <row r="127" spans="1:2" ht="29.1" customHeight="1" x14ac:dyDescent="0.25">
      <c r="A127" s="56" t="s">
        <v>243</v>
      </c>
      <c r="B127" s="56" t="s">
        <v>1741</v>
      </c>
    </row>
    <row r="128" spans="1:2" x14ac:dyDescent="0.25">
      <c r="A128" s="56" t="s">
        <v>245</v>
      </c>
      <c r="B128" s="56" t="s">
        <v>748</v>
      </c>
    </row>
    <row r="129" spans="1:4" x14ac:dyDescent="0.25">
      <c r="A129" s="56"/>
      <c r="B129" s="56"/>
    </row>
    <row r="130" spans="1:4" x14ac:dyDescent="0.25">
      <c r="A130" s="56" t="s">
        <v>247</v>
      </c>
      <c r="B130" s="60">
        <v>7.0701401447536618</v>
      </c>
    </row>
    <row r="131" spans="1:4" x14ac:dyDescent="0.25">
      <c r="A131" s="56"/>
      <c r="B131" s="56"/>
    </row>
    <row r="132" spans="1:4" x14ac:dyDescent="0.25">
      <c r="A132" s="56" t="s">
        <v>248</v>
      </c>
      <c r="B132" s="61">
        <v>3.9790999999999999</v>
      </c>
    </row>
    <row r="133" spans="1:4" x14ac:dyDescent="0.25">
      <c r="A133" s="56" t="s">
        <v>249</v>
      </c>
      <c r="B133" s="61">
        <v>4.6392934178580836</v>
      </c>
    </row>
    <row r="134" spans="1:4" x14ac:dyDescent="0.25">
      <c r="A134" s="56"/>
      <c r="B134" s="56"/>
    </row>
    <row r="135" spans="1:4" x14ac:dyDescent="0.25">
      <c r="A135" s="56" t="s">
        <v>250</v>
      </c>
      <c r="B135" s="62">
        <v>45747</v>
      </c>
    </row>
    <row r="137" spans="1:4" x14ac:dyDescent="0.25">
      <c r="A137" s="1"/>
    </row>
    <row r="139" spans="1:4" ht="69.95" customHeight="1" x14ac:dyDescent="0.25">
      <c r="A139" s="71" t="s">
        <v>251</v>
      </c>
      <c r="B139" s="71" t="s">
        <v>252</v>
      </c>
      <c r="C139" s="71" t="s">
        <v>5</v>
      </c>
      <c r="D139" s="71" t="s">
        <v>6</v>
      </c>
    </row>
    <row r="140" spans="1:4" ht="69.95" customHeight="1" x14ac:dyDescent="0.25">
      <c r="A140" s="71" t="s">
        <v>1741</v>
      </c>
      <c r="B140" s="71"/>
      <c r="C140" s="71" t="s">
        <v>66</v>
      </c>
      <c r="D14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5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1742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1743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1193999</v>
      </c>
      <c r="E8" s="15">
        <v>21828.69</v>
      </c>
      <c r="F8" s="16">
        <v>6.0499999999999998E-2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920644</v>
      </c>
      <c r="E9" s="15">
        <v>12413.5</v>
      </c>
      <c r="F9" s="16">
        <v>3.44E-2</v>
      </c>
      <c r="G9" s="16"/>
    </row>
    <row r="10" spans="1:8" x14ac:dyDescent="0.25">
      <c r="A10" s="13" t="s">
        <v>892</v>
      </c>
      <c r="B10" s="33" t="s">
        <v>893</v>
      </c>
      <c r="C10" s="33" t="s">
        <v>415</v>
      </c>
      <c r="D10" s="14">
        <v>58700</v>
      </c>
      <c r="E10" s="15">
        <v>7736.37</v>
      </c>
      <c r="F10" s="16">
        <v>2.1399999999999999E-2</v>
      </c>
      <c r="G10" s="16"/>
    </row>
    <row r="11" spans="1:8" x14ac:dyDescent="0.25">
      <c r="A11" s="13" t="s">
        <v>621</v>
      </c>
      <c r="B11" s="33" t="s">
        <v>622</v>
      </c>
      <c r="C11" s="33" t="s">
        <v>487</v>
      </c>
      <c r="D11" s="14">
        <v>698941</v>
      </c>
      <c r="E11" s="15">
        <v>7667.03</v>
      </c>
      <c r="F11" s="16">
        <v>2.1299999999999999E-2</v>
      </c>
      <c r="G11" s="16"/>
    </row>
    <row r="12" spans="1:8" x14ac:dyDescent="0.25">
      <c r="A12" s="13" t="s">
        <v>772</v>
      </c>
      <c r="B12" s="33" t="s">
        <v>773</v>
      </c>
      <c r="C12" s="33" t="s">
        <v>549</v>
      </c>
      <c r="D12" s="14">
        <v>205969</v>
      </c>
      <c r="E12" s="15">
        <v>7193.06</v>
      </c>
      <c r="F12" s="16">
        <v>1.9900000000000001E-2</v>
      </c>
      <c r="G12" s="16"/>
    </row>
    <row r="13" spans="1:8" x14ac:dyDescent="0.25">
      <c r="A13" s="13" t="s">
        <v>770</v>
      </c>
      <c r="B13" s="33" t="s">
        <v>771</v>
      </c>
      <c r="C13" s="33" t="s">
        <v>473</v>
      </c>
      <c r="D13" s="14">
        <v>405093</v>
      </c>
      <c r="E13" s="15">
        <v>7021.88</v>
      </c>
      <c r="F13" s="16">
        <v>1.95E-2</v>
      </c>
      <c r="G13" s="16"/>
    </row>
    <row r="14" spans="1:8" x14ac:dyDescent="0.25">
      <c r="A14" s="13" t="s">
        <v>418</v>
      </c>
      <c r="B14" s="33" t="s">
        <v>419</v>
      </c>
      <c r="C14" s="33" t="s">
        <v>420</v>
      </c>
      <c r="D14" s="14">
        <v>2274040</v>
      </c>
      <c r="E14" s="15">
        <v>6852.14</v>
      </c>
      <c r="F14" s="16">
        <v>1.9E-2</v>
      </c>
      <c r="G14" s="16"/>
    </row>
    <row r="15" spans="1:8" x14ac:dyDescent="0.25">
      <c r="A15" s="13" t="s">
        <v>850</v>
      </c>
      <c r="B15" s="33" t="s">
        <v>851</v>
      </c>
      <c r="C15" s="33" t="s">
        <v>405</v>
      </c>
      <c r="D15" s="14">
        <v>120450</v>
      </c>
      <c r="E15" s="15">
        <v>6641.31</v>
      </c>
      <c r="F15" s="16">
        <v>1.84E-2</v>
      </c>
      <c r="G15" s="16"/>
    </row>
    <row r="16" spans="1:8" x14ac:dyDescent="0.25">
      <c r="A16" s="13" t="s">
        <v>767</v>
      </c>
      <c r="B16" s="33" t="s">
        <v>768</v>
      </c>
      <c r="C16" s="33" t="s">
        <v>769</v>
      </c>
      <c r="D16" s="14">
        <v>504284</v>
      </c>
      <c r="E16" s="15">
        <v>6430.13</v>
      </c>
      <c r="F16" s="16">
        <v>1.78E-2</v>
      </c>
      <c r="G16" s="16"/>
    </row>
    <row r="17" spans="1:7" x14ac:dyDescent="0.25">
      <c r="A17" s="13" t="s">
        <v>627</v>
      </c>
      <c r="B17" s="33" t="s">
        <v>628</v>
      </c>
      <c r="C17" s="33" t="s">
        <v>431</v>
      </c>
      <c r="D17" s="14">
        <v>298580</v>
      </c>
      <c r="E17" s="15">
        <v>6055.05</v>
      </c>
      <c r="F17" s="16">
        <v>1.6799999999999999E-2</v>
      </c>
      <c r="G17" s="16"/>
    </row>
    <row r="18" spans="1:7" x14ac:dyDescent="0.25">
      <c r="A18" s="13" t="s">
        <v>776</v>
      </c>
      <c r="B18" s="33" t="s">
        <v>777</v>
      </c>
      <c r="C18" s="33" t="s">
        <v>484</v>
      </c>
      <c r="D18" s="14">
        <v>109472</v>
      </c>
      <c r="E18" s="15">
        <v>5829.55</v>
      </c>
      <c r="F18" s="16">
        <v>1.6199999999999999E-2</v>
      </c>
      <c r="G18" s="16"/>
    </row>
    <row r="19" spans="1:7" x14ac:dyDescent="0.25">
      <c r="A19" s="13" t="s">
        <v>1574</v>
      </c>
      <c r="B19" s="33" t="s">
        <v>1575</v>
      </c>
      <c r="C19" s="33" t="s">
        <v>396</v>
      </c>
      <c r="D19" s="14">
        <v>2973665</v>
      </c>
      <c r="E19" s="15">
        <v>5731.14</v>
      </c>
      <c r="F19" s="16">
        <v>1.5900000000000001E-2</v>
      </c>
      <c r="G19" s="16"/>
    </row>
    <row r="20" spans="1:7" x14ac:dyDescent="0.25">
      <c r="A20" s="13" t="s">
        <v>774</v>
      </c>
      <c r="B20" s="33" t="s">
        <v>775</v>
      </c>
      <c r="C20" s="33" t="s">
        <v>396</v>
      </c>
      <c r="D20" s="14">
        <v>703046</v>
      </c>
      <c r="E20" s="15">
        <v>5424</v>
      </c>
      <c r="F20" s="16">
        <v>1.4999999999999999E-2</v>
      </c>
      <c r="G20" s="16"/>
    </row>
    <row r="21" spans="1:7" x14ac:dyDescent="0.25">
      <c r="A21" s="13" t="s">
        <v>778</v>
      </c>
      <c r="B21" s="33" t="s">
        <v>779</v>
      </c>
      <c r="C21" s="33" t="s">
        <v>396</v>
      </c>
      <c r="D21" s="14">
        <v>489141</v>
      </c>
      <c r="E21" s="15">
        <v>5390.33</v>
      </c>
      <c r="F21" s="16">
        <v>1.49E-2</v>
      </c>
      <c r="G21" s="16"/>
    </row>
    <row r="22" spans="1:7" x14ac:dyDescent="0.25">
      <c r="A22" s="13" t="s">
        <v>813</v>
      </c>
      <c r="B22" s="33" t="s">
        <v>814</v>
      </c>
      <c r="C22" s="33" t="s">
        <v>405</v>
      </c>
      <c r="D22" s="14">
        <v>65234</v>
      </c>
      <c r="E22" s="15">
        <v>5289.96</v>
      </c>
      <c r="F22" s="16">
        <v>1.47E-2</v>
      </c>
      <c r="G22" s="16"/>
    </row>
    <row r="23" spans="1:7" x14ac:dyDescent="0.25">
      <c r="A23" s="13" t="s">
        <v>806</v>
      </c>
      <c r="B23" s="33" t="s">
        <v>807</v>
      </c>
      <c r="C23" s="33" t="s">
        <v>808</v>
      </c>
      <c r="D23" s="14">
        <v>318891</v>
      </c>
      <c r="E23" s="15">
        <v>5069.57</v>
      </c>
      <c r="F23" s="16">
        <v>1.41E-2</v>
      </c>
      <c r="G23" s="16"/>
    </row>
    <row r="24" spans="1:7" x14ac:dyDescent="0.25">
      <c r="A24" s="13" t="s">
        <v>802</v>
      </c>
      <c r="B24" s="33" t="s">
        <v>803</v>
      </c>
      <c r="C24" s="33" t="s">
        <v>479</v>
      </c>
      <c r="D24" s="14">
        <v>331865</v>
      </c>
      <c r="E24" s="15">
        <v>5044.18</v>
      </c>
      <c r="F24" s="16">
        <v>1.4E-2</v>
      </c>
      <c r="G24" s="16"/>
    </row>
    <row r="25" spans="1:7" x14ac:dyDescent="0.25">
      <c r="A25" s="13" t="s">
        <v>631</v>
      </c>
      <c r="B25" s="33" t="s">
        <v>632</v>
      </c>
      <c r="C25" s="33" t="s">
        <v>487</v>
      </c>
      <c r="D25" s="14">
        <v>719844</v>
      </c>
      <c r="E25" s="15">
        <v>5027.03</v>
      </c>
      <c r="F25" s="16">
        <v>1.3899999999999999E-2</v>
      </c>
      <c r="G25" s="16"/>
    </row>
    <row r="26" spans="1:7" x14ac:dyDescent="0.25">
      <c r="A26" s="13" t="s">
        <v>830</v>
      </c>
      <c r="B26" s="33" t="s">
        <v>831</v>
      </c>
      <c r="C26" s="33" t="s">
        <v>405</v>
      </c>
      <c r="D26" s="14">
        <v>199669</v>
      </c>
      <c r="E26" s="15">
        <v>4992.12</v>
      </c>
      <c r="F26" s="16">
        <v>1.38E-2</v>
      </c>
      <c r="G26" s="16"/>
    </row>
    <row r="27" spans="1:7" x14ac:dyDescent="0.25">
      <c r="A27" s="13" t="s">
        <v>406</v>
      </c>
      <c r="B27" s="33" t="s">
        <v>407</v>
      </c>
      <c r="C27" s="33" t="s">
        <v>399</v>
      </c>
      <c r="D27" s="14">
        <v>1216675</v>
      </c>
      <c r="E27" s="15">
        <v>4985.33</v>
      </c>
      <c r="F27" s="16">
        <v>1.38E-2</v>
      </c>
      <c r="G27" s="16"/>
    </row>
    <row r="28" spans="1:7" x14ac:dyDescent="0.25">
      <c r="A28" s="13" t="s">
        <v>1566</v>
      </c>
      <c r="B28" s="33" t="s">
        <v>1567</v>
      </c>
      <c r="C28" s="33" t="s">
        <v>479</v>
      </c>
      <c r="D28" s="14">
        <v>104722</v>
      </c>
      <c r="E28" s="15">
        <v>4790.46</v>
      </c>
      <c r="F28" s="16">
        <v>1.3299999999999999E-2</v>
      </c>
      <c r="G28" s="16"/>
    </row>
    <row r="29" spans="1:7" x14ac:dyDescent="0.25">
      <c r="A29" s="13" t="s">
        <v>400</v>
      </c>
      <c r="B29" s="33" t="s">
        <v>401</v>
      </c>
      <c r="C29" s="33" t="s">
        <v>402</v>
      </c>
      <c r="D29" s="14">
        <v>1194293</v>
      </c>
      <c r="E29" s="15">
        <v>4755.67</v>
      </c>
      <c r="F29" s="16">
        <v>1.32E-2</v>
      </c>
      <c r="G29" s="16"/>
    </row>
    <row r="30" spans="1:7" x14ac:dyDescent="0.25">
      <c r="A30" s="13" t="s">
        <v>838</v>
      </c>
      <c r="B30" s="33" t="s">
        <v>839</v>
      </c>
      <c r="C30" s="33" t="s">
        <v>415</v>
      </c>
      <c r="D30" s="14">
        <v>323199</v>
      </c>
      <c r="E30" s="15">
        <v>4714.5</v>
      </c>
      <c r="F30" s="16">
        <v>1.3100000000000001E-2</v>
      </c>
      <c r="G30" s="16"/>
    </row>
    <row r="31" spans="1:7" x14ac:dyDescent="0.25">
      <c r="A31" s="13" t="s">
        <v>826</v>
      </c>
      <c r="B31" s="33" t="s">
        <v>827</v>
      </c>
      <c r="C31" s="33" t="s">
        <v>396</v>
      </c>
      <c r="D31" s="14">
        <v>868132</v>
      </c>
      <c r="E31" s="15">
        <v>4699.2</v>
      </c>
      <c r="F31" s="16">
        <v>1.2999999999999999E-2</v>
      </c>
      <c r="G31" s="16"/>
    </row>
    <row r="32" spans="1:7" x14ac:dyDescent="0.25">
      <c r="A32" s="13" t="s">
        <v>884</v>
      </c>
      <c r="B32" s="33" t="s">
        <v>885</v>
      </c>
      <c r="C32" s="33" t="s">
        <v>856</v>
      </c>
      <c r="D32" s="14">
        <v>284816</v>
      </c>
      <c r="E32" s="15">
        <v>4680.38</v>
      </c>
      <c r="F32" s="16">
        <v>1.2999999999999999E-2</v>
      </c>
      <c r="G32" s="16"/>
    </row>
    <row r="33" spans="1:7" x14ac:dyDescent="0.25">
      <c r="A33" s="13" t="s">
        <v>619</v>
      </c>
      <c r="B33" s="33" t="s">
        <v>620</v>
      </c>
      <c r="C33" s="33" t="s">
        <v>431</v>
      </c>
      <c r="D33" s="14">
        <v>269488</v>
      </c>
      <c r="E33" s="15">
        <v>4674.8100000000004</v>
      </c>
      <c r="F33" s="16">
        <v>1.2999999999999999E-2</v>
      </c>
      <c r="G33" s="16"/>
    </row>
    <row r="34" spans="1:7" x14ac:dyDescent="0.25">
      <c r="A34" s="13" t="s">
        <v>852</v>
      </c>
      <c r="B34" s="33" t="s">
        <v>853</v>
      </c>
      <c r="C34" s="33" t="s">
        <v>465</v>
      </c>
      <c r="D34" s="14">
        <v>531885</v>
      </c>
      <c r="E34" s="15">
        <v>4656.6499999999996</v>
      </c>
      <c r="F34" s="16">
        <v>1.29E-2</v>
      </c>
      <c r="G34" s="16"/>
    </row>
    <row r="35" spans="1:7" x14ac:dyDescent="0.25">
      <c r="A35" s="13" t="s">
        <v>1572</v>
      </c>
      <c r="B35" s="33" t="s">
        <v>1573</v>
      </c>
      <c r="C35" s="33" t="s">
        <v>484</v>
      </c>
      <c r="D35" s="14">
        <v>2294038</v>
      </c>
      <c r="E35" s="15">
        <v>4627.07</v>
      </c>
      <c r="F35" s="16">
        <v>1.2800000000000001E-2</v>
      </c>
      <c r="G35" s="16"/>
    </row>
    <row r="36" spans="1:7" x14ac:dyDescent="0.25">
      <c r="A36" s="13" t="s">
        <v>1744</v>
      </c>
      <c r="B36" s="33" t="s">
        <v>1745</v>
      </c>
      <c r="C36" s="33" t="s">
        <v>500</v>
      </c>
      <c r="D36" s="14">
        <v>393340</v>
      </c>
      <c r="E36" s="15">
        <v>4514.3599999999997</v>
      </c>
      <c r="F36" s="16">
        <v>1.2500000000000001E-2</v>
      </c>
      <c r="G36" s="16"/>
    </row>
    <row r="37" spans="1:7" x14ac:dyDescent="0.25">
      <c r="A37" s="13" t="s">
        <v>1746</v>
      </c>
      <c r="B37" s="33" t="s">
        <v>1747</v>
      </c>
      <c r="C37" s="33" t="s">
        <v>415</v>
      </c>
      <c r="D37" s="14">
        <v>62549</v>
      </c>
      <c r="E37" s="15">
        <v>4510.3100000000004</v>
      </c>
      <c r="F37" s="16">
        <v>1.2500000000000001E-2</v>
      </c>
      <c r="G37" s="16"/>
    </row>
    <row r="38" spans="1:7" x14ac:dyDescent="0.25">
      <c r="A38" s="13" t="s">
        <v>925</v>
      </c>
      <c r="B38" s="33" t="s">
        <v>926</v>
      </c>
      <c r="C38" s="33" t="s">
        <v>530</v>
      </c>
      <c r="D38" s="14">
        <v>143278</v>
      </c>
      <c r="E38" s="15">
        <v>4372.63</v>
      </c>
      <c r="F38" s="16">
        <v>1.21E-2</v>
      </c>
      <c r="G38" s="16"/>
    </row>
    <row r="39" spans="1:7" x14ac:dyDescent="0.25">
      <c r="A39" s="13" t="s">
        <v>796</v>
      </c>
      <c r="B39" s="33" t="s">
        <v>797</v>
      </c>
      <c r="C39" s="33" t="s">
        <v>479</v>
      </c>
      <c r="D39" s="14">
        <v>664865</v>
      </c>
      <c r="E39" s="15">
        <v>4361.51</v>
      </c>
      <c r="F39" s="16">
        <v>1.21E-2</v>
      </c>
      <c r="G39" s="16"/>
    </row>
    <row r="40" spans="1:7" x14ac:dyDescent="0.25">
      <c r="A40" s="13" t="s">
        <v>791</v>
      </c>
      <c r="B40" s="33" t="s">
        <v>792</v>
      </c>
      <c r="C40" s="33" t="s">
        <v>412</v>
      </c>
      <c r="D40" s="14">
        <v>161053</v>
      </c>
      <c r="E40" s="15">
        <v>4293.3500000000004</v>
      </c>
      <c r="F40" s="16">
        <v>1.1900000000000001E-2</v>
      </c>
      <c r="G40" s="16"/>
    </row>
    <row r="41" spans="1:7" x14ac:dyDescent="0.25">
      <c r="A41" s="13" t="s">
        <v>1584</v>
      </c>
      <c r="B41" s="33" t="s">
        <v>1585</v>
      </c>
      <c r="C41" s="33" t="s">
        <v>420</v>
      </c>
      <c r="D41" s="14">
        <v>318062</v>
      </c>
      <c r="E41" s="15">
        <v>4075.65</v>
      </c>
      <c r="F41" s="16">
        <v>1.1299999999999999E-2</v>
      </c>
      <c r="G41" s="16"/>
    </row>
    <row r="42" spans="1:7" x14ac:dyDescent="0.25">
      <c r="A42" s="13" t="s">
        <v>784</v>
      </c>
      <c r="B42" s="33" t="s">
        <v>785</v>
      </c>
      <c r="C42" s="33" t="s">
        <v>786</v>
      </c>
      <c r="D42" s="14">
        <v>34098</v>
      </c>
      <c r="E42" s="15">
        <v>3924.53</v>
      </c>
      <c r="F42" s="16">
        <v>1.09E-2</v>
      </c>
      <c r="G42" s="16"/>
    </row>
    <row r="43" spans="1:7" x14ac:dyDescent="0.25">
      <c r="A43" s="13" t="s">
        <v>793</v>
      </c>
      <c r="B43" s="33" t="s">
        <v>794</v>
      </c>
      <c r="C43" s="33" t="s">
        <v>795</v>
      </c>
      <c r="D43" s="14">
        <v>568237</v>
      </c>
      <c r="E43" s="15">
        <v>3877.93</v>
      </c>
      <c r="F43" s="16">
        <v>1.0699999999999999E-2</v>
      </c>
      <c r="G43" s="16"/>
    </row>
    <row r="44" spans="1:7" x14ac:dyDescent="0.25">
      <c r="A44" s="13" t="s">
        <v>434</v>
      </c>
      <c r="B44" s="33" t="s">
        <v>435</v>
      </c>
      <c r="C44" s="33" t="s">
        <v>405</v>
      </c>
      <c r="D44" s="14">
        <v>270080</v>
      </c>
      <c r="E44" s="15">
        <v>3830.41</v>
      </c>
      <c r="F44" s="16">
        <v>1.06E-2</v>
      </c>
      <c r="G44" s="16"/>
    </row>
    <row r="45" spans="1:7" x14ac:dyDescent="0.25">
      <c r="A45" s="13" t="s">
        <v>789</v>
      </c>
      <c r="B45" s="33" t="s">
        <v>790</v>
      </c>
      <c r="C45" s="33" t="s">
        <v>490</v>
      </c>
      <c r="D45" s="14">
        <v>1044590</v>
      </c>
      <c r="E45" s="15">
        <v>3735.45</v>
      </c>
      <c r="F45" s="16">
        <v>1.04E-2</v>
      </c>
      <c r="G45" s="16"/>
    </row>
    <row r="46" spans="1:7" x14ac:dyDescent="0.25">
      <c r="A46" s="13" t="s">
        <v>882</v>
      </c>
      <c r="B46" s="33" t="s">
        <v>883</v>
      </c>
      <c r="C46" s="33" t="s">
        <v>530</v>
      </c>
      <c r="D46" s="14">
        <v>241666</v>
      </c>
      <c r="E46" s="15">
        <v>3686.01</v>
      </c>
      <c r="F46" s="16">
        <v>1.0200000000000001E-2</v>
      </c>
      <c r="G46" s="16"/>
    </row>
    <row r="47" spans="1:7" x14ac:dyDescent="0.25">
      <c r="A47" s="13" t="s">
        <v>875</v>
      </c>
      <c r="B47" s="33" t="s">
        <v>876</v>
      </c>
      <c r="C47" s="33" t="s">
        <v>460</v>
      </c>
      <c r="D47" s="14">
        <v>574244</v>
      </c>
      <c r="E47" s="15">
        <v>3666.55</v>
      </c>
      <c r="F47" s="16">
        <v>1.0200000000000001E-2</v>
      </c>
      <c r="G47" s="16"/>
    </row>
    <row r="48" spans="1:7" x14ac:dyDescent="0.25">
      <c r="A48" s="13" t="s">
        <v>879</v>
      </c>
      <c r="B48" s="33" t="s">
        <v>880</v>
      </c>
      <c r="C48" s="33" t="s">
        <v>881</v>
      </c>
      <c r="D48" s="14">
        <v>104973</v>
      </c>
      <c r="E48" s="15">
        <v>3598.68</v>
      </c>
      <c r="F48" s="16">
        <v>0.01</v>
      </c>
      <c r="G48" s="16"/>
    </row>
    <row r="49" spans="1:7" x14ac:dyDescent="0.25">
      <c r="A49" s="13" t="s">
        <v>416</v>
      </c>
      <c r="B49" s="33" t="s">
        <v>417</v>
      </c>
      <c r="C49" s="33" t="s">
        <v>405</v>
      </c>
      <c r="D49" s="14">
        <v>226513</v>
      </c>
      <c r="E49" s="15">
        <v>3557.73</v>
      </c>
      <c r="F49" s="16">
        <v>9.9000000000000008E-3</v>
      </c>
      <c r="G49" s="16"/>
    </row>
    <row r="50" spans="1:7" x14ac:dyDescent="0.25">
      <c r="A50" s="13" t="s">
        <v>1748</v>
      </c>
      <c r="B50" s="33" t="s">
        <v>1749</v>
      </c>
      <c r="C50" s="33" t="s">
        <v>479</v>
      </c>
      <c r="D50" s="14">
        <v>530924</v>
      </c>
      <c r="E50" s="15">
        <v>3554.27</v>
      </c>
      <c r="F50" s="16">
        <v>9.9000000000000008E-3</v>
      </c>
      <c r="G50" s="16"/>
    </row>
    <row r="51" spans="1:7" x14ac:dyDescent="0.25">
      <c r="A51" s="13" t="s">
        <v>817</v>
      </c>
      <c r="B51" s="33" t="s">
        <v>818</v>
      </c>
      <c r="C51" s="33" t="s">
        <v>549</v>
      </c>
      <c r="D51" s="14">
        <v>128366</v>
      </c>
      <c r="E51" s="15">
        <v>3488.54</v>
      </c>
      <c r="F51" s="16">
        <v>9.7000000000000003E-3</v>
      </c>
      <c r="G51" s="16"/>
    </row>
    <row r="52" spans="1:7" x14ac:dyDescent="0.25">
      <c r="A52" s="13" t="s">
        <v>1750</v>
      </c>
      <c r="B52" s="33" t="s">
        <v>1751</v>
      </c>
      <c r="C52" s="33" t="s">
        <v>786</v>
      </c>
      <c r="D52" s="14">
        <v>69187</v>
      </c>
      <c r="E52" s="15">
        <v>3412.75</v>
      </c>
      <c r="F52" s="16">
        <v>9.4999999999999998E-3</v>
      </c>
      <c r="G52" s="16"/>
    </row>
    <row r="53" spans="1:7" x14ac:dyDescent="0.25">
      <c r="A53" s="13" t="s">
        <v>787</v>
      </c>
      <c r="B53" s="33" t="s">
        <v>788</v>
      </c>
      <c r="C53" s="33" t="s">
        <v>479</v>
      </c>
      <c r="D53" s="14">
        <v>142573</v>
      </c>
      <c r="E53" s="15">
        <v>3397.37</v>
      </c>
      <c r="F53" s="16">
        <v>9.4000000000000004E-3</v>
      </c>
      <c r="G53" s="16"/>
    </row>
    <row r="54" spans="1:7" x14ac:dyDescent="0.25">
      <c r="A54" s="13" t="s">
        <v>844</v>
      </c>
      <c r="B54" s="33" t="s">
        <v>845</v>
      </c>
      <c r="C54" s="33" t="s">
        <v>412</v>
      </c>
      <c r="D54" s="14">
        <v>140236</v>
      </c>
      <c r="E54" s="15">
        <v>3393.5</v>
      </c>
      <c r="F54" s="16">
        <v>9.4000000000000004E-3</v>
      </c>
      <c r="G54" s="16"/>
    </row>
    <row r="55" spans="1:7" x14ac:dyDescent="0.25">
      <c r="A55" s="13" t="s">
        <v>798</v>
      </c>
      <c r="B55" s="33" t="s">
        <v>799</v>
      </c>
      <c r="C55" s="33" t="s">
        <v>479</v>
      </c>
      <c r="D55" s="14">
        <v>810985</v>
      </c>
      <c r="E55" s="15">
        <v>3359.51</v>
      </c>
      <c r="F55" s="16">
        <v>9.2999999999999992E-3</v>
      </c>
      <c r="G55" s="16"/>
    </row>
    <row r="56" spans="1:7" x14ac:dyDescent="0.25">
      <c r="A56" s="13" t="s">
        <v>1203</v>
      </c>
      <c r="B56" s="33" t="s">
        <v>1204</v>
      </c>
      <c r="C56" s="33" t="s">
        <v>445</v>
      </c>
      <c r="D56" s="14">
        <v>502805</v>
      </c>
      <c r="E56" s="15">
        <v>3340.39</v>
      </c>
      <c r="F56" s="16">
        <v>9.2999999999999992E-3</v>
      </c>
      <c r="G56" s="16"/>
    </row>
    <row r="57" spans="1:7" x14ac:dyDescent="0.25">
      <c r="A57" s="13" t="s">
        <v>643</v>
      </c>
      <c r="B57" s="33" t="s">
        <v>644</v>
      </c>
      <c r="C57" s="33" t="s">
        <v>431</v>
      </c>
      <c r="D57" s="14">
        <v>221662</v>
      </c>
      <c r="E57" s="15">
        <v>3329.14</v>
      </c>
      <c r="F57" s="16">
        <v>9.1999999999999998E-3</v>
      </c>
      <c r="G57" s="16"/>
    </row>
    <row r="58" spans="1:7" x14ac:dyDescent="0.25">
      <c r="A58" s="13" t="s">
        <v>1211</v>
      </c>
      <c r="B58" s="33" t="s">
        <v>1212</v>
      </c>
      <c r="C58" s="33" t="s">
        <v>445</v>
      </c>
      <c r="D58" s="14">
        <v>418794</v>
      </c>
      <c r="E58" s="15">
        <v>3298.21</v>
      </c>
      <c r="F58" s="16">
        <v>9.1000000000000004E-3</v>
      </c>
      <c r="G58" s="16"/>
    </row>
    <row r="59" spans="1:7" x14ac:dyDescent="0.25">
      <c r="A59" s="13" t="s">
        <v>854</v>
      </c>
      <c r="B59" s="33" t="s">
        <v>855</v>
      </c>
      <c r="C59" s="33" t="s">
        <v>856</v>
      </c>
      <c r="D59" s="14">
        <v>334022</v>
      </c>
      <c r="E59" s="15">
        <v>3262.23</v>
      </c>
      <c r="F59" s="16">
        <v>8.9999999999999993E-3</v>
      </c>
      <c r="G59" s="16"/>
    </row>
    <row r="60" spans="1:7" x14ac:dyDescent="0.25">
      <c r="A60" s="13" t="s">
        <v>877</v>
      </c>
      <c r="B60" s="33" t="s">
        <v>878</v>
      </c>
      <c r="C60" s="33" t="s">
        <v>448</v>
      </c>
      <c r="D60" s="14">
        <v>129702</v>
      </c>
      <c r="E60" s="15">
        <v>3150.4</v>
      </c>
      <c r="F60" s="16">
        <v>8.6999999999999994E-3</v>
      </c>
      <c r="G60" s="16"/>
    </row>
    <row r="61" spans="1:7" x14ac:dyDescent="0.25">
      <c r="A61" s="13" t="s">
        <v>1752</v>
      </c>
      <c r="B61" s="33" t="s">
        <v>1753</v>
      </c>
      <c r="C61" s="33" t="s">
        <v>405</v>
      </c>
      <c r="D61" s="14">
        <v>800000</v>
      </c>
      <c r="E61" s="15">
        <v>3101.6</v>
      </c>
      <c r="F61" s="16">
        <v>8.6E-3</v>
      </c>
      <c r="G61" s="16"/>
    </row>
    <row r="62" spans="1:7" x14ac:dyDescent="0.25">
      <c r="A62" s="13" t="s">
        <v>1754</v>
      </c>
      <c r="B62" s="33" t="s">
        <v>1755</v>
      </c>
      <c r="C62" s="33" t="s">
        <v>786</v>
      </c>
      <c r="D62" s="14">
        <v>169350</v>
      </c>
      <c r="E62" s="15">
        <v>3084.79</v>
      </c>
      <c r="F62" s="16">
        <v>8.6E-3</v>
      </c>
      <c r="G62" s="16"/>
    </row>
    <row r="63" spans="1:7" x14ac:dyDescent="0.25">
      <c r="A63" s="13" t="s">
        <v>1756</v>
      </c>
      <c r="B63" s="33" t="s">
        <v>1757</v>
      </c>
      <c r="C63" s="33" t="s">
        <v>479</v>
      </c>
      <c r="D63" s="14">
        <v>1042925</v>
      </c>
      <c r="E63" s="15">
        <v>2951.48</v>
      </c>
      <c r="F63" s="16">
        <v>8.2000000000000007E-3</v>
      </c>
      <c r="G63" s="16"/>
    </row>
    <row r="64" spans="1:7" x14ac:dyDescent="0.25">
      <c r="A64" s="13" t="s">
        <v>927</v>
      </c>
      <c r="B64" s="33" t="s">
        <v>928</v>
      </c>
      <c r="C64" s="33" t="s">
        <v>438</v>
      </c>
      <c r="D64" s="14">
        <v>25894</v>
      </c>
      <c r="E64" s="15">
        <v>2911.52</v>
      </c>
      <c r="F64" s="16">
        <v>8.0999999999999996E-3</v>
      </c>
      <c r="G64" s="16"/>
    </row>
    <row r="65" spans="1:7" x14ac:dyDescent="0.25">
      <c r="A65" s="13" t="s">
        <v>1758</v>
      </c>
      <c r="B65" s="33" t="s">
        <v>1759</v>
      </c>
      <c r="C65" s="33" t="s">
        <v>415</v>
      </c>
      <c r="D65" s="14">
        <v>410411</v>
      </c>
      <c r="E65" s="15">
        <v>2909.61</v>
      </c>
      <c r="F65" s="16">
        <v>8.0999999999999996E-3</v>
      </c>
      <c r="G65" s="16"/>
    </row>
    <row r="66" spans="1:7" x14ac:dyDescent="0.25">
      <c r="A66" s="13" t="s">
        <v>865</v>
      </c>
      <c r="B66" s="33" t="s">
        <v>866</v>
      </c>
      <c r="C66" s="33" t="s">
        <v>490</v>
      </c>
      <c r="D66" s="14">
        <v>539809</v>
      </c>
      <c r="E66" s="15">
        <v>2903.63</v>
      </c>
      <c r="F66" s="16">
        <v>8.0000000000000002E-3</v>
      </c>
      <c r="G66" s="16"/>
    </row>
    <row r="67" spans="1:7" x14ac:dyDescent="0.25">
      <c r="A67" s="13" t="s">
        <v>861</v>
      </c>
      <c r="B67" s="33" t="s">
        <v>862</v>
      </c>
      <c r="C67" s="33" t="s">
        <v>530</v>
      </c>
      <c r="D67" s="14">
        <v>96674</v>
      </c>
      <c r="E67" s="15">
        <v>2796.63</v>
      </c>
      <c r="F67" s="16">
        <v>7.7999999999999996E-3</v>
      </c>
      <c r="G67" s="16"/>
    </row>
    <row r="68" spans="1:7" x14ac:dyDescent="0.25">
      <c r="A68" s="13" t="s">
        <v>834</v>
      </c>
      <c r="B68" s="33" t="s">
        <v>835</v>
      </c>
      <c r="C68" s="33" t="s">
        <v>415</v>
      </c>
      <c r="D68" s="14">
        <v>87880</v>
      </c>
      <c r="E68" s="15">
        <v>2692.07</v>
      </c>
      <c r="F68" s="16">
        <v>7.4999999999999997E-3</v>
      </c>
      <c r="G68" s="16"/>
    </row>
    <row r="69" spans="1:7" x14ac:dyDescent="0.25">
      <c r="A69" s="13" t="s">
        <v>782</v>
      </c>
      <c r="B69" s="33" t="s">
        <v>783</v>
      </c>
      <c r="C69" s="33" t="s">
        <v>396</v>
      </c>
      <c r="D69" s="14">
        <v>123818</v>
      </c>
      <c r="E69" s="15">
        <v>2688.34</v>
      </c>
      <c r="F69" s="16">
        <v>7.4999999999999997E-3</v>
      </c>
      <c r="G69" s="16"/>
    </row>
    <row r="70" spans="1:7" x14ac:dyDescent="0.25">
      <c r="A70" s="13" t="s">
        <v>819</v>
      </c>
      <c r="B70" s="33" t="s">
        <v>820</v>
      </c>
      <c r="C70" s="33" t="s">
        <v>479</v>
      </c>
      <c r="D70" s="14">
        <v>304443</v>
      </c>
      <c r="E70" s="15">
        <v>2520.48</v>
      </c>
      <c r="F70" s="16">
        <v>7.0000000000000001E-3</v>
      </c>
      <c r="G70" s="16"/>
    </row>
    <row r="71" spans="1:7" x14ac:dyDescent="0.25">
      <c r="A71" s="13" t="s">
        <v>1220</v>
      </c>
      <c r="B71" s="33" t="s">
        <v>1221</v>
      </c>
      <c r="C71" s="33" t="s">
        <v>438</v>
      </c>
      <c r="D71" s="14">
        <v>85586</v>
      </c>
      <c r="E71" s="15">
        <v>2515.5</v>
      </c>
      <c r="F71" s="16">
        <v>7.0000000000000001E-3</v>
      </c>
      <c r="G71" s="16"/>
    </row>
    <row r="72" spans="1:7" x14ac:dyDescent="0.25">
      <c r="A72" s="13" t="s">
        <v>449</v>
      </c>
      <c r="B72" s="33" t="s">
        <v>450</v>
      </c>
      <c r="C72" s="33" t="s">
        <v>405</v>
      </c>
      <c r="D72" s="14">
        <v>52963</v>
      </c>
      <c r="E72" s="15">
        <v>2378.75</v>
      </c>
      <c r="F72" s="16">
        <v>6.6E-3</v>
      </c>
      <c r="G72" s="16"/>
    </row>
    <row r="73" spans="1:7" x14ac:dyDescent="0.25">
      <c r="A73" s="13" t="s">
        <v>832</v>
      </c>
      <c r="B73" s="33" t="s">
        <v>833</v>
      </c>
      <c r="C73" s="33" t="s">
        <v>431</v>
      </c>
      <c r="D73" s="14">
        <v>138974</v>
      </c>
      <c r="E73" s="15">
        <v>2335.6</v>
      </c>
      <c r="F73" s="16">
        <v>6.4999999999999997E-3</v>
      </c>
      <c r="G73" s="16"/>
    </row>
    <row r="74" spans="1:7" x14ac:dyDescent="0.25">
      <c r="A74" s="13" t="s">
        <v>1580</v>
      </c>
      <c r="B74" s="33" t="s">
        <v>1581</v>
      </c>
      <c r="C74" s="33" t="s">
        <v>415</v>
      </c>
      <c r="D74" s="14">
        <v>267364</v>
      </c>
      <c r="E74" s="15">
        <v>2296.39</v>
      </c>
      <c r="F74" s="16">
        <v>6.4000000000000003E-3</v>
      </c>
      <c r="G74" s="16"/>
    </row>
    <row r="75" spans="1:7" x14ac:dyDescent="0.25">
      <c r="A75" s="13" t="s">
        <v>1760</v>
      </c>
      <c r="B75" s="33" t="s">
        <v>1761</v>
      </c>
      <c r="C75" s="33" t="s">
        <v>530</v>
      </c>
      <c r="D75" s="14">
        <v>132680</v>
      </c>
      <c r="E75" s="15">
        <v>2251.1799999999998</v>
      </c>
      <c r="F75" s="16">
        <v>6.1999999999999998E-3</v>
      </c>
      <c r="G75" s="16"/>
    </row>
    <row r="76" spans="1:7" x14ac:dyDescent="0.25">
      <c r="A76" s="13" t="s">
        <v>408</v>
      </c>
      <c r="B76" s="33" t="s">
        <v>409</v>
      </c>
      <c r="C76" s="33" t="s">
        <v>405</v>
      </c>
      <c r="D76" s="14">
        <v>139392</v>
      </c>
      <c r="E76" s="15">
        <v>2219.8200000000002</v>
      </c>
      <c r="F76" s="16">
        <v>6.1999999999999998E-3</v>
      </c>
      <c r="G76" s="16"/>
    </row>
    <row r="77" spans="1:7" x14ac:dyDescent="0.25">
      <c r="A77" s="13" t="s">
        <v>811</v>
      </c>
      <c r="B77" s="33" t="s">
        <v>812</v>
      </c>
      <c r="C77" s="33" t="s">
        <v>465</v>
      </c>
      <c r="D77" s="14">
        <v>1621988</v>
      </c>
      <c r="E77" s="15">
        <v>2124.16</v>
      </c>
      <c r="F77" s="16">
        <v>5.8999999999999999E-3</v>
      </c>
      <c r="G77" s="16"/>
    </row>
    <row r="78" spans="1:7" x14ac:dyDescent="0.25">
      <c r="A78" s="13" t="s">
        <v>1762</v>
      </c>
      <c r="B78" s="33" t="s">
        <v>1763</v>
      </c>
      <c r="C78" s="33" t="s">
        <v>415</v>
      </c>
      <c r="D78" s="14">
        <v>202479</v>
      </c>
      <c r="E78" s="15">
        <v>2051.7199999999998</v>
      </c>
      <c r="F78" s="16">
        <v>5.7000000000000002E-3</v>
      </c>
      <c r="G78" s="16"/>
    </row>
    <row r="79" spans="1:7" x14ac:dyDescent="0.25">
      <c r="A79" s="13" t="s">
        <v>824</v>
      </c>
      <c r="B79" s="33" t="s">
        <v>825</v>
      </c>
      <c r="C79" s="33" t="s">
        <v>396</v>
      </c>
      <c r="D79" s="14">
        <v>859349</v>
      </c>
      <c r="E79" s="15">
        <v>1963.87</v>
      </c>
      <c r="F79" s="16">
        <v>5.4000000000000003E-3</v>
      </c>
      <c r="G79" s="16"/>
    </row>
    <row r="80" spans="1:7" x14ac:dyDescent="0.25">
      <c r="A80" s="13" t="s">
        <v>840</v>
      </c>
      <c r="B80" s="33" t="s">
        <v>841</v>
      </c>
      <c r="C80" s="33" t="s">
        <v>460</v>
      </c>
      <c r="D80" s="14">
        <v>868406</v>
      </c>
      <c r="E80" s="15">
        <v>1879.49</v>
      </c>
      <c r="F80" s="16">
        <v>5.1999999999999998E-3</v>
      </c>
      <c r="G80" s="16"/>
    </row>
    <row r="81" spans="1:7" x14ac:dyDescent="0.25">
      <c r="A81" s="13" t="s">
        <v>964</v>
      </c>
      <c r="B81" s="33" t="s">
        <v>965</v>
      </c>
      <c r="C81" s="33" t="s">
        <v>460</v>
      </c>
      <c r="D81" s="14">
        <v>333171</v>
      </c>
      <c r="E81" s="15">
        <v>1877.75</v>
      </c>
      <c r="F81" s="16">
        <v>5.1999999999999998E-3</v>
      </c>
      <c r="G81" s="16"/>
    </row>
    <row r="82" spans="1:7" x14ac:dyDescent="0.25">
      <c r="A82" s="13" t="s">
        <v>828</v>
      </c>
      <c r="B82" s="33" t="s">
        <v>829</v>
      </c>
      <c r="C82" s="33" t="s">
        <v>823</v>
      </c>
      <c r="D82" s="14">
        <v>170863</v>
      </c>
      <c r="E82" s="15">
        <v>1816.62</v>
      </c>
      <c r="F82" s="16">
        <v>5.0000000000000001E-3</v>
      </c>
      <c r="G82" s="16"/>
    </row>
    <row r="83" spans="1:7" x14ac:dyDescent="0.25">
      <c r="A83" s="13" t="s">
        <v>458</v>
      </c>
      <c r="B83" s="33" t="s">
        <v>459</v>
      </c>
      <c r="C83" s="33" t="s">
        <v>460</v>
      </c>
      <c r="D83" s="14">
        <v>32588</v>
      </c>
      <c r="E83" s="15">
        <v>1807.41</v>
      </c>
      <c r="F83" s="16">
        <v>5.0000000000000001E-3</v>
      </c>
      <c r="G83" s="16"/>
    </row>
    <row r="84" spans="1:7" x14ac:dyDescent="0.25">
      <c r="A84" s="13" t="s">
        <v>651</v>
      </c>
      <c r="B84" s="33" t="s">
        <v>652</v>
      </c>
      <c r="C84" s="33" t="s">
        <v>431</v>
      </c>
      <c r="D84" s="14">
        <v>150841</v>
      </c>
      <c r="E84" s="15">
        <v>1736.18</v>
      </c>
      <c r="F84" s="16">
        <v>4.7999999999999996E-3</v>
      </c>
      <c r="G84" s="16"/>
    </row>
    <row r="85" spans="1:7" x14ac:dyDescent="0.25">
      <c r="A85" s="13" t="s">
        <v>867</v>
      </c>
      <c r="B85" s="33" t="s">
        <v>868</v>
      </c>
      <c r="C85" s="33" t="s">
        <v>438</v>
      </c>
      <c r="D85" s="14">
        <v>248533</v>
      </c>
      <c r="E85" s="15">
        <v>1615.22</v>
      </c>
      <c r="F85" s="16">
        <v>4.4999999999999997E-3</v>
      </c>
      <c r="G85" s="16"/>
    </row>
    <row r="86" spans="1:7" x14ac:dyDescent="0.25">
      <c r="A86" s="13" t="s">
        <v>804</v>
      </c>
      <c r="B86" s="33" t="s">
        <v>805</v>
      </c>
      <c r="C86" s="33" t="s">
        <v>581</v>
      </c>
      <c r="D86" s="14">
        <v>29867</v>
      </c>
      <c r="E86" s="15">
        <v>1586.46</v>
      </c>
      <c r="F86" s="16">
        <v>4.4000000000000003E-3</v>
      </c>
      <c r="G86" s="16"/>
    </row>
    <row r="87" spans="1:7" x14ac:dyDescent="0.25">
      <c r="A87" s="13" t="s">
        <v>1764</v>
      </c>
      <c r="B87" s="33" t="s">
        <v>1765</v>
      </c>
      <c r="C87" s="33" t="s">
        <v>465</v>
      </c>
      <c r="D87" s="14">
        <v>335160</v>
      </c>
      <c r="E87" s="15">
        <v>1545.76</v>
      </c>
      <c r="F87" s="16">
        <v>4.3E-3</v>
      </c>
      <c r="G87" s="16"/>
    </row>
    <row r="88" spans="1:7" x14ac:dyDescent="0.25">
      <c r="A88" s="13" t="s">
        <v>859</v>
      </c>
      <c r="B88" s="33" t="s">
        <v>860</v>
      </c>
      <c r="C88" s="33" t="s">
        <v>476</v>
      </c>
      <c r="D88" s="14">
        <v>191352</v>
      </c>
      <c r="E88" s="15">
        <v>1523.64</v>
      </c>
      <c r="F88" s="16">
        <v>4.1999999999999997E-3</v>
      </c>
      <c r="G88" s="16"/>
    </row>
    <row r="89" spans="1:7" x14ac:dyDescent="0.25">
      <c r="A89" s="13" t="s">
        <v>815</v>
      </c>
      <c r="B89" s="33" t="s">
        <v>816</v>
      </c>
      <c r="C89" s="33" t="s">
        <v>405</v>
      </c>
      <c r="D89" s="14">
        <v>209641</v>
      </c>
      <c r="E89" s="15">
        <v>1469.27</v>
      </c>
      <c r="F89" s="16">
        <v>4.1000000000000003E-3</v>
      </c>
      <c r="G89" s="16"/>
    </row>
    <row r="90" spans="1:7" x14ac:dyDescent="0.25">
      <c r="A90" s="13" t="s">
        <v>871</v>
      </c>
      <c r="B90" s="33" t="s">
        <v>872</v>
      </c>
      <c r="C90" s="33" t="s">
        <v>465</v>
      </c>
      <c r="D90" s="14">
        <v>53338</v>
      </c>
      <c r="E90" s="15">
        <v>1362.68</v>
      </c>
      <c r="F90" s="16">
        <v>3.8E-3</v>
      </c>
      <c r="G90" s="16"/>
    </row>
    <row r="91" spans="1:7" x14ac:dyDescent="0.25">
      <c r="A91" s="13" t="s">
        <v>403</v>
      </c>
      <c r="B91" s="33" t="s">
        <v>404</v>
      </c>
      <c r="C91" s="33" t="s">
        <v>405</v>
      </c>
      <c r="D91" s="14">
        <v>36770</v>
      </c>
      <c r="E91" s="15">
        <v>1325.98</v>
      </c>
      <c r="F91" s="16">
        <v>3.7000000000000002E-3</v>
      </c>
      <c r="G91" s="16"/>
    </row>
    <row r="92" spans="1:7" x14ac:dyDescent="0.25">
      <c r="A92" s="13" t="s">
        <v>1766</v>
      </c>
      <c r="B92" s="33" t="s">
        <v>1767</v>
      </c>
      <c r="C92" s="33" t="s">
        <v>476</v>
      </c>
      <c r="D92" s="14">
        <v>124437</v>
      </c>
      <c r="E92" s="15">
        <v>1261.67</v>
      </c>
      <c r="F92" s="16">
        <v>3.5000000000000001E-3</v>
      </c>
      <c r="G92" s="16"/>
    </row>
    <row r="93" spans="1:7" x14ac:dyDescent="0.25">
      <c r="A93" s="13" t="s">
        <v>501</v>
      </c>
      <c r="B93" s="33" t="s">
        <v>502</v>
      </c>
      <c r="C93" s="33" t="s">
        <v>445</v>
      </c>
      <c r="D93" s="14">
        <v>95290</v>
      </c>
      <c r="E93" s="15">
        <v>1148.82</v>
      </c>
      <c r="F93" s="16">
        <v>3.2000000000000002E-3</v>
      </c>
      <c r="G93" s="16"/>
    </row>
    <row r="94" spans="1:7" x14ac:dyDescent="0.25">
      <c r="A94" s="13" t="s">
        <v>846</v>
      </c>
      <c r="B94" s="33" t="s">
        <v>847</v>
      </c>
      <c r="C94" s="33" t="s">
        <v>479</v>
      </c>
      <c r="D94" s="14">
        <v>115906</v>
      </c>
      <c r="E94" s="15">
        <v>1103.3699999999999</v>
      </c>
      <c r="F94" s="16">
        <v>3.0999999999999999E-3</v>
      </c>
      <c r="G94" s="16"/>
    </row>
    <row r="95" spans="1:7" x14ac:dyDescent="0.25">
      <c r="A95" s="13" t="s">
        <v>488</v>
      </c>
      <c r="B95" s="33" t="s">
        <v>489</v>
      </c>
      <c r="C95" s="33" t="s">
        <v>490</v>
      </c>
      <c r="D95" s="14">
        <v>1064808</v>
      </c>
      <c r="E95" s="15">
        <v>1071.3</v>
      </c>
      <c r="F95" s="16">
        <v>3.0000000000000001E-3</v>
      </c>
      <c r="G95" s="16"/>
    </row>
    <row r="96" spans="1:7" x14ac:dyDescent="0.25">
      <c r="A96" s="13" t="s">
        <v>1768</v>
      </c>
      <c r="B96" s="33" t="s">
        <v>1769</v>
      </c>
      <c r="C96" s="33" t="s">
        <v>479</v>
      </c>
      <c r="D96" s="14">
        <v>232682</v>
      </c>
      <c r="E96" s="15">
        <v>998.67</v>
      </c>
      <c r="F96" s="16">
        <v>2.8E-3</v>
      </c>
      <c r="G96" s="16"/>
    </row>
    <row r="97" spans="1:7" x14ac:dyDescent="0.25">
      <c r="A97" s="13" t="s">
        <v>623</v>
      </c>
      <c r="B97" s="33" t="s">
        <v>624</v>
      </c>
      <c r="C97" s="33" t="s">
        <v>431</v>
      </c>
      <c r="D97" s="14">
        <v>66736</v>
      </c>
      <c r="E97" s="15">
        <v>962.47</v>
      </c>
      <c r="F97" s="16">
        <v>2.7000000000000001E-3</v>
      </c>
      <c r="G97" s="16"/>
    </row>
    <row r="98" spans="1:7" x14ac:dyDescent="0.25">
      <c r="A98" s="13" t="s">
        <v>886</v>
      </c>
      <c r="B98" s="33" t="s">
        <v>887</v>
      </c>
      <c r="C98" s="33" t="s">
        <v>530</v>
      </c>
      <c r="D98" s="14">
        <v>73538</v>
      </c>
      <c r="E98" s="15">
        <v>951.77</v>
      </c>
      <c r="F98" s="16">
        <v>2.5999999999999999E-3</v>
      </c>
      <c r="G98" s="16"/>
    </row>
    <row r="99" spans="1:7" x14ac:dyDescent="0.25">
      <c r="A99" s="13" t="s">
        <v>1239</v>
      </c>
      <c r="B99" s="33" t="s">
        <v>1240</v>
      </c>
      <c r="C99" s="33" t="s">
        <v>412</v>
      </c>
      <c r="D99" s="14">
        <v>124460</v>
      </c>
      <c r="E99" s="15">
        <v>839.42</v>
      </c>
      <c r="F99" s="16">
        <v>2.3E-3</v>
      </c>
      <c r="G99" s="16"/>
    </row>
    <row r="100" spans="1:7" x14ac:dyDescent="0.25">
      <c r="A100" s="13" t="s">
        <v>535</v>
      </c>
      <c r="B100" s="33" t="s">
        <v>536</v>
      </c>
      <c r="C100" s="33" t="s">
        <v>415</v>
      </c>
      <c r="D100" s="14">
        <v>141747</v>
      </c>
      <c r="E100" s="15">
        <v>716.74</v>
      </c>
      <c r="F100" s="16">
        <v>2E-3</v>
      </c>
      <c r="G100" s="16"/>
    </row>
    <row r="101" spans="1:7" x14ac:dyDescent="0.25">
      <c r="A101" s="13" t="s">
        <v>511</v>
      </c>
      <c r="B101" s="33" t="s">
        <v>512</v>
      </c>
      <c r="C101" s="33" t="s">
        <v>484</v>
      </c>
      <c r="D101" s="14">
        <v>206742</v>
      </c>
      <c r="E101" s="15">
        <v>682.66</v>
      </c>
      <c r="F101" s="16">
        <v>1.9E-3</v>
      </c>
      <c r="G101" s="16"/>
    </row>
    <row r="102" spans="1:7" x14ac:dyDescent="0.25">
      <c r="A102" s="13" t="s">
        <v>899</v>
      </c>
      <c r="B102" s="33" t="s">
        <v>900</v>
      </c>
      <c r="C102" s="33" t="s">
        <v>445</v>
      </c>
      <c r="D102" s="14">
        <v>121667</v>
      </c>
      <c r="E102" s="15">
        <v>240.3</v>
      </c>
      <c r="F102" s="16">
        <v>6.9999999999999999E-4</v>
      </c>
      <c r="G102" s="16"/>
    </row>
    <row r="103" spans="1:7" x14ac:dyDescent="0.25">
      <c r="A103" s="17" t="s">
        <v>183</v>
      </c>
      <c r="B103" s="34"/>
      <c r="C103" s="34"/>
      <c r="D103" s="18"/>
      <c r="E103" s="37">
        <v>351433.31</v>
      </c>
      <c r="F103" s="38">
        <v>0.97470000000000001</v>
      </c>
      <c r="G103" s="21"/>
    </row>
    <row r="104" spans="1:7" x14ac:dyDescent="0.25">
      <c r="A104" s="17" t="s">
        <v>466</v>
      </c>
      <c r="B104" s="33"/>
      <c r="C104" s="33"/>
      <c r="D104" s="14"/>
      <c r="E104" s="15"/>
      <c r="F104" s="16"/>
      <c r="G104" s="16"/>
    </row>
    <row r="105" spans="1:7" x14ac:dyDescent="0.25">
      <c r="A105" s="17" t="s">
        <v>183</v>
      </c>
      <c r="B105" s="33"/>
      <c r="C105" s="33"/>
      <c r="D105" s="14"/>
      <c r="E105" s="39" t="s">
        <v>137</v>
      </c>
      <c r="F105" s="40" t="s">
        <v>137</v>
      </c>
      <c r="G105" s="16"/>
    </row>
    <row r="106" spans="1:7" x14ac:dyDescent="0.25">
      <c r="A106" s="24" t="s">
        <v>192</v>
      </c>
      <c r="B106" s="35"/>
      <c r="C106" s="35"/>
      <c r="D106" s="25"/>
      <c r="E106" s="30">
        <v>351433.31</v>
      </c>
      <c r="F106" s="31">
        <v>0.97470000000000001</v>
      </c>
      <c r="G106" s="21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17" t="s">
        <v>901</v>
      </c>
      <c r="B109" s="33"/>
      <c r="C109" s="33"/>
      <c r="D109" s="14"/>
      <c r="E109" s="15"/>
      <c r="F109" s="16"/>
      <c r="G109" s="16"/>
    </row>
    <row r="110" spans="1:7" x14ac:dyDescent="0.25">
      <c r="A110" s="13" t="s">
        <v>902</v>
      </c>
      <c r="B110" s="33" t="s">
        <v>903</v>
      </c>
      <c r="C110" s="33"/>
      <c r="D110" s="14">
        <v>149068.46400000001</v>
      </c>
      <c r="E110" s="15">
        <v>4995.54</v>
      </c>
      <c r="F110" s="16">
        <v>1.38E-2</v>
      </c>
      <c r="G110" s="16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24" t="s">
        <v>192</v>
      </c>
      <c r="B112" s="35"/>
      <c r="C112" s="35"/>
      <c r="D112" s="25"/>
      <c r="E112" s="19">
        <v>4995.54</v>
      </c>
      <c r="F112" s="20">
        <v>1.38E-2</v>
      </c>
      <c r="G112" s="21"/>
    </row>
    <row r="113" spans="1:7" x14ac:dyDescent="0.25">
      <c r="A113" s="13"/>
      <c r="B113" s="33"/>
      <c r="C113" s="33"/>
      <c r="D113" s="14"/>
      <c r="E113" s="15"/>
      <c r="F113" s="16"/>
      <c r="G113" s="16"/>
    </row>
    <row r="114" spans="1:7" x14ac:dyDescent="0.25">
      <c r="A114" s="17" t="s">
        <v>196</v>
      </c>
      <c r="B114" s="33"/>
      <c r="C114" s="33"/>
      <c r="D114" s="14"/>
      <c r="E114" s="15"/>
      <c r="F114" s="16"/>
      <c r="G114" s="16"/>
    </row>
    <row r="115" spans="1:7" x14ac:dyDescent="0.25">
      <c r="A115" s="13" t="s">
        <v>197</v>
      </c>
      <c r="B115" s="33"/>
      <c r="C115" s="33"/>
      <c r="D115" s="14"/>
      <c r="E115" s="15">
        <v>4602.8</v>
      </c>
      <c r="F115" s="16">
        <v>1.2800000000000001E-2</v>
      </c>
      <c r="G115" s="16">
        <v>6.6567000000000001E-2</v>
      </c>
    </row>
    <row r="116" spans="1:7" x14ac:dyDescent="0.25">
      <c r="A116" s="13" t="s">
        <v>197</v>
      </c>
      <c r="B116" s="33"/>
      <c r="C116" s="33"/>
      <c r="D116" s="14"/>
      <c r="E116" s="15">
        <v>299.8</v>
      </c>
      <c r="F116" s="16">
        <v>8.0000000000000004E-4</v>
      </c>
      <c r="G116" s="16">
        <v>5.9499999999999997E-2</v>
      </c>
    </row>
    <row r="117" spans="1:7" x14ac:dyDescent="0.25">
      <c r="A117" s="17" t="s">
        <v>183</v>
      </c>
      <c r="B117" s="34"/>
      <c r="C117" s="34"/>
      <c r="D117" s="18"/>
      <c r="E117" s="37">
        <v>4902.6000000000004</v>
      </c>
      <c r="F117" s="38">
        <v>1.3599999999999999E-2</v>
      </c>
      <c r="G117" s="21"/>
    </row>
    <row r="118" spans="1:7" x14ac:dyDescent="0.25">
      <c r="A118" s="13"/>
      <c r="B118" s="33"/>
      <c r="C118" s="33"/>
      <c r="D118" s="14"/>
      <c r="E118" s="15"/>
      <c r="F118" s="16"/>
      <c r="G118" s="16"/>
    </row>
    <row r="119" spans="1:7" x14ac:dyDescent="0.25">
      <c r="A119" s="24" t="s">
        <v>192</v>
      </c>
      <c r="B119" s="35"/>
      <c r="C119" s="35"/>
      <c r="D119" s="25"/>
      <c r="E119" s="19">
        <v>4902.6000000000004</v>
      </c>
      <c r="F119" s="20">
        <v>1.3599999999999999E-2</v>
      </c>
      <c r="G119" s="21"/>
    </row>
    <row r="120" spans="1:7" x14ac:dyDescent="0.25">
      <c r="A120" s="13" t="s">
        <v>198</v>
      </c>
      <c r="B120" s="33"/>
      <c r="C120" s="33"/>
      <c r="D120" s="14"/>
      <c r="E120" s="15">
        <v>3.5043677</v>
      </c>
      <c r="F120" s="16">
        <v>9.0000000000000002E-6</v>
      </c>
      <c r="G120" s="16"/>
    </row>
    <row r="121" spans="1:7" x14ac:dyDescent="0.25">
      <c r="A121" s="13" t="s">
        <v>199</v>
      </c>
      <c r="B121" s="33"/>
      <c r="C121" s="33"/>
      <c r="D121" s="14"/>
      <c r="E121" s="26">
        <v>-575.06436770000005</v>
      </c>
      <c r="F121" s="27">
        <v>-2.1090000000000002E-3</v>
      </c>
      <c r="G121" s="16">
        <v>6.6133999999999998E-2</v>
      </c>
    </row>
    <row r="122" spans="1:7" x14ac:dyDescent="0.25">
      <c r="A122" s="28" t="s">
        <v>200</v>
      </c>
      <c r="B122" s="36"/>
      <c r="C122" s="36"/>
      <c r="D122" s="29"/>
      <c r="E122" s="30">
        <v>360759.89</v>
      </c>
      <c r="F122" s="31">
        <v>1</v>
      </c>
      <c r="G122" s="31"/>
    </row>
    <row r="127" spans="1:7" x14ac:dyDescent="0.25">
      <c r="A127" s="1" t="s">
        <v>202</v>
      </c>
    </row>
    <row r="128" spans="1:7" x14ac:dyDescent="0.25">
      <c r="A128" s="48" t="s">
        <v>203</v>
      </c>
      <c r="B128" s="3" t="s">
        <v>137</v>
      </c>
    </row>
    <row r="129" spans="1:3" x14ac:dyDescent="0.25">
      <c r="A129" t="s">
        <v>204</v>
      </c>
    </row>
    <row r="130" spans="1:3" x14ac:dyDescent="0.25">
      <c r="A130" t="s">
        <v>205</v>
      </c>
      <c r="B130" t="s">
        <v>206</v>
      </c>
      <c r="C130" t="s">
        <v>206</v>
      </c>
    </row>
    <row r="131" spans="1:3" x14ac:dyDescent="0.25">
      <c r="B131" s="49">
        <v>45716</v>
      </c>
      <c r="C131" s="49">
        <v>45747</v>
      </c>
    </row>
    <row r="132" spans="1:3" x14ac:dyDescent="0.25">
      <c r="A132" t="s">
        <v>211</v>
      </c>
      <c r="B132">
        <v>86.656999999999996</v>
      </c>
      <c r="C132">
        <v>92.805999999999997</v>
      </c>
    </row>
    <row r="133" spans="1:3" x14ac:dyDescent="0.25">
      <c r="A133" t="s">
        <v>212</v>
      </c>
      <c r="B133">
        <v>33.613</v>
      </c>
      <c r="C133">
        <v>35.997999999999998</v>
      </c>
    </row>
    <row r="134" spans="1:3" x14ac:dyDescent="0.25">
      <c r="A134" t="s">
        <v>217</v>
      </c>
      <c r="B134">
        <v>74.061000000000007</v>
      </c>
      <c r="C134">
        <v>79.221000000000004</v>
      </c>
    </row>
    <row r="135" spans="1:3" x14ac:dyDescent="0.25">
      <c r="A135" t="s">
        <v>218</v>
      </c>
      <c r="B135">
        <v>28.245999999999999</v>
      </c>
      <c r="C135">
        <v>30.213999999999999</v>
      </c>
    </row>
    <row r="137" spans="1:3" x14ac:dyDescent="0.25">
      <c r="A137" t="s">
        <v>287</v>
      </c>
      <c r="B137" s="3" t="s">
        <v>137</v>
      </c>
    </row>
    <row r="138" spans="1:3" x14ac:dyDescent="0.25">
      <c r="A138" t="s">
        <v>233</v>
      </c>
      <c r="B138" s="3" t="s">
        <v>137</v>
      </c>
    </row>
    <row r="139" spans="1:3" ht="29.1" customHeight="1" x14ac:dyDescent="0.25">
      <c r="A139" s="48" t="s">
        <v>234</v>
      </c>
      <c r="B139" s="3" t="s">
        <v>137</v>
      </c>
    </row>
    <row r="140" spans="1:3" ht="29.1" customHeight="1" x14ac:dyDescent="0.25">
      <c r="A140" s="48" t="s">
        <v>235</v>
      </c>
      <c r="B140" s="3" t="s">
        <v>137</v>
      </c>
    </row>
    <row r="141" spans="1:3" x14ac:dyDescent="0.25">
      <c r="A141" t="s">
        <v>467</v>
      </c>
      <c r="B141" s="51">
        <v>0.16750000000000001</v>
      </c>
    </row>
    <row r="142" spans="1:3" ht="43.5" customHeight="1" x14ac:dyDescent="0.25">
      <c r="A142" s="48" t="s">
        <v>237</v>
      </c>
      <c r="B142" s="3" t="s">
        <v>137</v>
      </c>
    </row>
    <row r="143" spans="1:3" x14ac:dyDescent="0.25">
      <c r="B143" s="3"/>
    </row>
    <row r="144" spans="1:3" ht="29.1" customHeight="1" x14ac:dyDescent="0.25">
      <c r="A144" s="48" t="s">
        <v>238</v>
      </c>
      <c r="B144" s="3" t="s">
        <v>137</v>
      </c>
    </row>
    <row r="145" spans="1:4" ht="29.1" customHeight="1" x14ac:dyDescent="0.25">
      <c r="A145" s="48" t="s">
        <v>239</v>
      </c>
      <c r="B145" t="s">
        <v>137</v>
      </c>
    </row>
    <row r="146" spans="1:4" ht="29.1" customHeight="1" x14ac:dyDescent="0.25">
      <c r="A146" s="48" t="s">
        <v>240</v>
      </c>
      <c r="B146" s="3" t="s">
        <v>137</v>
      </c>
    </row>
    <row r="147" spans="1:4" ht="29.1" customHeight="1" x14ac:dyDescent="0.25">
      <c r="A147" s="48" t="s">
        <v>241</v>
      </c>
      <c r="B147" s="3" t="s">
        <v>137</v>
      </c>
    </row>
    <row r="149" spans="1:4" ht="69.95" customHeight="1" x14ac:dyDescent="0.25">
      <c r="A149" s="71" t="s">
        <v>251</v>
      </c>
      <c r="B149" s="71" t="s">
        <v>252</v>
      </c>
      <c r="C149" s="71" t="s">
        <v>5</v>
      </c>
      <c r="D149" s="71" t="s">
        <v>6</v>
      </c>
    </row>
    <row r="150" spans="1:4" ht="69.95" customHeight="1" x14ac:dyDescent="0.25">
      <c r="A150" s="71" t="s">
        <v>1770</v>
      </c>
      <c r="B150" s="71"/>
      <c r="C150" s="71" t="s">
        <v>68</v>
      </c>
      <c r="D15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79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1771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1772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765</v>
      </c>
      <c r="B8" s="33" t="s">
        <v>766</v>
      </c>
      <c r="C8" s="33" t="s">
        <v>396</v>
      </c>
      <c r="D8" s="14">
        <v>1063939</v>
      </c>
      <c r="E8" s="15">
        <v>14345.62</v>
      </c>
      <c r="F8" s="16">
        <v>5.7700000000000001E-2</v>
      </c>
      <c r="G8" s="16"/>
    </row>
    <row r="9" spans="1:8" x14ac:dyDescent="0.25">
      <c r="A9" s="13" t="s">
        <v>394</v>
      </c>
      <c r="B9" s="33" t="s">
        <v>395</v>
      </c>
      <c r="C9" s="33" t="s">
        <v>396</v>
      </c>
      <c r="D9" s="14">
        <v>699107</v>
      </c>
      <c r="E9" s="15">
        <v>12781.07</v>
      </c>
      <c r="F9" s="16">
        <v>5.1400000000000001E-2</v>
      </c>
      <c r="G9" s="16"/>
    </row>
    <row r="10" spans="1:8" x14ac:dyDescent="0.25">
      <c r="A10" s="13" t="s">
        <v>789</v>
      </c>
      <c r="B10" s="33" t="s">
        <v>790</v>
      </c>
      <c r="C10" s="33" t="s">
        <v>490</v>
      </c>
      <c r="D10" s="14">
        <v>1714490</v>
      </c>
      <c r="E10" s="15">
        <v>6131.02</v>
      </c>
      <c r="F10" s="16">
        <v>2.47E-2</v>
      </c>
      <c r="G10" s="16"/>
    </row>
    <row r="11" spans="1:8" x14ac:dyDescent="0.25">
      <c r="A11" s="13" t="s">
        <v>619</v>
      </c>
      <c r="B11" s="33" t="s">
        <v>620</v>
      </c>
      <c r="C11" s="33" t="s">
        <v>431</v>
      </c>
      <c r="D11" s="14">
        <v>343006</v>
      </c>
      <c r="E11" s="15">
        <v>5950.13</v>
      </c>
      <c r="F11" s="16">
        <v>2.3900000000000001E-2</v>
      </c>
      <c r="G11" s="16"/>
    </row>
    <row r="12" spans="1:8" x14ac:dyDescent="0.25">
      <c r="A12" s="13" t="s">
        <v>416</v>
      </c>
      <c r="B12" s="33" t="s">
        <v>417</v>
      </c>
      <c r="C12" s="33" t="s">
        <v>405</v>
      </c>
      <c r="D12" s="14">
        <v>373077</v>
      </c>
      <c r="E12" s="15">
        <v>5859.73</v>
      </c>
      <c r="F12" s="16">
        <v>2.3599999999999999E-2</v>
      </c>
      <c r="G12" s="16"/>
    </row>
    <row r="13" spans="1:8" x14ac:dyDescent="0.25">
      <c r="A13" s="13" t="s">
        <v>770</v>
      </c>
      <c r="B13" s="33" t="s">
        <v>771</v>
      </c>
      <c r="C13" s="33" t="s">
        <v>473</v>
      </c>
      <c r="D13" s="14">
        <v>333781</v>
      </c>
      <c r="E13" s="15">
        <v>5785.76</v>
      </c>
      <c r="F13" s="16">
        <v>2.3300000000000001E-2</v>
      </c>
      <c r="G13" s="16"/>
    </row>
    <row r="14" spans="1:8" x14ac:dyDescent="0.25">
      <c r="A14" s="13" t="s">
        <v>408</v>
      </c>
      <c r="B14" s="33" t="s">
        <v>409</v>
      </c>
      <c r="C14" s="33" t="s">
        <v>405</v>
      </c>
      <c r="D14" s="14">
        <v>302622</v>
      </c>
      <c r="E14" s="15">
        <v>4819.26</v>
      </c>
      <c r="F14" s="16">
        <v>1.9400000000000001E-2</v>
      </c>
      <c r="G14" s="16"/>
    </row>
    <row r="15" spans="1:8" x14ac:dyDescent="0.25">
      <c r="A15" s="13" t="s">
        <v>767</v>
      </c>
      <c r="B15" s="33" t="s">
        <v>768</v>
      </c>
      <c r="C15" s="33" t="s">
        <v>769</v>
      </c>
      <c r="D15" s="14">
        <v>374886</v>
      </c>
      <c r="E15" s="15">
        <v>4780.17</v>
      </c>
      <c r="F15" s="16">
        <v>1.9199999999999998E-2</v>
      </c>
      <c r="G15" s="16"/>
    </row>
    <row r="16" spans="1:8" x14ac:dyDescent="0.25">
      <c r="A16" s="13" t="s">
        <v>774</v>
      </c>
      <c r="B16" s="33" t="s">
        <v>775</v>
      </c>
      <c r="C16" s="33" t="s">
        <v>396</v>
      </c>
      <c r="D16" s="14">
        <v>615237</v>
      </c>
      <c r="E16" s="15">
        <v>4746.55</v>
      </c>
      <c r="F16" s="16">
        <v>1.9099999999999999E-2</v>
      </c>
      <c r="G16" s="16"/>
    </row>
    <row r="17" spans="1:7" x14ac:dyDescent="0.25">
      <c r="A17" s="13" t="s">
        <v>403</v>
      </c>
      <c r="B17" s="33" t="s">
        <v>404</v>
      </c>
      <c r="C17" s="33" t="s">
        <v>405</v>
      </c>
      <c r="D17" s="14">
        <v>129421</v>
      </c>
      <c r="E17" s="15">
        <v>4667.12</v>
      </c>
      <c r="F17" s="16">
        <v>1.8800000000000001E-2</v>
      </c>
      <c r="G17" s="16"/>
    </row>
    <row r="18" spans="1:7" x14ac:dyDescent="0.25">
      <c r="A18" s="13" t="s">
        <v>410</v>
      </c>
      <c r="B18" s="33" t="s">
        <v>411</v>
      </c>
      <c r="C18" s="33" t="s">
        <v>412</v>
      </c>
      <c r="D18" s="14">
        <v>39960</v>
      </c>
      <c r="E18" s="15">
        <v>4604.25</v>
      </c>
      <c r="F18" s="16">
        <v>1.8499999999999999E-2</v>
      </c>
      <c r="G18" s="16"/>
    </row>
    <row r="19" spans="1:7" x14ac:dyDescent="0.25">
      <c r="A19" s="13" t="s">
        <v>772</v>
      </c>
      <c r="B19" s="33" t="s">
        <v>773</v>
      </c>
      <c r="C19" s="33" t="s">
        <v>549</v>
      </c>
      <c r="D19" s="14">
        <v>110044</v>
      </c>
      <c r="E19" s="15">
        <v>3843.07</v>
      </c>
      <c r="F19" s="16">
        <v>1.55E-2</v>
      </c>
      <c r="G19" s="16"/>
    </row>
    <row r="20" spans="1:7" x14ac:dyDescent="0.25">
      <c r="A20" s="13" t="s">
        <v>836</v>
      </c>
      <c r="B20" s="33" t="s">
        <v>837</v>
      </c>
      <c r="C20" s="33" t="s">
        <v>479</v>
      </c>
      <c r="D20" s="14">
        <v>42643</v>
      </c>
      <c r="E20" s="15">
        <v>3814.67</v>
      </c>
      <c r="F20" s="16">
        <v>1.5299999999999999E-2</v>
      </c>
      <c r="G20" s="16"/>
    </row>
    <row r="21" spans="1:7" x14ac:dyDescent="0.25">
      <c r="A21" s="13" t="s">
        <v>1194</v>
      </c>
      <c r="B21" s="33" t="s">
        <v>1195</v>
      </c>
      <c r="C21" s="33" t="s">
        <v>576</v>
      </c>
      <c r="D21" s="14">
        <v>72432</v>
      </c>
      <c r="E21" s="15">
        <v>3705.15</v>
      </c>
      <c r="F21" s="16">
        <v>1.49E-2</v>
      </c>
      <c r="G21" s="16"/>
    </row>
    <row r="22" spans="1:7" x14ac:dyDescent="0.25">
      <c r="A22" s="13" t="s">
        <v>406</v>
      </c>
      <c r="B22" s="33" t="s">
        <v>407</v>
      </c>
      <c r="C22" s="33" t="s">
        <v>399</v>
      </c>
      <c r="D22" s="14">
        <v>770186</v>
      </c>
      <c r="E22" s="15">
        <v>3155.84</v>
      </c>
      <c r="F22" s="16">
        <v>1.2699999999999999E-2</v>
      </c>
      <c r="G22" s="16"/>
    </row>
    <row r="23" spans="1:7" x14ac:dyDescent="0.25">
      <c r="A23" s="13" t="s">
        <v>782</v>
      </c>
      <c r="B23" s="33" t="s">
        <v>783</v>
      </c>
      <c r="C23" s="33" t="s">
        <v>396</v>
      </c>
      <c r="D23" s="14">
        <v>141313</v>
      </c>
      <c r="E23" s="15">
        <v>3068.19</v>
      </c>
      <c r="F23" s="16">
        <v>1.23E-2</v>
      </c>
      <c r="G23" s="16"/>
    </row>
    <row r="24" spans="1:7" x14ac:dyDescent="0.25">
      <c r="A24" s="13" t="s">
        <v>1190</v>
      </c>
      <c r="B24" s="33" t="s">
        <v>1191</v>
      </c>
      <c r="C24" s="33" t="s">
        <v>479</v>
      </c>
      <c r="D24" s="14">
        <v>138297</v>
      </c>
      <c r="E24" s="15">
        <v>2776.1</v>
      </c>
      <c r="F24" s="16">
        <v>1.12E-2</v>
      </c>
      <c r="G24" s="16"/>
    </row>
    <row r="25" spans="1:7" x14ac:dyDescent="0.25">
      <c r="A25" s="13" t="s">
        <v>787</v>
      </c>
      <c r="B25" s="33" t="s">
        <v>788</v>
      </c>
      <c r="C25" s="33" t="s">
        <v>479</v>
      </c>
      <c r="D25" s="14">
        <v>112087</v>
      </c>
      <c r="E25" s="15">
        <v>2670.92</v>
      </c>
      <c r="F25" s="16">
        <v>1.0699999999999999E-2</v>
      </c>
      <c r="G25" s="16"/>
    </row>
    <row r="26" spans="1:7" x14ac:dyDescent="0.25">
      <c r="A26" s="13" t="s">
        <v>418</v>
      </c>
      <c r="B26" s="33" t="s">
        <v>419</v>
      </c>
      <c r="C26" s="33" t="s">
        <v>420</v>
      </c>
      <c r="D26" s="14">
        <v>879833</v>
      </c>
      <c r="E26" s="15">
        <v>2651.11</v>
      </c>
      <c r="F26" s="16">
        <v>1.0699999999999999E-2</v>
      </c>
      <c r="G26" s="16"/>
    </row>
    <row r="27" spans="1:7" x14ac:dyDescent="0.25">
      <c r="A27" s="13" t="s">
        <v>1591</v>
      </c>
      <c r="B27" s="33" t="s">
        <v>1592</v>
      </c>
      <c r="C27" s="33" t="s">
        <v>898</v>
      </c>
      <c r="D27" s="14">
        <v>1009187</v>
      </c>
      <c r="E27" s="15">
        <v>2486.4299999999998</v>
      </c>
      <c r="F27" s="16">
        <v>0.01</v>
      </c>
      <c r="G27" s="16"/>
    </row>
    <row r="28" spans="1:7" x14ac:dyDescent="0.25">
      <c r="A28" s="13" t="s">
        <v>778</v>
      </c>
      <c r="B28" s="33" t="s">
        <v>779</v>
      </c>
      <c r="C28" s="33" t="s">
        <v>396</v>
      </c>
      <c r="D28" s="14">
        <v>220063</v>
      </c>
      <c r="E28" s="15">
        <v>2425.09</v>
      </c>
      <c r="F28" s="16">
        <v>9.7999999999999997E-3</v>
      </c>
      <c r="G28" s="16"/>
    </row>
    <row r="29" spans="1:7" x14ac:dyDescent="0.25">
      <c r="A29" s="13" t="s">
        <v>625</v>
      </c>
      <c r="B29" s="33" t="s">
        <v>626</v>
      </c>
      <c r="C29" s="33" t="s">
        <v>487</v>
      </c>
      <c r="D29" s="14">
        <v>36515</v>
      </c>
      <c r="E29" s="15">
        <v>2415.91</v>
      </c>
      <c r="F29" s="16">
        <v>9.7000000000000003E-3</v>
      </c>
      <c r="G29" s="16"/>
    </row>
    <row r="30" spans="1:7" x14ac:dyDescent="0.25">
      <c r="A30" s="13" t="s">
        <v>1226</v>
      </c>
      <c r="B30" s="33" t="s">
        <v>1227</v>
      </c>
      <c r="C30" s="33" t="s">
        <v>484</v>
      </c>
      <c r="D30" s="14">
        <v>58358</v>
      </c>
      <c r="E30" s="15">
        <v>2382.87</v>
      </c>
      <c r="F30" s="16">
        <v>9.5999999999999992E-3</v>
      </c>
      <c r="G30" s="16"/>
    </row>
    <row r="31" spans="1:7" x14ac:dyDescent="0.25">
      <c r="A31" s="13" t="s">
        <v>432</v>
      </c>
      <c r="B31" s="33" t="s">
        <v>433</v>
      </c>
      <c r="C31" s="33" t="s">
        <v>431</v>
      </c>
      <c r="D31" s="14">
        <v>38606</v>
      </c>
      <c r="E31" s="15">
        <v>2229.67</v>
      </c>
      <c r="F31" s="16">
        <v>8.9999999999999993E-3</v>
      </c>
      <c r="G31" s="16"/>
    </row>
    <row r="32" spans="1:7" x14ac:dyDescent="0.25">
      <c r="A32" s="13" t="s">
        <v>627</v>
      </c>
      <c r="B32" s="33" t="s">
        <v>628</v>
      </c>
      <c r="C32" s="33" t="s">
        <v>431</v>
      </c>
      <c r="D32" s="14">
        <v>105860</v>
      </c>
      <c r="E32" s="15">
        <v>2146.79</v>
      </c>
      <c r="F32" s="16">
        <v>8.6E-3</v>
      </c>
      <c r="G32" s="16"/>
    </row>
    <row r="33" spans="1:7" x14ac:dyDescent="0.25">
      <c r="A33" s="13" t="s">
        <v>927</v>
      </c>
      <c r="B33" s="33" t="s">
        <v>928</v>
      </c>
      <c r="C33" s="33" t="s">
        <v>438</v>
      </c>
      <c r="D33" s="14">
        <v>18565</v>
      </c>
      <c r="E33" s="15">
        <v>2087.4499999999998</v>
      </c>
      <c r="F33" s="16">
        <v>8.3999999999999995E-3</v>
      </c>
      <c r="G33" s="16"/>
    </row>
    <row r="34" spans="1:7" x14ac:dyDescent="0.25">
      <c r="A34" s="13" t="s">
        <v>776</v>
      </c>
      <c r="B34" s="33" t="s">
        <v>777</v>
      </c>
      <c r="C34" s="33" t="s">
        <v>484</v>
      </c>
      <c r="D34" s="14">
        <v>38816</v>
      </c>
      <c r="E34" s="15">
        <v>2067.0100000000002</v>
      </c>
      <c r="F34" s="16">
        <v>8.3000000000000001E-3</v>
      </c>
      <c r="G34" s="16"/>
    </row>
    <row r="35" spans="1:7" x14ac:dyDescent="0.25">
      <c r="A35" s="13" t="s">
        <v>923</v>
      </c>
      <c r="B35" s="33" t="s">
        <v>924</v>
      </c>
      <c r="C35" s="33" t="s">
        <v>881</v>
      </c>
      <c r="D35" s="14">
        <v>102732</v>
      </c>
      <c r="E35" s="15">
        <v>2036.25</v>
      </c>
      <c r="F35" s="16">
        <v>8.2000000000000007E-3</v>
      </c>
      <c r="G35" s="16"/>
    </row>
    <row r="36" spans="1:7" x14ac:dyDescent="0.25">
      <c r="A36" s="13" t="s">
        <v>844</v>
      </c>
      <c r="B36" s="33" t="s">
        <v>845</v>
      </c>
      <c r="C36" s="33" t="s">
        <v>412</v>
      </c>
      <c r="D36" s="14">
        <v>83054</v>
      </c>
      <c r="E36" s="15">
        <v>2009.78</v>
      </c>
      <c r="F36" s="16">
        <v>8.0999999999999996E-3</v>
      </c>
      <c r="G36" s="16"/>
    </row>
    <row r="37" spans="1:7" x14ac:dyDescent="0.25">
      <c r="A37" s="13" t="s">
        <v>1237</v>
      </c>
      <c r="B37" s="33" t="s">
        <v>1238</v>
      </c>
      <c r="C37" s="33" t="s">
        <v>500</v>
      </c>
      <c r="D37" s="14">
        <v>290380</v>
      </c>
      <c r="E37" s="15">
        <v>1991.14</v>
      </c>
      <c r="F37" s="16">
        <v>8.0000000000000002E-3</v>
      </c>
      <c r="G37" s="16"/>
    </row>
    <row r="38" spans="1:7" x14ac:dyDescent="0.25">
      <c r="A38" s="13" t="s">
        <v>1773</v>
      </c>
      <c r="B38" s="33" t="s">
        <v>1774</v>
      </c>
      <c r="C38" s="33" t="s">
        <v>786</v>
      </c>
      <c r="D38" s="14">
        <v>6418</v>
      </c>
      <c r="E38" s="15">
        <v>1957.68</v>
      </c>
      <c r="F38" s="16">
        <v>7.9000000000000008E-3</v>
      </c>
      <c r="G38" s="16"/>
    </row>
    <row r="39" spans="1:7" x14ac:dyDescent="0.25">
      <c r="A39" s="13" t="s">
        <v>892</v>
      </c>
      <c r="B39" s="33" t="s">
        <v>893</v>
      </c>
      <c r="C39" s="33" t="s">
        <v>415</v>
      </c>
      <c r="D39" s="14">
        <v>14688</v>
      </c>
      <c r="E39" s="15">
        <v>1935.8</v>
      </c>
      <c r="F39" s="16">
        <v>7.7999999999999996E-3</v>
      </c>
      <c r="G39" s="16"/>
    </row>
    <row r="40" spans="1:7" x14ac:dyDescent="0.25">
      <c r="A40" s="13" t="s">
        <v>1209</v>
      </c>
      <c r="B40" s="33" t="s">
        <v>1210</v>
      </c>
      <c r="C40" s="33" t="s">
        <v>415</v>
      </c>
      <c r="D40" s="14">
        <v>84187</v>
      </c>
      <c r="E40" s="15">
        <v>1798.57</v>
      </c>
      <c r="F40" s="16">
        <v>7.1999999999999998E-3</v>
      </c>
      <c r="G40" s="16"/>
    </row>
    <row r="41" spans="1:7" x14ac:dyDescent="0.25">
      <c r="A41" s="13" t="s">
        <v>869</v>
      </c>
      <c r="B41" s="33" t="s">
        <v>870</v>
      </c>
      <c r="C41" s="33" t="s">
        <v>856</v>
      </c>
      <c r="D41" s="14">
        <v>83357</v>
      </c>
      <c r="E41" s="15">
        <v>1775.17</v>
      </c>
      <c r="F41" s="16">
        <v>7.1000000000000004E-3</v>
      </c>
      <c r="G41" s="16"/>
    </row>
    <row r="42" spans="1:7" x14ac:dyDescent="0.25">
      <c r="A42" s="13" t="s">
        <v>838</v>
      </c>
      <c r="B42" s="33" t="s">
        <v>839</v>
      </c>
      <c r="C42" s="33" t="s">
        <v>415</v>
      </c>
      <c r="D42" s="14">
        <v>118950</v>
      </c>
      <c r="E42" s="15">
        <v>1735.12</v>
      </c>
      <c r="F42" s="16">
        <v>7.0000000000000001E-3</v>
      </c>
      <c r="G42" s="16"/>
    </row>
    <row r="43" spans="1:7" x14ac:dyDescent="0.25">
      <c r="A43" s="13" t="s">
        <v>427</v>
      </c>
      <c r="B43" s="33" t="s">
        <v>428</v>
      </c>
      <c r="C43" s="33" t="s">
        <v>420</v>
      </c>
      <c r="D43" s="14">
        <v>40267</v>
      </c>
      <c r="E43" s="15">
        <v>1682.13</v>
      </c>
      <c r="F43" s="16">
        <v>6.7999999999999996E-3</v>
      </c>
      <c r="G43" s="16"/>
    </row>
    <row r="44" spans="1:7" x14ac:dyDescent="0.25">
      <c r="A44" s="13" t="s">
        <v>425</v>
      </c>
      <c r="B44" s="33" t="s">
        <v>426</v>
      </c>
      <c r="C44" s="33" t="s">
        <v>412</v>
      </c>
      <c r="D44" s="14">
        <v>30651</v>
      </c>
      <c r="E44" s="15">
        <v>1639.12</v>
      </c>
      <c r="F44" s="16">
        <v>6.6E-3</v>
      </c>
      <c r="G44" s="16"/>
    </row>
    <row r="45" spans="1:7" x14ac:dyDescent="0.25">
      <c r="A45" s="13" t="s">
        <v>1775</v>
      </c>
      <c r="B45" s="33" t="s">
        <v>1776</v>
      </c>
      <c r="C45" s="33" t="s">
        <v>431</v>
      </c>
      <c r="D45" s="14">
        <v>335000</v>
      </c>
      <c r="E45" s="15">
        <v>1629.27</v>
      </c>
      <c r="F45" s="16">
        <v>6.6E-3</v>
      </c>
      <c r="G45" s="16"/>
    </row>
    <row r="46" spans="1:7" x14ac:dyDescent="0.25">
      <c r="A46" s="13" t="s">
        <v>784</v>
      </c>
      <c r="B46" s="33" t="s">
        <v>785</v>
      </c>
      <c r="C46" s="33" t="s">
        <v>786</v>
      </c>
      <c r="D46" s="14">
        <v>13900</v>
      </c>
      <c r="E46" s="15">
        <v>1599.83</v>
      </c>
      <c r="F46" s="16">
        <v>6.4000000000000003E-3</v>
      </c>
      <c r="G46" s="16"/>
    </row>
    <row r="47" spans="1:7" x14ac:dyDescent="0.25">
      <c r="A47" s="13" t="s">
        <v>791</v>
      </c>
      <c r="B47" s="33" t="s">
        <v>792</v>
      </c>
      <c r="C47" s="33" t="s">
        <v>412</v>
      </c>
      <c r="D47" s="14">
        <v>59680</v>
      </c>
      <c r="E47" s="15">
        <v>1590.95</v>
      </c>
      <c r="F47" s="16">
        <v>6.4000000000000003E-3</v>
      </c>
      <c r="G47" s="16"/>
    </row>
    <row r="48" spans="1:7" x14ac:dyDescent="0.25">
      <c r="A48" s="13" t="s">
        <v>436</v>
      </c>
      <c r="B48" s="33" t="s">
        <v>437</v>
      </c>
      <c r="C48" s="33" t="s">
        <v>438</v>
      </c>
      <c r="D48" s="14">
        <v>54832</v>
      </c>
      <c r="E48" s="15">
        <v>1562.33</v>
      </c>
      <c r="F48" s="16">
        <v>6.3E-3</v>
      </c>
      <c r="G48" s="16"/>
    </row>
    <row r="49" spans="1:7" x14ac:dyDescent="0.25">
      <c r="A49" s="13" t="s">
        <v>1777</v>
      </c>
      <c r="B49" s="33" t="s">
        <v>1778</v>
      </c>
      <c r="C49" s="33" t="s">
        <v>465</v>
      </c>
      <c r="D49" s="14">
        <v>286309</v>
      </c>
      <c r="E49" s="15">
        <v>1544.06</v>
      </c>
      <c r="F49" s="16">
        <v>6.1999999999999998E-3</v>
      </c>
      <c r="G49" s="16"/>
    </row>
    <row r="50" spans="1:7" x14ac:dyDescent="0.25">
      <c r="A50" s="13" t="s">
        <v>1245</v>
      </c>
      <c r="B50" s="33" t="s">
        <v>1246</v>
      </c>
      <c r="C50" s="33" t="s">
        <v>460</v>
      </c>
      <c r="D50" s="14">
        <v>2577990</v>
      </c>
      <c r="E50" s="15">
        <v>1460.69</v>
      </c>
      <c r="F50" s="16">
        <v>5.8999999999999999E-3</v>
      </c>
      <c r="G50" s="16"/>
    </row>
    <row r="51" spans="1:7" x14ac:dyDescent="0.25">
      <c r="A51" s="13" t="s">
        <v>485</v>
      </c>
      <c r="B51" s="33" t="s">
        <v>486</v>
      </c>
      <c r="C51" s="33" t="s">
        <v>487</v>
      </c>
      <c r="D51" s="14">
        <v>323365</v>
      </c>
      <c r="E51" s="15">
        <v>1441.72</v>
      </c>
      <c r="F51" s="16">
        <v>5.7999999999999996E-3</v>
      </c>
      <c r="G51" s="16"/>
    </row>
    <row r="52" spans="1:7" x14ac:dyDescent="0.25">
      <c r="A52" s="13" t="s">
        <v>1779</v>
      </c>
      <c r="B52" s="33" t="s">
        <v>1780</v>
      </c>
      <c r="C52" s="33" t="s">
        <v>465</v>
      </c>
      <c r="D52" s="14">
        <v>1220</v>
      </c>
      <c r="E52" s="15">
        <v>1374.67</v>
      </c>
      <c r="F52" s="16">
        <v>5.4999999999999997E-3</v>
      </c>
      <c r="G52" s="16"/>
    </row>
    <row r="53" spans="1:7" x14ac:dyDescent="0.25">
      <c r="A53" s="13" t="s">
        <v>931</v>
      </c>
      <c r="B53" s="33" t="s">
        <v>932</v>
      </c>
      <c r="C53" s="33" t="s">
        <v>476</v>
      </c>
      <c r="D53" s="14">
        <v>51910</v>
      </c>
      <c r="E53" s="15">
        <v>1372.4</v>
      </c>
      <c r="F53" s="16">
        <v>5.4999999999999997E-3</v>
      </c>
      <c r="G53" s="16"/>
    </row>
    <row r="54" spans="1:7" x14ac:dyDescent="0.25">
      <c r="A54" s="13" t="s">
        <v>852</v>
      </c>
      <c r="B54" s="33" t="s">
        <v>853</v>
      </c>
      <c r="C54" s="33" t="s">
        <v>465</v>
      </c>
      <c r="D54" s="14">
        <v>154878</v>
      </c>
      <c r="E54" s="15">
        <v>1355.96</v>
      </c>
      <c r="F54" s="16">
        <v>5.4999999999999997E-3</v>
      </c>
      <c r="G54" s="16"/>
    </row>
    <row r="55" spans="1:7" x14ac:dyDescent="0.25">
      <c r="A55" s="13" t="s">
        <v>629</v>
      </c>
      <c r="B55" s="33" t="s">
        <v>630</v>
      </c>
      <c r="C55" s="33" t="s">
        <v>431</v>
      </c>
      <c r="D55" s="14">
        <v>41452</v>
      </c>
      <c r="E55" s="15">
        <v>1338.05</v>
      </c>
      <c r="F55" s="16">
        <v>5.4000000000000003E-3</v>
      </c>
      <c r="G55" s="16"/>
    </row>
    <row r="56" spans="1:7" x14ac:dyDescent="0.25">
      <c r="A56" s="13" t="s">
        <v>631</v>
      </c>
      <c r="B56" s="33" t="s">
        <v>632</v>
      </c>
      <c r="C56" s="33" t="s">
        <v>487</v>
      </c>
      <c r="D56" s="14">
        <v>190494</v>
      </c>
      <c r="E56" s="15">
        <v>1330.31</v>
      </c>
      <c r="F56" s="16">
        <v>5.3E-3</v>
      </c>
      <c r="G56" s="16"/>
    </row>
    <row r="57" spans="1:7" x14ac:dyDescent="0.25">
      <c r="A57" s="13" t="s">
        <v>639</v>
      </c>
      <c r="B57" s="33" t="s">
        <v>640</v>
      </c>
      <c r="C57" s="33" t="s">
        <v>431</v>
      </c>
      <c r="D57" s="14">
        <v>84695</v>
      </c>
      <c r="E57" s="15">
        <v>1305.19</v>
      </c>
      <c r="F57" s="16">
        <v>5.1999999999999998E-3</v>
      </c>
      <c r="G57" s="16"/>
    </row>
    <row r="58" spans="1:7" x14ac:dyDescent="0.25">
      <c r="A58" s="13" t="s">
        <v>871</v>
      </c>
      <c r="B58" s="33" t="s">
        <v>872</v>
      </c>
      <c r="C58" s="33" t="s">
        <v>465</v>
      </c>
      <c r="D58" s="14">
        <v>49693</v>
      </c>
      <c r="E58" s="15">
        <v>1269.56</v>
      </c>
      <c r="F58" s="16">
        <v>5.1000000000000004E-3</v>
      </c>
      <c r="G58" s="16"/>
    </row>
    <row r="59" spans="1:7" x14ac:dyDescent="0.25">
      <c r="A59" s="13" t="s">
        <v>1781</v>
      </c>
      <c r="B59" s="33" t="s">
        <v>1782</v>
      </c>
      <c r="C59" s="33" t="s">
        <v>1614</v>
      </c>
      <c r="D59" s="14">
        <v>91253</v>
      </c>
      <c r="E59" s="15">
        <v>1265.6300000000001</v>
      </c>
      <c r="F59" s="16">
        <v>5.1000000000000004E-3</v>
      </c>
      <c r="G59" s="16"/>
    </row>
    <row r="60" spans="1:7" x14ac:dyDescent="0.25">
      <c r="A60" s="13" t="s">
        <v>1615</v>
      </c>
      <c r="B60" s="33" t="s">
        <v>1616</v>
      </c>
      <c r="C60" s="33" t="s">
        <v>460</v>
      </c>
      <c r="D60" s="14">
        <v>9766</v>
      </c>
      <c r="E60" s="15">
        <v>1235.76</v>
      </c>
      <c r="F60" s="16">
        <v>5.0000000000000001E-3</v>
      </c>
      <c r="G60" s="16"/>
    </row>
    <row r="61" spans="1:7" x14ac:dyDescent="0.25">
      <c r="A61" s="13" t="s">
        <v>623</v>
      </c>
      <c r="B61" s="33" t="s">
        <v>624</v>
      </c>
      <c r="C61" s="33" t="s">
        <v>431</v>
      </c>
      <c r="D61" s="14">
        <v>83615</v>
      </c>
      <c r="E61" s="15">
        <v>1205.9000000000001</v>
      </c>
      <c r="F61" s="16">
        <v>4.7999999999999996E-3</v>
      </c>
      <c r="G61" s="16"/>
    </row>
    <row r="62" spans="1:7" x14ac:dyDescent="0.25">
      <c r="A62" s="13" t="s">
        <v>397</v>
      </c>
      <c r="B62" s="33" t="s">
        <v>398</v>
      </c>
      <c r="C62" s="33" t="s">
        <v>399</v>
      </c>
      <c r="D62" s="14">
        <v>53147</v>
      </c>
      <c r="E62" s="15">
        <v>1200.51</v>
      </c>
      <c r="F62" s="16">
        <v>4.7999999999999996E-3</v>
      </c>
      <c r="G62" s="16"/>
    </row>
    <row r="63" spans="1:7" x14ac:dyDescent="0.25">
      <c r="A63" s="13" t="s">
        <v>793</v>
      </c>
      <c r="B63" s="33" t="s">
        <v>794</v>
      </c>
      <c r="C63" s="33" t="s">
        <v>795</v>
      </c>
      <c r="D63" s="14">
        <v>174569</v>
      </c>
      <c r="E63" s="15">
        <v>1191.3499999999999</v>
      </c>
      <c r="F63" s="16">
        <v>4.7999999999999996E-3</v>
      </c>
      <c r="G63" s="16"/>
    </row>
    <row r="64" spans="1:7" x14ac:dyDescent="0.25">
      <c r="A64" s="13" t="s">
        <v>1783</v>
      </c>
      <c r="B64" s="33" t="s">
        <v>1784</v>
      </c>
      <c r="C64" s="33" t="s">
        <v>549</v>
      </c>
      <c r="D64" s="14">
        <v>212753</v>
      </c>
      <c r="E64" s="15">
        <v>1185.67</v>
      </c>
      <c r="F64" s="16">
        <v>4.7999999999999996E-3</v>
      </c>
      <c r="G64" s="16"/>
    </row>
    <row r="65" spans="1:7" x14ac:dyDescent="0.25">
      <c r="A65" s="13" t="s">
        <v>770</v>
      </c>
      <c r="B65" s="33" t="s">
        <v>1219</v>
      </c>
      <c r="C65" s="33" t="s">
        <v>473</v>
      </c>
      <c r="D65" s="14">
        <v>90000</v>
      </c>
      <c r="E65" s="15">
        <v>1164.6500000000001</v>
      </c>
      <c r="F65" s="16">
        <v>4.7000000000000002E-3</v>
      </c>
      <c r="G65" s="16"/>
    </row>
    <row r="66" spans="1:7" x14ac:dyDescent="0.25">
      <c r="A66" s="13" t="s">
        <v>635</v>
      </c>
      <c r="B66" s="33" t="s">
        <v>636</v>
      </c>
      <c r="C66" s="33" t="s">
        <v>431</v>
      </c>
      <c r="D66" s="14">
        <v>47761</v>
      </c>
      <c r="E66" s="15">
        <v>1158.08</v>
      </c>
      <c r="F66" s="16">
        <v>4.7000000000000002E-3</v>
      </c>
      <c r="G66" s="16"/>
    </row>
    <row r="67" spans="1:7" x14ac:dyDescent="0.25">
      <c r="A67" s="13" t="s">
        <v>461</v>
      </c>
      <c r="B67" s="33" t="s">
        <v>462</v>
      </c>
      <c r="C67" s="33" t="s">
        <v>431</v>
      </c>
      <c r="D67" s="14">
        <v>127775</v>
      </c>
      <c r="E67" s="15">
        <v>1132.5999999999999</v>
      </c>
      <c r="F67" s="16">
        <v>4.5999999999999999E-3</v>
      </c>
      <c r="G67" s="16"/>
    </row>
    <row r="68" spans="1:7" x14ac:dyDescent="0.25">
      <c r="A68" s="13" t="s">
        <v>1243</v>
      </c>
      <c r="B68" s="33" t="s">
        <v>1244</v>
      </c>
      <c r="C68" s="33" t="s">
        <v>490</v>
      </c>
      <c r="D68" s="14">
        <v>388811</v>
      </c>
      <c r="E68" s="15">
        <v>1128.9100000000001</v>
      </c>
      <c r="F68" s="16">
        <v>4.4999999999999997E-3</v>
      </c>
      <c r="G68" s="16"/>
    </row>
    <row r="69" spans="1:7" x14ac:dyDescent="0.25">
      <c r="A69" s="13" t="s">
        <v>1249</v>
      </c>
      <c r="B69" s="33" t="s">
        <v>1250</v>
      </c>
      <c r="C69" s="33" t="s">
        <v>431</v>
      </c>
      <c r="D69" s="14">
        <v>3567</v>
      </c>
      <c r="E69" s="15">
        <v>1095.8</v>
      </c>
      <c r="F69" s="16">
        <v>4.4000000000000003E-3</v>
      </c>
      <c r="G69" s="16"/>
    </row>
    <row r="70" spans="1:7" x14ac:dyDescent="0.25">
      <c r="A70" s="13" t="s">
        <v>539</v>
      </c>
      <c r="B70" s="33" t="s">
        <v>540</v>
      </c>
      <c r="C70" s="33" t="s">
        <v>476</v>
      </c>
      <c r="D70" s="14">
        <v>22536</v>
      </c>
      <c r="E70" s="15">
        <v>1069.8599999999999</v>
      </c>
      <c r="F70" s="16">
        <v>4.3E-3</v>
      </c>
      <c r="G70" s="16"/>
    </row>
    <row r="71" spans="1:7" x14ac:dyDescent="0.25">
      <c r="A71" s="13" t="s">
        <v>1241</v>
      </c>
      <c r="B71" s="33" t="s">
        <v>1242</v>
      </c>
      <c r="C71" s="33" t="s">
        <v>823</v>
      </c>
      <c r="D71" s="14">
        <v>672713</v>
      </c>
      <c r="E71" s="15">
        <v>1037.5899999999999</v>
      </c>
      <c r="F71" s="16">
        <v>4.1999999999999997E-3</v>
      </c>
      <c r="G71" s="16"/>
    </row>
    <row r="72" spans="1:7" x14ac:dyDescent="0.25">
      <c r="A72" s="13" t="s">
        <v>508</v>
      </c>
      <c r="B72" s="33" t="s">
        <v>509</v>
      </c>
      <c r="C72" s="33" t="s">
        <v>510</v>
      </c>
      <c r="D72" s="14">
        <v>153184</v>
      </c>
      <c r="E72" s="15">
        <v>1015</v>
      </c>
      <c r="F72" s="16">
        <v>4.1000000000000003E-3</v>
      </c>
      <c r="G72" s="16"/>
    </row>
    <row r="73" spans="1:7" x14ac:dyDescent="0.25">
      <c r="A73" s="13" t="s">
        <v>1213</v>
      </c>
      <c r="B73" s="33" t="s">
        <v>1214</v>
      </c>
      <c r="C73" s="33" t="s">
        <v>479</v>
      </c>
      <c r="D73" s="14">
        <v>55467</v>
      </c>
      <c r="E73" s="15">
        <v>971.48</v>
      </c>
      <c r="F73" s="16">
        <v>3.8999999999999998E-3</v>
      </c>
      <c r="G73" s="16"/>
    </row>
    <row r="74" spans="1:7" x14ac:dyDescent="0.25">
      <c r="A74" s="13" t="s">
        <v>513</v>
      </c>
      <c r="B74" s="33" t="s">
        <v>514</v>
      </c>
      <c r="C74" s="33" t="s">
        <v>495</v>
      </c>
      <c r="D74" s="14">
        <v>60641</v>
      </c>
      <c r="E74" s="15">
        <v>927.17</v>
      </c>
      <c r="F74" s="16">
        <v>3.7000000000000002E-3</v>
      </c>
      <c r="G74" s="16"/>
    </row>
    <row r="75" spans="1:7" x14ac:dyDescent="0.25">
      <c r="A75" s="13" t="s">
        <v>1785</v>
      </c>
      <c r="B75" s="33" t="s">
        <v>1786</v>
      </c>
      <c r="C75" s="33" t="s">
        <v>795</v>
      </c>
      <c r="D75" s="14">
        <v>525381</v>
      </c>
      <c r="E75" s="15">
        <v>922.2</v>
      </c>
      <c r="F75" s="16">
        <v>3.7000000000000002E-3</v>
      </c>
      <c r="G75" s="16"/>
    </row>
    <row r="76" spans="1:7" x14ac:dyDescent="0.25">
      <c r="A76" s="13" t="s">
        <v>848</v>
      </c>
      <c r="B76" s="33" t="s">
        <v>849</v>
      </c>
      <c r="C76" s="33" t="s">
        <v>479</v>
      </c>
      <c r="D76" s="14">
        <v>86298</v>
      </c>
      <c r="E76" s="15">
        <v>875.19</v>
      </c>
      <c r="F76" s="16">
        <v>3.5000000000000001E-3</v>
      </c>
      <c r="G76" s="16"/>
    </row>
    <row r="77" spans="1:7" x14ac:dyDescent="0.25">
      <c r="A77" s="13" t="s">
        <v>528</v>
      </c>
      <c r="B77" s="33" t="s">
        <v>529</v>
      </c>
      <c r="C77" s="33" t="s">
        <v>530</v>
      </c>
      <c r="D77" s="14">
        <v>208824</v>
      </c>
      <c r="E77" s="15">
        <v>808.46</v>
      </c>
      <c r="F77" s="16">
        <v>3.3E-3</v>
      </c>
      <c r="G77" s="16"/>
    </row>
    <row r="78" spans="1:7" x14ac:dyDescent="0.25">
      <c r="A78" s="13" t="s">
        <v>1787</v>
      </c>
      <c r="B78" s="33" t="s">
        <v>1788</v>
      </c>
      <c r="C78" s="33" t="s">
        <v>465</v>
      </c>
      <c r="D78" s="14">
        <v>15676</v>
      </c>
      <c r="E78" s="15">
        <v>764.57</v>
      </c>
      <c r="F78" s="16">
        <v>3.0999999999999999E-3</v>
      </c>
      <c r="G78" s="16"/>
    </row>
    <row r="79" spans="1:7" x14ac:dyDescent="0.25">
      <c r="A79" s="13" t="s">
        <v>474</v>
      </c>
      <c r="B79" s="33" t="s">
        <v>475</v>
      </c>
      <c r="C79" s="33" t="s">
        <v>476</v>
      </c>
      <c r="D79" s="14">
        <v>70000</v>
      </c>
      <c r="E79" s="15">
        <v>740.99</v>
      </c>
      <c r="F79" s="16">
        <v>3.0000000000000001E-3</v>
      </c>
      <c r="G79" s="16"/>
    </row>
    <row r="80" spans="1:7" x14ac:dyDescent="0.25">
      <c r="A80" s="13" t="s">
        <v>1789</v>
      </c>
      <c r="B80" s="33" t="s">
        <v>1790</v>
      </c>
      <c r="C80" s="33" t="s">
        <v>909</v>
      </c>
      <c r="D80" s="14">
        <v>128584</v>
      </c>
      <c r="E80" s="15">
        <v>713.64</v>
      </c>
      <c r="F80" s="16">
        <v>2.8999999999999998E-3</v>
      </c>
      <c r="G80" s="16"/>
    </row>
    <row r="81" spans="1:7" x14ac:dyDescent="0.25">
      <c r="A81" s="13" t="s">
        <v>501</v>
      </c>
      <c r="B81" s="33" t="s">
        <v>502</v>
      </c>
      <c r="C81" s="33" t="s">
        <v>445</v>
      </c>
      <c r="D81" s="14">
        <v>52187</v>
      </c>
      <c r="E81" s="15">
        <v>629.16999999999996</v>
      </c>
      <c r="F81" s="16">
        <v>2.5000000000000001E-3</v>
      </c>
      <c r="G81" s="16"/>
    </row>
    <row r="82" spans="1:7" x14ac:dyDescent="0.25">
      <c r="A82" s="13" t="s">
        <v>1791</v>
      </c>
      <c r="B82" s="33" t="s">
        <v>1792</v>
      </c>
      <c r="C82" s="33" t="s">
        <v>1614</v>
      </c>
      <c r="D82" s="14">
        <v>247010</v>
      </c>
      <c r="E82" s="15">
        <v>501.73</v>
      </c>
      <c r="F82" s="16">
        <v>2E-3</v>
      </c>
      <c r="G82" s="16"/>
    </row>
    <row r="83" spans="1:7" x14ac:dyDescent="0.25">
      <c r="A83" s="13" t="s">
        <v>511</v>
      </c>
      <c r="B83" s="33" t="s">
        <v>512</v>
      </c>
      <c r="C83" s="33" t="s">
        <v>484</v>
      </c>
      <c r="D83" s="14">
        <v>128230</v>
      </c>
      <c r="E83" s="15">
        <v>423.42</v>
      </c>
      <c r="F83" s="16">
        <v>1.6999999999999999E-3</v>
      </c>
      <c r="G83" s="16"/>
    </row>
    <row r="84" spans="1:7" x14ac:dyDescent="0.25">
      <c r="A84" s="13" t="s">
        <v>550</v>
      </c>
      <c r="B84" s="33" t="s">
        <v>551</v>
      </c>
      <c r="C84" s="33" t="s">
        <v>552</v>
      </c>
      <c r="D84" s="14">
        <v>51065</v>
      </c>
      <c r="E84" s="15">
        <v>303.22000000000003</v>
      </c>
      <c r="F84" s="16">
        <v>1.1999999999999999E-3</v>
      </c>
      <c r="G84" s="16"/>
    </row>
    <row r="85" spans="1:7" x14ac:dyDescent="0.25">
      <c r="A85" s="13" t="s">
        <v>1793</v>
      </c>
      <c r="B85" s="33" t="s">
        <v>1794</v>
      </c>
      <c r="C85" s="33" t="s">
        <v>856</v>
      </c>
      <c r="D85" s="14">
        <v>10400</v>
      </c>
      <c r="E85" s="15">
        <v>30.12</v>
      </c>
      <c r="F85" s="16">
        <v>1E-4</v>
      </c>
      <c r="G85" s="16"/>
    </row>
    <row r="86" spans="1:7" x14ac:dyDescent="0.25">
      <c r="A86" s="13" t="s">
        <v>780</v>
      </c>
      <c r="B86" s="33" t="s">
        <v>781</v>
      </c>
      <c r="C86" s="33" t="s">
        <v>581</v>
      </c>
      <c r="D86" s="14">
        <v>190</v>
      </c>
      <c r="E86" s="15">
        <v>10.41</v>
      </c>
      <c r="F86" s="16">
        <v>0</v>
      </c>
      <c r="G86" s="16"/>
    </row>
    <row r="87" spans="1:7" x14ac:dyDescent="0.25">
      <c r="A87" s="13" t="s">
        <v>1228</v>
      </c>
      <c r="B87" s="33" t="s">
        <v>1229</v>
      </c>
      <c r="C87" s="33" t="s">
        <v>552</v>
      </c>
      <c r="D87" s="14">
        <v>1765</v>
      </c>
      <c r="E87" s="15">
        <v>3.6</v>
      </c>
      <c r="F87" s="16">
        <v>0</v>
      </c>
      <c r="G87" s="16"/>
    </row>
    <row r="88" spans="1:7" x14ac:dyDescent="0.25">
      <c r="A88" s="17" t="s">
        <v>183</v>
      </c>
      <c r="B88" s="34"/>
      <c r="C88" s="34"/>
      <c r="D88" s="18"/>
      <c r="E88" s="37">
        <v>181845.38</v>
      </c>
      <c r="F88" s="38">
        <v>0.73150000000000004</v>
      </c>
      <c r="G88" s="21"/>
    </row>
    <row r="89" spans="1:7" x14ac:dyDescent="0.25">
      <c r="A89" s="17" t="s">
        <v>466</v>
      </c>
      <c r="B89" s="33"/>
      <c r="C89" s="33"/>
      <c r="D89" s="14"/>
      <c r="E89" s="15"/>
      <c r="F89" s="16"/>
      <c r="G89" s="16"/>
    </row>
    <row r="90" spans="1:7" x14ac:dyDescent="0.25">
      <c r="A90" s="17" t="s">
        <v>183</v>
      </c>
      <c r="B90" s="33"/>
      <c r="C90" s="33"/>
      <c r="D90" s="14"/>
      <c r="E90" s="39" t="s">
        <v>137</v>
      </c>
      <c r="F90" s="40" t="s">
        <v>137</v>
      </c>
      <c r="G90" s="16"/>
    </row>
    <row r="91" spans="1:7" x14ac:dyDescent="0.25">
      <c r="A91" s="24" t="s">
        <v>192</v>
      </c>
      <c r="B91" s="35"/>
      <c r="C91" s="35"/>
      <c r="D91" s="25"/>
      <c r="E91" s="30">
        <v>181845.38</v>
      </c>
      <c r="F91" s="31">
        <v>0.73150000000000004</v>
      </c>
      <c r="G91" s="21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17" t="s">
        <v>593</v>
      </c>
      <c r="B93" s="33"/>
      <c r="C93" s="33"/>
      <c r="D93" s="14"/>
      <c r="E93" s="15"/>
      <c r="F93" s="16"/>
      <c r="G93" s="16"/>
    </row>
    <row r="94" spans="1:7" x14ac:dyDescent="0.25">
      <c r="A94" s="17" t="s">
        <v>594</v>
      </c>
      <c r="B94" s="33"/>
      <c r="C94" s="33"/>
      <c r="D94" s="14"/>
      <c r="E94" s="15"/>
      <c r="F94" s="16"/>
      <c r="G94" s="16"/>
    </row>
    <row r="95" spans="1:7" x14ac:dyDescent="0.25">
      <c r="A95" s="13" t="s">
        <v>1230</v>
      </c>
      <c r="B95" s="33"/>
      <c r="C95" s="33" t="s">
        <v>581</v>
      </c>
      <c r="D95" s="14">
        <v>40000</v>
      </c>
      <c r="E95" s="15">
        <v>2159.9</v>
      </c>
      <c r="F95" s="16">
        <v>8.6840000000000007E-3</v>
      </c>
      <c r="G95" s="16"/>
    </row>
    <row r="96" spans="1:7" x14ac:dyDescent="0.25">
      <c r="A96" s="13" t="s">
        <v>1231</v>
      </c>
      <c r="B96" s="33"/>
      <c r="C96" s="33" t="s">
        <v>552</v>
      </c>
      <c r="D96" s="14">
        <v>612500</v>
      </c>
      <c r="E96" s="15">
        <v>1248.58</v>
      </c>
      <c r="F96" s="16">
        <v>5.0200000000000002E-3</v>
      </c>
      <c r="G96" s="16"/>
    </row>
    <row r="97" spans="1:7" x14ac:dyDescent="0.25">
      <c r="A97" s="13" t="s">
        <v>1795</v>
      </c>
      <c r="B97" s="33"/>
      <c r="C97" s="33" t="s">
        <v>1614</v>
      </c>
      <c r="D97" s="14">
        <v>415250</v>
      </c>
      <c r="E97" s="15">
        <v>837.35</v>
      </c>
      <c r="F97" s="16">
        <v>3.3660000000000001E-3</v>
      </c>
      <c r="G97" s="16"/>
    </row>
    <row r="98" spans="1:7" x14ac:dyDescent="0.25">
      <c r="A98" s="13" t="s">
        <v>1796</v>
      </c>
      <c r="B98" s="33"/>
      <c r="C98" s="33" t="s">
        <v>415</v>
      </c>
      <c r="D98" s="14">
        <v>6300</v>
      </c>
      <c r="E98" s="15">
        <v>90.45</v>
      </c>
      <c r="F98" s="16">
        <v>3.6299999999999999E-4</v>
      </c>
      <c r="G98" s="16"/>
    </row>
    <row r="99" spans="1:7" x14ac:dyDescent="0.25">
      <c r="A99" s="17" t="s">
        <v>183</v>
      </c>
      <c r="B99" s="34"/>
      <c r="C99" s="34"/>
      <c r="D99" s="18"/>
      <c r="E99" s="37">
        <v>4336.28</v>
      </c>
      <c r="F99" s="38">
        <v>1.7433000000000001E-2</v>
      </c>
      <c r="G99" s="21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24" t="s">
        <v>192</v>
      </c>
      <c r="B103" s="35"/>
      <c r="C103" s="35"/>
      <c r="D103" s="25"/>
      <c r="E103" s="19">
        <v>4336.28</v>
      </c>
      <c r="F103" s="20">
        <v>1.7433000000000001E-2</v>
      </c>
      <c r="G103" s="21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17" t="s">
        <v>138</v>
      </c>
      <c r="B105" s="33"/>
      <c r="C105" s="33"/>
      <c r="D105" s="14"/>
      <c r="E105" s="15"/>
      <c r="F105" s="16"/>
      <c r="G105" s="16"/>
    </row>
    <row r="106" spans="1:7" x14ac:dyDescent="0.25">
      <c r="A106" s="17" t="s">
        <v>139</v>
      </c>
      <c r="B106" s="33"/>
      <c r="C106" s="33"/>
      <c r="D106" s="14"/>
      <c r="E106" s="15"/>
      <c r="F106" s="16"/>
      <c r="G106" s="16"/>
    </row>
    <row r="107" spans="1:7" x14ac:dyDescent="0.25">
      <c r="A107" s="13" t="s">
        <v>1159</v>
      </c>
      <c r="B107" s="33" t="s">
        <v>1160</v>
      </c>
      <c r="C107" s="33" t="s">
        <v>148</v>
      </c>
      <c r="D107" s="14">
        <v>19000000</v>
      </c>
      <c r="E107" s="15">
        <v>18986.36</v>
      </c>
      <c r="F107" s="16">
        <v>7.6300000000000007E-2</v>
      </c>
      <c r="G107" s="16">
        <v>7.3999999999999996E-2</v>
      </c>
    </row>
    <row r="108" spans="1:7" x14ac:dyDescent="0.25">
      <c r="A108" s="13" t="s">
        <v>1797</v>
      </c>
      <c r="B108" s="33" t="s">
        <v>1798</v>
      </c>
      <c r="C108" s="33" t="s">
        <v>148</v>
      </c>
      <c r="D108" s="14">
        <v>7500000</v>
      </c>
      <c r="E108" s="15">
        <v>7466.14</v>
      </c>
      <c r="F108" s="16">
        <v>0.03</v>
      </c>
      <c r="G108" s="16">
        <v>7.8274999999999997E-2</v>
      </c>
    </row>
    <row r="109" spans="1:7" x14ac:dyDescent="0.25">
      <c r="A109" s="13" t="s">
        <v>1799</v>
      </c>
      <c r="B109" s="33" t="s">
        <v>1800</v>
      </c>
      <c r="C109" s="33" t="s">
        <v>142</v>
      </c>
      <c r="D109" s="14">
        <v>2500000</v>
      </c>
      <c r="E109" s="15">
        <v>2516.02</v>
      </c>
      <c r="F109" s="16">
        <v>1.01E-2</v>
      </c>
      <c r="G109" s="16">
        <v>7.85E-2</v>
      </c>
    </row>
    <row r="110" spans="1:7" x14ac:dyDescent="0.25">
      <c r="A110" s="13" t="s">
        <v>1438</v>
      </c>
      <c r="B110" s="33" t="s">
        <v>1439</v>
      </c>
      <c r="C110" s="33" t="s">
        <v>142</v>
      </c>
      <c r="D110" s="14">
        <v>2500000</v>
      </c>
      <c r="E110" s="15">
        <v>2502.09</v>
      </c>
      <c r="F110" s="16">
        <v>1.01E-2</v>
      </c>
      <c r="G110" s="16">
        <v>7.3800000000000004E-2</v>
      </c>
    </row>
    <row r="111" spans="1:7" x14ac:dyDescent="0.25">
      <c r="A111" s="13" t="s">
        <v>300</v>
      </c>
      <c r="B111" s="33" t="s">
        <v>301</v>
      </c>
      <c r="C111" s="33" t="s">
        <v>148</v>
      </c>
      <c r="D111" s="14">
        <v>2000000</v>
      </c>
      <c r="E111" s="15">
        <v>2000.34</v>
      </c>
      <c r="F111" s="16">
        <v>8.0000000000000002E-3</v>
      </c>
      <c r="G111" s="16">
        <v>7.2761999999999993E-2</v>
      </c>
    </row>
    <row r="112" spans="1:7" x14ac:dyDescent="0.25">
      <c r="A112" s="17" t="s">
        <v>183</v>
      </c>
      <c r="B112" s="34"/>
      <c r="C112" s="34"/>
      <c r="D112" s="18"/>
      <c r="E112" s="37">
        <v>33470.949999999997</v>
      </c>
      <c r="F112" s="38">
        <v>0.13450000000000001</v>
      </c>
      <c r="G112" s="21"/>
    </row>
    <row r="113" spans="1:7" x14ac:dyDescent="0.25">
      <c r="A113" s="13"/>
      <c r="B113" s="33"/>
      <c r="C113" s="33"/>
      <c r="D113" s="14"/>
      <c r="E113" s="15"/>
      <c r="F113" s="16"/>
      <c r="G113" s="16"/>
    </row>
    <row r="114" spans="1:7" x14ac:dyDescent="0.25">
      <c r="A114" s="17" t="s">
        <v>184</v>
      </c>
      <c r="B114" s="33"/>
      <c r="C114" s="33"/>
      <c r="D114" s="14"/>
      <c r="E114" s="15"/>
      <c r="F114" s="16"/>
      <c r="G114" s="16"/>
    </row>
    <row r="115" spans="1:7" x14ac:dyDescent="0.25">
      <c r="A115" s="13" t="s">
        <v>1145</v>
      </c>
      <c r="B115" s="33" t="s">
        <v>1146</v>
      </c>
      <c r="C115" s="33" t="s">
        <v>187</v>
      </c>
      <c r="D115" s="14">
        <v>7500000</v>
      </c>
      <c r="E115" s="15">
        <v>7499.82</v>
      </c>
      <c r="F115" s="16">
        <v>3.0200000000000001E-2</v>
      </c>
      <c r="G115" s="16">
        <v>6.6449999999999995E-2</v>
      </c>
    </row>
    <row r="116" spans="1:7" x14ac:dyDescent="0.25">
      <c r="A116" s="13" t="s">
        <v>368</v>
      </c>
      <c r="B116" s="33" t="s">
        <v>369</v>
      </c>
      <c r="C116" s="33" t="s">
        <v>187</v>
      </c>
      <c r="D116" s="14">
        <v>3500000</v>
      </c>
      <c r="E116" s="15">
        <v>3578.45</v>
      </c>
      <c r="F116" s="16">
        <v>1.44E-2</v>
      </c>
      <c r="G116" s="16">
        <v>6.5646999999999997E-2</v>
      </c>
    </row>
    <row r="117" spans="1:7" x14ac:dyDescent="0.25">
      <c r="A117" s="17" t="s">
        <v>183</v>
      </c>
      <c r="B117" s="34"/>
      <c r="C117" s="34"/>
      <c r="D117" s="18"/>
      <c r="E117" s="37">
        <v>11078.27</v>
      </c>
      <c r="F117" s="38">
        <v>4.4600000000000001E-2</v>
      </c>
      <c r="G117" s="21"/>
    </row>
    <row r="118" spans="1:7" x14ac:dyDescent="0.25">
      <c r="A118" s="13"/>
      <c r="B118" s="33"/>
      <c r="C118" s="33"/>
      <c r="D118" s="14"/>
      <c r="E118" s="15"/>
      <c r="F118" s="16"/>
      <c r="G118" s="16"/>
    </row>
    <row r="119" spans="1:7" x14ac:dyDescent="0.25">
      <c r="A119" s="17" t="s">
        <v>190</v>
      </c>
      <c r="B119" s="33"/>
      <c r="C119" s="33"/>
      <c r="D119" s="14"/>
      <c r="E119" s="15"/>
      <c r="F119" s="16"/>
      <c r="G119" s="16"/>
    </row>
    <row r="120" spans="1:7" x14ac:dyDescent="0.25">
      <c r="A120" s="17" t="s">
        <v>183</v>
      </c>
      <c r="B120" s="33"/>
      <c r="C120" s="33"/>
      <c r="D120" s="14"/>
      <c r="E120" s="39" t="s">
        <v>137</v>
      </c>
      <c r="F120" s="40" t="s">
        <v>137</v>
      </c>
      <c r="G120" s="16"/>
    </row>
    <row r="121" spans="1:7" x14ac:dyDescent="0.25">
      <c r="A121" s="13"/>
      <c r="B121" s="33"/>
      <c r="C121" s="33"/>
      <c r="D121" s="14"/>
      <c r="E121" s="15"/>
      <c r="F121" s="16"/>
      <c r="G121" s="16"/>
    </row>
    <row r="122" spans="1:7" x14ac:dyDescent="0.25">
      <c r="A122" s="17" t="s">
        <v>191</v>
      </c>
      <c r="B122" s="33"/>
      <c r="C122" s="33"/>
      <c r="D122" s="14"/>
      <c r="E122" s="15"/>
      <c r="F122" s="16"/>
      <c r="G122" s="16"/>
    </row>
    <row r="123" spans="1:7" x14ac:dyDescent="0.25">
      <c r="A123" s="17" t="s">
        <v>183</v>
      </c>
      <c r="B123" s="33"/>
      <c r="C123" s="33"/>
      <c r="D123" s="14"/>
      <c r="E123" s="39" t="s">
        <v>137</v>
      </c>
      <c r="F123" s="40" t="s">
        <v>137</v>
      </c>
      <c r="G123" s="16"/>
    </row>
    <row r="124" spans="1:7" x14ac:dyDescent="0.25">
      <c r="A124" s="13"/>
      <c r="B124" s="33"/>
      <c r="C124" s="33"/>
      <c r="D124" s="14"/>
      <c r="E124" s="15"/>
      <c r="F124" s="16"/>
      <c r="G124" s="16"/>
    </row>
    <row r="125" spans="1:7" x14ac:dyDescent="0.25">
      <c r="A125" s="24" t="s">
        <v>192</v>
      </c>
      <c r="B125" s="35"/>
      <c r="C125" s="35"/>
      <c r="D125" s="25"/>
      <c r="E125" s="19">
        <v>44549.22</v>
      </c>
      <c r="F125" s="20">
        <v>0.17910000000000001</v>
      </c>
      <c r="G125" s="21"/>
    </row>
    <row r="126" spans="1:7" x14ac:dyDescent="0.25">
      <c r="A126" s="13"/>
      <c r="B126" s="33"/>
      <c r="C126" s="33"/>
      <c r="D126" s="14"/>
      <c r="E126" s="15"/>
      <c r="F126" s="16"/>
      <c r="G126" s="16"/>
    </row>
    <row r="127" spans="1:7" x14ac:dyDescent="0.25">
      <c r="A127" s="13"/>
      <c r="B127" s="33"/>
      <c r="C127" s="33"/>
      <c r="D127" s="14"/>
      <c r="E127" s="15"/>
      <c r="F127" s="16"/>
      <c r="G127" s="16"/>
    </row>
    <row r="128" spans="1:7" x14ac:dyDescent="0.25">
      <c r="A128" s="17" t="s">
        <v>901</v>
      </c>
      <c r="B128" s="33"/>
      <c r="C128" s="33"/>
      <c r="D128" s="14"/>
      <c r="E128" s="15"/>
      <c r="F128" s="16"/>
      <c r="G128" s="16"/>
    </row>
    <row r="129" spans="1:7" x14ac:dyDescent="0.25">
      <c r="A129" s="13" t="s">
        <v>902</v>
      </c>
      <c r="B129" s="33" t="s">
        <v>903</v>
      </c>
      <c r="C129" s="33"/>
      <c r="D129" s="14">
        <v>298945.6005</v>
      </c>
      <c r="E129" s="15">
        <v>10018.17</v>
      </c>
      <c r="F129" s="16">
        <v>4.0300000000000002E-2</v>
      </c>
      <c r="G129" s="16"/>
    </row>
    <row r="130" spans="1:7" x14ac:dyDescent="0.25">
      <c r="A130" s="13" t="s">
        <v>1801</v>
      </c>
      <c r="B130" s="33" t="s">
        <v>1802</v>
      </c>
      <c r="C130" s="33"/>
      <c r="D130" s="14">
        <v>14999250.037</v>
      </c>
      <c r="E130" s="15">
        <v>1543.42</v>
      </c>
      <c r="F130" s="16">
        <v>6.1999999999999998E-3</v>
      </c>
      <c r="G130" s="16"/>
    </row>
    <row r="131" spans="1:7" x14ac:dyDescent="0.25">
      <c r="A131" s="13" t="s">
        <v>1803</v>
      </c>
      <c r="B131" s="33" t="s">
        <v>1804</v>
      </c>
      <c r="C131" s="33"/>
      <c r="D131" s="14">
        <v>9901083.2574000005</v>
      </c>
      <c r="E131" s="15">
        <v>1001.22</v>
      </c>
      <c r="F131" s="16">
        <v>4.0000000000000001E-3</v>
      </c>
      <c r="G131" s="16"/>
    </row>
    <row r="132" spans="1:7" x14ac:dyDescent="0.25">
      <c r="A132" s="13" t="s">
        <v>1805</v>
      </c>
      <c r="B132" s="33" t="s">
        <v>1806</v>
      </c>
      <c r="C132" s="33"/>
      <c r="D132" s="14">
        <v>1634279.088</v>
      </c>
      <c r="E132" s="15">
        <v>224.01</v>
      </c>
      <c r="F132" s="16">
        <v>8.9999999999999998E-4</v>
      </c>
      <c r="G132" s="16"/>
    </row>
    <row r="133" spans="1:7" x14ac:dyDescent="0.25">
      <c r="A133" s="13"/>
      <c r="B133" s="33"/>
      <c r="C133" s="33"/>
      <c r="D133" s="14"/>
      <c r="E133" s="15"/>
      <c r="F133" s="16"/>
      <c r="G133" s="16"/>
    </row>
    <row r="134" spans="1:7" x14ac:dyDescent="0.25">
      <c r="A134" s="24" t="s">
        <v>192</v>
      </c>
      <c r="B134" s="35"/>
      <c r="C134" s="35"/>
      <c r="D134" s="25"/>
      <c r="E134" s="19">
        <v>12786.82</v>
      </c>
      <c r="F134" s="20">
        <v>5.1400000000000001E-2</v>
      </c>
      <c r="G134" s="21"/>
    </row>
    <row r="135" spans="1:7" x14ac:dyDescent="0.25">
      <c r="A135" s="13"/>
      <c r="B135" s="33"/>
      <c r="C135" s="33"/>
      <c r="D135" s="14"/>
      <c r="E135" s="15"/>
      <c r="F135" s="16"/>
      <c r="G135" s="16"/>
    </row>
    <row r="136" spans="1:7" x14ac:dyDescent="0.25">
      <c r="A136" s="17" t="s">
        <v>196</v>
      </c>
      <c r="B136" s="33"/>
      <c r="C136" s="33"/>
      <c r="D136" s="14"/>
      <c r="E136" s="15"/>
      <c r="F136" s="16"/>
      <c r="G136" s="16"/>
    </row>
    <row r="137" spans="1:7" x14ac:dyDescent="0.25">
      <c r="A137" s="13" t="s">
        <v>197</v>
      </c>
      <c r="B137" s="33"/>
      <c r="C137" s="33"/>
      <c r="D137" s="14"/>
      <c r="E137" s="15">
        <v>7222.41</v>
      </c>
      <c r="F137" s="16">
        <v>2.9000000000000001E-2</v>
      </c>
      <c r="G137" s="16">
        <v>6.6567000000000001E-2</v>
      </c>
    </row>
    <row r="138" spans="1:7" x14ac:dyDescent="0.25">
      <c r="A138" s="13" t="s">
        <v>197</v>
      </c>
      <c r="B138" s="33"/>
      <c r="C138" s="33"/>
      <c r="D138" s="14"/>
      <c r="E138" s="15">
        <v>299.8</v>
      </c>
      <c r="F138" s="16">
        <v>1.1999999999999999E-3</v>
      </c>
      <c r="G138" s="16">
        <v>5.9499999999999997E-2</v>
      </c>
    </row>
    <row r="139" spans="1:7" x14ac:dyDescent="0.25">
      <c r="A139" s="17" t="s">
        <v>183</v>
      </c>
      <c r="B139" s="34"/>
      <c r="C139" s="34"/>
      <c r="D139" s="18"/>
      <c r="E139" s="37">
        <v>7522.21</v>
      </c>
      <c r="F139" s="38">
        <v>3.0200000000000001E-2</v>
      </c>
      <c r="G139" s="21"/>
    </row>
    <row r="140" spans="1:7" x14ac:dyDescent="0.25">
      <c r="A140" s="13"/>
      <c r="B140" s="33"/>
      <c r="C140" s="33"/>
      <c r="D140" s="14"/>
      <c r="E140" s="15"/>
      <c r="F140" s="16"/>
      <c r="G140" s="16"/>
    </row>
    <row r="141" spans="1:7" x14ac:dyDescent="0.25">
      <c r="A141" s="24" t="s">
        <v>192</v>
      </c>
      <c r="B141" s="35"/>
      <c r="C141" s="35"/>
      <c r="D141" s="25"/>
      <c r="E141" s="19">
        <v>7522.21</v>
      </c>
      <c r="F141" s="20">
        <v>3.0200000000000001E-2</v>
      </c>
      <c r="G141" s="21"/>
    </row>
    <row r="142" spans="1:7" x14ac:dyDescent="0.25">
      <c r="A142" s="13" t="s">
        <v>198</v>
      </c>
      <c r="B142" s="33"/>
      <c r="C142" s="33"/>
      <c r="D142" s="14"/>
      <c r="E142" s="15">
        <v>1098.6859500999999</v>
      </c>
      <c r="F142" s="16">
        <v>4.4169999999999999E-3</v>
      </c>
      <c r="G142" s="16"/>
    </row>
    <row r="143" spans="1:7" x14ac:dyDescent="0.25">
      <c r="A143" s="13" t="s">
        <v>199</v>
      </c>
      <c r="B143" s="33"/>
      <c r="C143" s="33"/>
      <c r="D143" s="14"/>
      <c r="E143" s="15">
        <v>913.13404990000004</v>
      </c>
      <c r="F143" s="16">
        <v>3.3830000000000002E-3</v>
      </c>
      <c r="G143" s="16">
        <v>6.6284999999999997E-2</v>
      </c>
    </row>
    <row r="144" spans="1:7" x14ac:dyDescent="0.25">
      <c r="A144" s="28" t="s">
        <v>200</v>
      </c>
      <c r="B144" s="36"/>
      <c r="C144" s="36"/>
      <c r="D144" s="29"/>
      <c r="E144" s="30">
        <v>248715.45</v>
      </c>
      <c r="F144" s="31">
        <v>1</v>
      </c>
      <c r="G144" s="31"/>
    </row>
    <row r="146" spans="1:3" x14ac:dyDescent="0.25">
      <c r="A146" s="1" t="s">
        <v>601</v>
      </c>
    </row>
    <row r="147" spans="1:3" x14ac:dyDescent="0.25">
      <c r="A147" s="1" t="s">
        <v>201</v>
      </c>
    </row>
    <row r="149" spans="1:3" x14ac:dyDescent="0.25">
      <c r="A149" s="1" t="s">
        <v>202</v>
      </c>
    </row>
    <row r="150" spans="1:3" x14ac:dyDescent="0.25">
      <c r="A150" s="48" t="s">
        <v>203</v>
      </c>
      <c r="B150" s="3" t="s">
        <v>137</v>
      </c>
    </row>
    <row r="151" spans="1:3" x14ac:dyDescent="0.25">
      <c r="A151" t="s">
        <v>204</v>
      </c>
    </row>
    <row r="152" spans="1:3" x14ac:dyDescent="0.25">
      <c r="A152" t="s">
        <v>205</v>
      </c>
      <c r="B152" t="s">
        <v>206</v>
      </c>
      <c r="C152" t="s">
        <v>206</v>
      </c>
    </row>
    <row r="153" spans="1:3" x14ac:dyDescent="0.25">
      <c r="B153" s="49">
        <v>45716</v>
      </c>
      <c r="C153" s="49">
        <v>45747</v>
      </c>
    </row>
    <row r="154" spans="1:3" x14ac:dyDescent="0.25">
      <c r="A154" t="s">
        <v>211</v>
      </c>
      <c r="B154">
        <v>64.48</v>
      </c>
      <c r="C154">
        <v>68.430000000000007</v>
      </c>
    </row>
    <row r="155" spans="1:3" x14ac:dyDescent="0.25">
      <c r="A155" t="s">
        <v>212</v>
      </c>
      <c r="B155">
        <v>30.86</v>
      </c>
      <c r="C155">
        <v>32.549999999999997</v>
      </c>
    </row>
    <row r="156" spans="1:3" x14ac:dyDescent="0.25">
      <c r="A156" t="s">
        <v>1259</v>
      </c>
      <c r="B156">
        <v>55.72</v>
      </c>
      <c r="C156">
        <v>59.06</v>
      </c>
    </row>
    <row r="157" spans="1:3" x14ac:dyDescent="0.25">
      <c r="A157" t="s">
        <v>1260</v>
      </c>
      <c r="B157">
        <v>56.79</v>
      </c>
      <c r="C157">
        <v>60.19</v>
      </c>
    </row>
    <row r="158" spans="1:3" x14ac:dyDescent="0.25">
      <c r="A158" t="s">
        <v>217</v>
      </c>
      <c r="B158">
        <v>56.32</v>
      </c>
      <c r="C158">
        <v>59.69</v>
      </c>
    </row>
    <row r="159" spans="1:3" x14ac:dyDescent="0.25">
      <c r="A159" t="s">
        <v>218</v>
      </c>
      <c r="B159">
        <v>25.45</v>
      </c>
      <c r="C159">
        <v>26.78</v>
      </c>
    </row>
    <row r="161" spans="1:4" x14ac:dyDescent="0.25">
      <c r="A161" t="s">
        <v>222</v>
      </c>
    </row>
    <row r="163" spans="1:4" x14ac:dyDescent="0.25">
      <c r="A163" s="50" t="s">
        <v>223</v>
      </c>
      <c r="B163" s="50" t="s">
        <v>224</v>
      </c>
      <c r="C163" s="50" t="s">
        <v>225</v>
      </c>
      <c r="D163" s="50" t="s">
        <v>226</v>
      </c>
    </row>
    <row r="164" spans="1:4" x14ac:dyDescent="0.25">
      <c r="A164" s="50" t="s">
        <v>1807</v>
      </c>
      <c r="B164" s="50"/>
      <c r="C164" s="50">
        <v>0.2</v>
      </c>
      <c r="D164" s="50">
        <v>0.2</v>
      </c>
    </row>
    <row r="165" spans="1:4" x14ac:dyDescent="0.25">
      <c r="A165" s="50" t="s">
        <v>1808</v>
      </c>
      <c r="B165" s="50"/>
      <c r="C165" s="50">
        <v>0.2</v>
      </c>
      <c r="D165" s="50">
        <v>0.2</v>
      </c>
    </row>
    <row r="167" spans="1:4" x14ac:dyDescent="0.25">
      <c r="A167" t="s">
        <v>233</v>
      </c>
      <c r="B167" s="3" t="s">
        <v>137</v>
      </c>
    </row>
    <row r="168" spans="1:4" ht="29.1" customHeight="1" x14ac:dyDescent="0.25">
      <c r="A168" s="48" t="s">
        <v>234</v>
      </c>
      <c r="B168" s="3" t="s">
        <v>137</v>
      </c>
    </row>
    <row r="169" spans="1:4" ht="29.1" customHeight="1" x14ac:dyDescent="0.25">
      <c r="A169" s="48" t="s">
        <v>235</v>
      </c>
      <c r="B169" s="3" t="s">
        <v>137</v>
      </c>
    </row>
    <row r="170" spans="1:4" x14ac:dyDescent="0.25">
      <c r="A170" t="s">
        <v>467</v>
      </c>
      <c r="B170" s="51">
        <v>1.3373999999999999</v>
      </c>
    </row>
    <row r="171" spans="1:4" ht="43.5" customHeight="1" x14ac:dyDescent="0.25">
      <c r="A171" s="48" t="s">
        <v>237</v>
      </c>
      <c r="B171" s="3">
        <v>4336.2788250000003</v>
      </c>
    </row>
    <row r="172" spans="1:4" x14ac:dyDescent="0.25">
      <c r="B172" s="3"/>
    </row>
    <row r="173" spans="1:4" ht="29.1" customHeight="1" x14ac:dyDescent="0.25">
      <c r="A173" s="48" t="s">
        <v>238</v>
      </c>
      <c r="B173" s="3" t="s">
        <v>137</v>
      </c>
    </row>
    <row r="174" spans="1:4" ht="29.1" customHeight="1" x14ac:dyDescent="0.25">
      <c r="A174" s="48" t="s">
        <v>239</v>
      </c>
      <c r="B174" t="s">
        <v>137</v>
      </c>
    </row>
    <row r="175" spans="1:4" ht="29.1" customHeight="1" x14ac:dyDescent="0.25">
      <c r="A175" s="48" t="s">
        <v>240</v>
      </c>
      <c r="B175" s="3" t="s">
        <v>137</v>
      </c>
    </row>
    <row r="176" spans="1:4" ht="29.1" customHeight="1" x14ac:dyDescent="0.25">
      <c r="A176" s="48" t="s">
        <v>241</v>
      </c>
      <c r="B176" s="3" t="s">
        <v>137</v>
      </c>
    </row>
    <row r="178" spans="1:4" ht="69.95" customHeight="1" x14ac:dyDescent="0.25">
      <c r="A178" s="71" t="s">
        <v>251</v>
      </c>
      <c r="B178" s="71" t="s">
        <v>252</v>
      </c>
      <c r="C178" s="71" t="s">
        <v>5</v>
      </c>
      <c r="D178" s="71" t="s">
        <v>6</v>
      </c>
    </row>
    <row r="179" spans="1:4" ht="69.95" customHeight="1" x14ac:dyDescent="0.25">
      <c r="A179" s="71" t="s">
        <v>1809</v>
      </c>
      <c r="B179" s="71"/>
      <c r="C179" s="71" t="s">
        <v>70</v>
      </c>
      <c r="D17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4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1810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1811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770</v>
      </c>
      <c r="B8" s="33" t="s">
        <v>771</v>
      </c>
      <c r="C8" s="33" t="s">
        <v>473</v>
      </c>
      <c r="D8" s="14">
        <v>378155</v>
      </c>
      <c r="E8" s="15">
        <v>6554.94</v>
      </c>
      <c r="F8" s="16">
        <v>0.10879999999999999</v>
      </c>
      <c r="G8" s="16"/>
    </row>
    <row r="9" spans="1:8" x14ac:dyDescent="0.25">
      <c r="A9" s="13" t="s">
        <v>416</v>
      </c>
      <c r="B9" s="33" t="s">
        <v>417</v>
      </c>
      <c r="C9" s="33" t="s">
        <v>405</v>
      </c>
      <c r="D9" s="14">
        <v>322922</v>
      </c>
      <c r="E9" s="15">
        <v>5071.97</v>
      </c>
      <c r="F9" s="16">
        <v>8.4199999999999997E-2</v>
      </c>
      <c r="G9" s="16"/>
    </row>
    <row r="10" spans="1:8" x14ac:dyDescent="0.25">
      <c r="A10" s="13" t="s">
        <v>408</v>
      </c>
      <c r="B10" s="33" t="s">
        <v>409</v>
      </c>
      <c r="C10" s="33" t="s">
        <v>405</v>
      </c>
      <c r="D10" s="14">
        <v>224418</v>
      </c>
      <c r="E10" s="15">
        <v>3573.86</v>
      </c>
      <c r="F10" s="16">
        <v>5.9299999999999999E-2</v>
      </c>
      <c r="G10" s="16"/>
    </row>
    <row r="11" spans="1:8" x14ac:dyDescent="0.25">
      <c r="A11" s="13" t="s">
        <v>434</v>
      </c>
      <c r="B11" s="33" t="s">
        <v>435</v>
      </c>
      <c r="C11" s="33" t="s">
        <v>405</v>
      </c>
      <c r="D11" s="14">
        <v>241363</v>
      </c>
      <c r="E11" s="15">
        <v>3423.13</v>
      </c>
      <c r="F11" s="16">
        <v>5.6800000000000003E-2</v>
      </c>
      <c r="G11" s="16"/>
    </row>
    <row r="12" spans="1:8" x14ac:dyDescent="0.25">
      <c r="A12" s="13" t="s">
        <v>850</v>
      </c>
      <c r="B12" s="33" t="s">
        <v>851</v>
      </c>
      <c r="C12" s="33" t="s">
        <v>405</v>
      </c>
      <c r="D12" s="14">
        <v>43323</v>
      </c>
      <c r="E12" s="15">
        <v>2388.7199999999998</v>
      </c>
      <c r="F12" s="16">
        <v>3.9699999999999999E-2</v>
      </c>
      <c r="G12" s="16"/>
    </row>
    <row r="13" spans="1:8" x14ac:dyDescent="0.25">
      <c r="A13" s="13" t="s">
        <v>403</v>
      </c>
      <c r="B13" s="33" t="s">
        <v>404</v>
      </c>
      <c r="C13" s="33" t="s">
        <v>405</v>
      </c>
      <c r="D13" s="14">
        <v>50605</v>
      </c>
      <c r="E13" s="15">
        <v>1824.89</v>
      </c>
      <c r="F13" s="16">
        <v>3.0300000000000001E-2</v>
      </c>
      <c r="G13" s="16"/>
    </row>
    <row r="14" spans="1:8" x14ac:dyDescent="0.25">
      <c r="A14" s="13" t="s">
        <v>806</v>
      </c>
      <c r="B14" s="33" t="s">
        <v>807</v>
      </c>
      <c r="C14" s="33" t="s">
        <v>808</v>
      </c>
      <c r="D14" s="14">
        <v>108297</v>
      </c>
      <c r="E14" s="15">
        <v>1721.65</v>
      </c>
      <c r="F14" s="16">
        <v>2.86E-2</v>
      </c>
      <c r="G14" s="16"/>
    </row>
    <row r="15" spans="1:8" x14ac:dyDescent="0.25">
      <c r="A15" s="13" t="s">
        <v>830</v>
      </c>
      <c r="B15" s="33" t="s">
        <v>831</v>
      </c>
      <c r="C15" s="33" t="s">
        <v>405</v>
      </c>
      <c r="D15" s="14">
        <v>64341</v>
      </c>
      <c r="E15" s="15">
        <v>1608.65</v>
      </c>
      <c r="F15" s="16">
        <v>2.6700000000000002E-2</v>
      </c>
      <c r="G15" s="16"/>
    </row>
    <row r="16" spans="1:8" x14ac:dyDescent="0.25">
      <c r="A16" s="13" t="s">
        <v>813</v>
      </c>
      <c r="B16" s="33" t="s">
        <v>814</v>
      </c>
      <c r="C16" s="33" t="s">
        <v>405</v>
      </c>
      <c r="D16" s="14">
        <v>19434</v>
      </c>
      <c r="E16" s="15">
        <v>1575.94</v>
      </c>
      <c r="F16" s="16">
        <v>2.6200000000000001E-2</v>
      </c>
      <c r="G16" s="16"/>
    </row>
    <row r="17" spans="1:7" x14ac:dyDescent="0.25">
      <c r="A17" s="13" t="s">
        <v>449</v>
      </c>
      <c r="B17" s="33" t="s">
        <v>450</v>
      </c>
      <c r="C17" s="33" t="s">
        <v>405</v>
      </c>
      <c r="D17" s="14">
        <v>34653</v>
      </c>
      <c r="E17" s="15">
        <v>1556.39</v>
      </c>
      <c r="F17" s="16">
        <v>2.58E-2</v>
      </c>
      <c r="G17" s="16"/>
    </row>
    <row r="18" spans="1:7" x14ac:dyDescent="0.25">
      <c r="A18" s="13" t="s">
        <v>1572</v>
      </c>
      <c r="B18" s="33" t="s">
        <v>1573</v>
      </c>
      <c r="C18" s="33" t="s">
        <v>484</v>
      </c>
      <c r="D18" s="14">
        <v>755103</v>
      </c>
      <c r="E18" s="15">
        <v>1523.04</v>
      </c>
      <c r="F18" s="16">
        <v>2.53E-2</v>
      </c>
      <c r="G18" s="16"/>
    </row>
    <row r="19" spans="1:7" x14ac:dyDescent="0.25">
      <c r="A19" s="13" t="s">
        <v>815</v>
      </c>
      <c r="B19" s="33" t="s">
        <v>816</v>
      </c>
      <c r="C19" s="33" t="s">
        <v>405</v>
      </c>
      <c r="D19" s="14">
        <v>196893</v>
      </c>
      <c r="E19" s="15">
        <v>1379.92</v>
      </c>
      <c r="F19" s="16">
        <v>2.29E-2</v>
      </c>
      <c r="G19" s="16"/>
    </row>
    <row r="20" spans="1:7" x14ac:dyDescent="0.25">
      <c r="A20" s="13" t="s">
        <v>892</v>
      </c>
      <c r="B20" s="33" t="s">
        <v>893</v>
      </c>
      <c r="C20" s="33" t="s">
        <v>415</v>
      </c>
      <c r="D20" s="14">
        <v>7087</v>
      </c>
      <c r="E20" s="15">
        <v>934.03</v>
      </c>
      <c r="F20" s="16">
        <v>1.55E-2</v>
      </c>
      <c r="G20" s="16"/>
    </row>
    <row r="21" spans="1:7" x14ac:dyDescent="0.25">
      <c r="A21" s="13" t="s">
        <v>1812</v>
      </c>
      <c r="B21" s="33" t="s">
        <v>1813</v>
      </c>
      <c r="C21" s="33" t="s">
        <v>495</v>
      </c>
      <c r="D21" s="14">
        <v>71684</v>
      </c>
      <c r="E21" s="15">
        <v>906.73</v>
      </c>
      <c r="F21" s="16">
        <v>1.5100000000000001E-2</v>
      </c>
      <c r="G21" s="16"/>
    </row>
    <row r="22" spans="1:7" x14ac:dyDescent="0.25">
      <c r="A22" s="13" t="s">
        <v>865</v>
      </c>
      <c r="B22" s="33" t="s">
        <v>866</v>
      </c>
      <c r="C22" s="33" t="s">
        <v>490</v>
      </c>
      <c r="D22" s="14">
        <v>156049</v>
      </c>
      <c r="E22" s="15">
        <v>839.39</v>
      </c>
      <c r="F22" s="16">
        <v>1.3899999999999999E-2</v>
      </c>
      <c r="G22" s="16"/>
    </row>
    <row r="23" spans="1:7" x14ac:dyDescent="0.25">
      <c r="A23" s="13" t="s">
        <v>848</v>
      </c>
      <c r="B23" s="33" t="s">
        <v>849</v>
      </c>
      <c r="C23" s="33" t="s">
        <v>479</v>
      </c>
      <c r="D23" s="14">
        <v>82768</v>
      </c>
      <c r="E23" s="15">
        <v>839.39</v>
      </c>
      <c r="F23" s="16">
        <v>1.3899999999999999E-2</v>
      </c>
      <c r="G23" s="16"/>
    </row>
    <row r="24" spans="1:7" x14ac:dyDescent="0.25">
      <c r="A24" s="13" t="s">
        <v>1814</v>
      </c>
      <c r="B24" s="33" t="s">
        <v>1815</v>
      </c>
      <c r="C24" s="33" t="s">
        <v>510</v>
      </c>
      <c r="D24" s="14">
        <v>46319</v>
      </c>
      <c r="E24" s="15">
        <v>838.49</v>
      </c>
      <c r="F24" s="16">
        <v>1.3899999999999999E-2</v>
      </c>
      <c r="G24" s="16"/>
    </row>
    <row r="25" spans="1:7" x14ac:dyDescent="0.25">
      <c r="A25" s="13" t="s">
        <v>772</v>
      </c>
      <c r="B25" s="33" t="s">
        <v>773</v>
      </c>
      <c r="C25" s="33" t="s">
        <v>549</v>
      </c>
      <c r="D25" s="14">
        <v>22624</v>
      </c>
      <c r="E25" s="15">
        <v>790.1</v>
      </c>
      <c r="F25" s="16">
        <v>1.3100000000000001E-2</v>
      </c>
      <c r="G25" s="16"/>
    </row>
    <row r="26" spans="1:7" x14ac:dyDescent="0.25">
      <c r="A26" s="13" t="s">
        <v>1752</v>
      </c>
      <c r="B26" s="33" t="s">
        <v>1753</v>
      </c>
      <c r="C26" s="33" t="s">
        <v>405</v>
      </c>
      <c r="D26" s="14">
        <v>193424</v>
      </c>
      <c r="E26" s="15">
        <v>749.9</v>
      </c>
      <c r="F26" s="16">
        <v>1.2500000000000001E-2</v>
      </c>
      <c r="G26" s="16"/>
    </row>
    <row r="27" spans="1:7" x14ac:dyDescent="0.25">
      <c r="A27" s="13" t="s">
        <v>1764</v>
      </c>
      <c r="B27" s="33" t="s">
        <v>1765</v>
      </c>
      <c r="C27" s="33" t="s">
        <v>465</v>
      </c>
      <c r="D27" s="14">
        <v>129707</v>
      </c>
      <c r="E27" s="15">
        <v>598.21</v>
      </c>
      <c r="F27" s="16">
        <v>9.9000000000000008E-3</v>
      </c>
      <c r="G27" s="16"/>
    </row>
    <row r="28" spans="1:7" x14ac:dyDescent="0.25">
      <c r="A28" s="13" t="s">
        <v>939</v>
      </c>
      <c r="B28" s="33" t="s">
        <v>940</v>
      </c>
      <c r="C28" s="33" t="s">
        <v>405</v>
      </c>
      <c r="D28" s="14">
        <v>6757</v>
      </c>
      <c r="E28" s="15">
        <v>530.49</v>
      </c>
      <c r="F28" s="16">
        <v>8.8000000000000005E-3</v>
      </c>
      <c r="G28" s="16"/>
    </row>
    <row r="29" spans="1:7" x14ac:dyDescent="0.25">
      <c r="A29" s="13" t="s">
        <v>1816</v>
      </c>
      <c r="B29" s="33" t="s">
        <v>1817</v>
      </c>
      <c r="C29" s="33" t="s">
        <v>405</v>
      </c>
      <c r="D29" s="14">
        <v>38638</v>
      </c>
      <c r="E29" s="15">
        <v>505.17</v>
      </c>
      <c r="F29" s="16">
        <v>8.3999999999999995E-3</v>
      </c>
      <c r="G29" s="16"/>
    </row>
    <row r="30" spans="1:7" x14ac:dyDescent="0.25">
      <c r="A30" s="13" t="s">
        <v>1239</v>
      </c>
      <c r="B30" s="33" t="s">
        <v>1240</v>
      </c>
      <c r="C30" s="33" t="s">
        <v>412</v>
      </c>
      <c r="D30" s="14">
        <v>74746</v>
      </c>
      <c r="E30" s="15">
        <v>504.12</v>
      </c>
      <c r="F30" s="16">
        <v>8.3999999999999995E-3</v>
      </c>
      <c r="G30" s="16"/>
    </row>
    <row r="31" spans="1:7" x14ac:dyDescent="0.25">
      <c r="A31" s="13" t="s">
        <v>1818</v>
      </c>
      <c r="B31" s="33" t="s">
        <v>1819</v>
      </c>
      <c r="C31" s="33" t="s">
        <v>405</v>
      </c>
      <c r="D31" s="14">
        <v>101527</v>
      </c>
      <c r="E31" s="15">
        <v>451.8</v>
      </c>
      <c r="F31" s="16">
        <v>7.4999999999999997E-3</v>
      </c>
      <c r="G31" s="16"/>
    </row>
    <row r="32" spans="1:7" x14ac:dyDescent="0.25">
      <c r="A32" s="13" t="s">
        <v>1820</v>
      </c>
      <c r="B32" s="33" t="s">
        <v>1821</v>
      </c>
      <c r="C32" s="33" t="s">
        <v>1822</v>
      </c>
      <c r="D32" s="14">
        <v>58830</v>
      </c>
      <c r="E32" s="15">
        <v>447.37</v>
      </c>
      <c r="F32" s="16">
        <v>7.4000000000000003E-3</v>
      </c>
      <c r="G32" s="16"/>
    </row>
    <row r="33" spans="1:7" x14ac:dyDescent="0.25">
      <c r="A33" s="13" t="s">
        <v>1823</v>
      </c>
      <c r="B33" s="33" t="s">
        <v>1824</v>
      </c>
      <c r="C33" s="33" t="s">
        <v>420</v>
      </c>
      <c r="D33" s="14">
        <v>26423</v>
      </c>
      <c r="E33" s="15">
        <v>446.54</v>
      </c>
      <c r="F33" s="16">
        <v>7.4000000000000003E-3</v>
      </c>
      <c r="G33" s="16"/>
    </row>
    <row r="34" spans="1:7" x14ac:dyDescent="0.25">
      <c r="A34" s="13" t="s">
        <v>1825</v>
      </c>
      <c r="B34" s="33" t="s">
        <v>1826</v>
      </c>
      <c r="C34" s="33" t="s">
        <v>420</v>
      </c>
      <c r="D34" s="14">
        <v>94573</v>
      </c>
      <c r="E34" s="15">
        <v>432.81</v>
      </c>
      <c r="F34" s="16">
        <v>7.1999999999999998E-3</v>
      </c>
      <c r="G34" s="16"/>
    </row>
    <row r="35" spans="1:7" x14ac:dyDescent="0.25">
      <c r="A35" s="13" t="s">
        <v>501</v>
      </c>
      <c r="B35" s="33" t="s">
        <v>502</v>
      </c>
      <c r="C35" s="33" t="s">
        <v>445</v>
      </c>
      <c r="D35" s="14">
        <v>33244</v>
      </c>
      <c r="E35" s="15">
        <v>400.79</v>
      </c>
      <c r="F35" s="16">
        <v>6.7000000000000002E-3</v>
      </c>
      <c r="G35" s="16"/>
    </row>
    <row r="36" spans="1:7" x14ac:dyDescent="0.25">
      <c r="A36" s="13" t="s">
        <v>458</v>
      </c>
      <c r="B36" s="33" t="s">
        <v>459</v>
      </c>
      <c r="C36" s="33" t="s">
        <v>460</v>
      </c>
      <c r="D36" s="14">
        <v>6750</v>
      </c>
      <c r="E36" s="15">
        <v>374.37</v>
      </c>
      <c r="F36" s="16">
        <v>6.1999999999999998E-3</v>
      </c>
      <c r="G36" s="16"/>
    </row>
    <row r="37" spans="1:7" x14ac:dyDescent="0.25">
      <c r="A37" s="13" t="s">
        <v>894</v>
      </c>
      <c r="B37" s="33" t="s">
        <v>895</v>
      </c>
      <c r="C37" s="33" t="s">
        <v>495</v>
      </c>
      <c r="D37" s="14">
        <v>11817</v>
      </c>
      <c r="E37" s="15">
        <v>178.99</v>
      </c>
      <c r="F37" s="16">
        <v>3.0000000000000001E-3</v>
      </c>
      <c r="G37" s="16"/>
    </row>
    <row r="38" spans="1:7" x14ac:dyDescent="0.25">
      <c r="A38" s="13" t="s">
        <v>1827</v>
      </c>
      <c r="B38" s="33" t="s">
        <v>1828</v>
      </c>
      <c r="C38" s="33" t="s">
        <v>473</v>
      </c>
      <c r="D38" s="14">
        <v>1</v>
      </c>
      <c r="E38" s="15">
        <v>0.02</v>
      </c>
      <c r="F38" s="16">
        <v>0</v>
      </c>
      <c r="G38" s="16"/>
    </row>
    <row r="39" spans="1:7" x14ac:dyDescent="0.25">
      <c r="A39" s="17" t="s">
        <v>183</v>
      </c>
      <c r="B39" s="34"/>
      <c r="C39" s="34"/>
      <c r="D39" s="18"/>
      <c r="E39" s="19">
        <v>42971.81</v>
      </c>
      <c r="F39" s="20">
        <v>0.71340000000000003</v>
      </c>
      <c r="G39" s="21"/>
    </row>
    <row r="40" spans="1:7" x14ac:dyDescent="0.25">
      <c r="A40" s="17" t="s">
        <v>466</v>
      </c>
      <c r="B40" s="33"/>
      <c r="C40" s="33"/>
      <c r="D40" s="14"/>
      <c r="E40" s="15"/>
      <c r="F40" s="16"/>
      <c r="G40" s="16"/>
    </row>
    <row r="41" spans="1:7" x14ac:dyDescent="0.25">
      <c r="A41" s="17" t="s">
        <v>183</v>
      </c>
      <c r="B41" s="33"/>
      <c r="C41" s="33"/>
      <c r="D41" s="14"/>
      <c r="E41" s="22" t="s">
        <v>137</v>
      </c>
      <c r="F41" s="23" t="s">
        <v>137</v>
      </c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663</v>
      </c>
      <c r="B43" s="33"/>
      <c r="C43" s="33"/>
      <c r="D43" s="14"/>
      <c r="E43" s="15"/>
      <c r="F43" s="16"/>
      <c r="G43" s="16"/>
    </row>
    <row r="44" spans="1:7" x14ac:dyDescent="0.25">
      <c r="A44" s="13" t="s">
        <v>1829</v>
      </c>
      <c r="B44" s="33" t="s">
        <v>1830</v>
      </c>
      <c r="C44" s="33" t="s">
        <v>1831</v>
      </c>
      <c r="D44" s="14">
        <v>20597</v>
      </c>
      <c r="E44" s="15">
        <v>3915.53</v>
      </c>
      <c r="F44" s="16">
        <v>6.5000000000000002E-2</v>
      </c>
      <c r="G44" s="16"/>
    </row>
    <row r="45" spans="1:7" x14ac:dyDescent="0.25">
      <c r="A45" s="13" t="s">
        <v>1832</v>
      </c>
      <c r="B45" s="33" t="s">
        <v>1833</v>
      </c>
      <c r="C45" s="33" t="s">
        <v>1834</v>
      </c>
      <c r="D45" s="14">
        <v>10450</v>
      </c>
      <c r="E45" s="15">
        <v>3357.21</v>
      </c>
      <c r="F45" s="16">
        <v>5.57E-2</v>
      </c>
      <c r="G45" s="16"/>
    </row>
    <row r="46" spans="1:7" x14ac:dyDescent="0.25">
      <c r="A46" s="13" t="s">
        <v>1835</v>
      </c>
      <c r="B46" s="33" t="s">
        <v>1836</v>
      </c>
      <c r="C46" s="33" t="s">
        <v>1834</v>
      </c>
      <c r="D46" s="14">
        <v>33140</v>
      </c>
      <c r="E46" s="15">
        <v>3073.84</v>
      </c>
      <c r="F46" s="16">
        <v>5.0999999999999997E-2</v>
      </c>
      <c r="G46" s="16"/>
    </row>
    <row r="47" spans="1:7" x14ac:dyDescent="0.25">
      <c r="A47" s="13" t="s">
        <v>1837</v>
      </c>
      <c r="B47" s="33" t="s">
        <v>1838</v>
      </c>
      <c r="C47" s="33" t="s">
        <v>1822</v>
      </c>
      <c r="D47" s="14">
        <v>6438</v>
      </c>
      <c r="E47" s="15">
        <v>922.49</v>
      </c>
      <c r="F47" s="16">
        <v>1.5299999999999999E-2</v>
      </c>
      <c r="G47" s="16"/>
    </row>
    <row r="48" spans="1:7" x14ac:dyDescent="0.25">
      <c r="A48" s="13" t="s">
        <v>1839</v>
      </c>
      <c r="B48" s="33" t="s">
        <v>1840</v>
      </c>
      <c r="C48" s="33" t="s">
        <v>1834</v>
      </c>
      <c r="D48" s="14">
        <v>1289</v>
      </c>
      <c r="E48" s="15">
        <v>296.04000000000002</v>
      </c>
      <c r="F48" s="16">
        <v>4.8999999999999998E-3</v>
      </c>
      <c r="G48" s="16"/>
    </row>
    <row r="49" spans="1:7" x14ac:dyDescent="0.25">
      <c r="A49" s="13" t="s">
        <v>1841</v>
      </c>
      <c r="B49" s="33" t="s">
        <v>1842</v>
      </c>
      <c r="C49" s="33" t="s">
        <v>1843</v>
      </c>
      <c r="D49" s="14">
        <v>1286</v>
      </c>
      <c r="E49" s="15">
        <v>273.67</v>
      </c>
      <c r="F49" s="16">
        <v>4.4999999999999997E-3</v>
      </c>
      <c r="G49" s="16"/>
    </row>
    <row r="50" spans="1:7" x14ac:dyDescent="0.25">
      <c r="A50" s="13" t="s">
        <v>1844</v>
      </c>
      <c r="B50" s="33" t="s">
        <v>1845</v>
      </c>
      <c r="C50" s="33" t="s">
        <v>1834</v>
      </c>
      <c r="D50" s="14">
        <v>2276</v>
      </c>
      <c r="E50" s="15">
        <v>272.33</v>
      </c>
      <c r="F50" s="16">
        <v>4.4999999999999997E-3</v>
      </c>
      <c r="G50" s="16"/>
    </row>
    <row r="51" spans="1:7" x14ac:dyDescent="0.25">
      <c r="A51" s="13" t="s">
        <v>1846</v>
      </c>
      <c r="B51" s="33" t="s">
        <v>1847</v>
      </c>
      <c r="C51" s="33" t="s">
        <v>1822</v>
      </c>
      <c r="D51" s="14">
        <v>5115</v>
      </c>
      <c r="E51" s="15">
        <v>270.13</v>
      </c>
      <c r="F51" s="16">
        <v>4.4999999999999997E-3</v>
      </c>
      <c r="G51" s="16"/>
    </row>
    <row r="52" spans="1:7" x14ac:dyDescent="0.25">
      <c r="A52" s="13" t="s">
        <v>1848</v>
      </c>
      <c r="B52" s="33" t="s">
        <v>1849</v>
      </c>
      <c r="C52" s="33" t="s">
        <v>1831</v>
      </c>
      <c r="D52" s="14">
        <v>881</v>
      </c>
      <c r="E52" s="15">
        <v>235.27</v>
      </c>
      <c r="F52" s="16">
        <v>3.8999999999999998E-3</v>
      </c>
      <c r="G52" s="16"/>
    </row>
    <row r="53" spans="1:7" x14ac:dyDescent="0.25">
      <c r="A53" s="13" t="s">
        <v>1850</v>
      </c>
      <c r="B53" s="33" t="s">
        <v>1851</v>
      </c>
      <c r="C53" s="33" t="s">
        <v>1834</v>
      </c>
      <c r="D53" s="14">
        <v>3001</v>
      </c>
      <c r="E53" s="15">
        <v>216.76</v>
      </c>
      <c r="F53" s="16">
        <v>3.5999999999999999E-3</v>
      </c>
      <c r="G53" s="16"/>
    </row>
    <row r="54" spans="1:7" x14ac:dyDescent="0.25">
      <c r="A54" s="13" t="s">
        <v>1852</v>
      </c>
      <c r="B54" s="33" t="s">
        <v>1853</v>
      </c>
      <c r="C54" s="33" t="s">
        <v>1834</v>
      </c>
      <c r="D54" s="14">
        <v>1565</v>
      </c>
      <c r="E54" s="15">
        <v>205.74</v>
      </c>
      <c r="F54" s="16">
        <v>3.3999999999999998E-3</v>
      </c>
      <c r="G54" s="16"/>
    </row>
    <row r="55" spans="1:7" x14ac:dyDescent="0.25">
      <c r="A55" s="13" t="s">
        <v>1854</v>
      </c>
      <c r="B55" s="33" t="s">
        <v>1855</v>
      </c>
      <c r="C55" s="33" t="s">
        <v>1831</v>
      </c>
      <c r="D55" s="14">
        <v>618</v>
      </c>
      <c r="E55" s="15">
        <v>202.85</v>
      </c>
      <c r="F55" s="16">
        <v>3.3999999999999998E-3</v>
      </c>
      <c r="G55" s="16"/>
    </row>
    <row r="56" spans="1:7" x14ac:dyDescent="0.25">
      <c r="A56" s="13" t="s">
        <v>1856</v>
      </c>
      <c r="B56" s="33" t="s">
        <v>1857</v>
      </c>
      <c r="C56" s="33" t="s">
        <v>1843</v>
      </c>
      <c r="D56" s="14">
        <v>384</v>
      </c>
      <c r="E56" s="15">
        <v>201.78</v>
      </c>
      <c r="F56" s="16">
        <v>3.3999999999999998E-3</v>
      </c>
      <c r="G56" s="16"/>
    </row>
    <row r="57" spans="1:7" x14ac:dyDescent="0.25">
      <c r="A57" s="13" t="s">
        <v>1858</v>
      </c>
      <c r="B57" s="33" t="s">
        <v>1859</v>
      </c>
      <c r="C57" s="33" t="s">
        <v>1831</v>
      </c>
      <c r="D57" s="14">
        <v>2263</v>
      </c>
      <c r="E57" s="15">
        <v>198.98</v>
      </c>
      <c r="F57" s="16">
        <v>3.3E-3</v>
      </c>
      <c r="G57" s="16"/>
    </row>
    <row r="58" spans="1:7" x14ac:dyDescent="0.25">
      <c r="A58" s="13" t="s">
        <v>1860</v>
      </c>
      <c r="B58" s="33" t="s">
        <v>1861</v>
      </c>
      <c r="C58" s="33" t="s">
        <v>1834</v>
      </c>
      <c r="D58" s="14">
        <v>1282</v>
      </c>
      <c r="E58" s="15">
        <v>197.16</v>
      </c>
      <c r="F58" s="16">
        <v>3.3E-3</v>
      </c>
      <c r="G58" s="16"/>
    </row>
    <row r="59" spans="1:7" x14ac:dyDescent="0.25">
      <c r="A59" s="13" t="s">
        <v>1862</v>
      </c>
      <c r="B59" s="33" t="s">
        <v>1863</v>
      </c>
      <c r="C59" s="33" t="s">
        <v>1843</v>
      </c>
      <c r="D59" s="14">
        <v>289</v>
      </c>
      <c r="E59" s="15">
        <v>196.91</v>
      </c>
      <c r="F59" s="16">
        <v>3.3E-3</v>
      </c>
      <c r="G59" s="16"/>
    </row>
    <row r="60" spans="1:7" x14ac:dyDescent="0.25">
      <c r="A60" s="13" t="s">
        <v>1864</v>
      </c>
      <c r="B60" s="33" t="s">
        <v>1865</v>
      </c>
      <c r="C60" s="33" t="s">
        <v>1831</v>
      </c>
      <c r="D60" s="14">
        <v>1155</v>
      </c>
      <c r="E60" s="15">
        <v>143.44999999999999</v>
      </c>
      <c r="F60" s="16">
        <v>2.3999999999999998E-3</v>
      </c>
      <c r="G60" s="16"/>
    </row>
    <row r="61" spans="1:7" x14ac:dyDescent="0.25">
      <c r="A61" s="13" t="s">
        <v>1866</v>
      </c>
      <c r="B61" s="33" t="s">
        <v>1867</v>
      </c>
      <c r="C61" s="33" t="s">
        <v>1834</v>
      </c>
      <c r="D61" s="14">
        <v>906</v>
      </c>
      <c r="E61" s="15">
        <v>132.31</v>
      </c>
      <c r="F61" s="16">
        <v>2.2000000000000001E-3</v>
      </c>
      <c r="G61" s="16"/>
    </row>
    <row r="62" spans="1:7" x14ac:dyDescent="0.25">
      <c r="A62" s="13" t="s">
        <v>1868</v>
      </c>
      <c r="B62" s="33" t="s">
        <v>1869</v>
      </c>
      <c r="C62" s="33" t="s">
        <v>1831</v>
      </c>
      <c r="D62" s="14">
        <v>695</v>
      </c>
      <c r="E62" s="15">
        <v>119.95</v>
      </c>
      <c r="F62" s="16">
        <v>2E-3</v>
      </c>
      <c r="G62" s="16"/>
    </row>
    <row r="63" spans="1:7" x14ac:dyDescent="0.25">
      <c r="A63" s="13" t="s">
        <v>1870</v>
      </c>
      <c r="B63" s="33" t="s">
        <v>1871</v>
      </c>
      <c r="C63" s="33" t="s">
        <v>1843</v>
      </c>
      <c r="D63" s="14">
        <v>6011</v>
      </c>
      <c r="E63" s="15">
        <v>116.83</v>
      </c>
      <c r="F63" s="16">
        <v>1.9E-3</v>
      </c>
      <c r="G63" s="16"/>
    </row>
    <row r="64" spans="1:7" x14ac:dyDescent="0.25">
      <c r="A64" s="13" t="s">
        <v>1872</v>
      </c>
      <c r="B64" s="33" t="s">
        <v>1873</v>
      </c>
      <c r="C64" s="33" t="s">
        <v>1834</v>
      </c>
      <c r="D64" s="14">
        <v>1555</v>
      </c>
      <c r="E64" s="15">
        <v>115.63</v>
      </c>
      <c r="F64" s="16">
        <v>1.9E-3</v>
      </c>
      <c r="G64" s="16"/>
    </row>
    <row r="65" spans="1:7" x14ac:dyDescent="0.25">
      <c r="A65" s="13" t="s">
        <v>1874</v>
      </c>
      <c r="B65" s="33" t="s">
        <v>1875</v>
      </c>
      <c r="C65" s="33" t="s">
        <v>1834</v>
      </c>
      <c r="D65" s="14">
        <v>1817</v>
      </c>
      <c r="E65" s="15">
        <v>113.05</v>
      </c>
      <c r="F65" s="16">
        <v>1.9E-3</v>
      </c>
      <c r="G65" s="16"/>
    </row>
    <row r="66" spans="1:7" x14ac:dyDescent="0.25">
      <c r="A66" s="13" t="s">
        <v>1876</v>
      </c>
      <c r="B66" s="33" t="s">
        <v>1877</v>
      </c>
      <c r="C66" s="33" t="s">
        <v>1834</v>
      </c>
      <c r="D66" s="14">
        <v>188</v>
      </c>
      <c r="E66" s="15">
        <v>109.38</v>
      </c>
      <c r="F66" s="16">
        <v>1.8E-3</v>
      </c>
      <c r="G66" s="16"/>
    </row>
    <row r="67" spans="1:7" x14ac:dyDescent="0.25">
      <c r="A67" s="13" t="s">
        <v>1878</v>
      </c>
      <c r="B67" s="33" t="s">
        <v>1879</v>
      </c>
      <c r="C67" s="33" t="s">
        <v>1834</v>
      </c>
      <c r="D67" s="14">
        <v>339</v>
      </c>
      <c r="E67" s="15">
        <v>102.29</v>
      </c>
      <c r="F67" s="16">
        <v>1.6999999999999999E-3</v>
      </c>
      <c r="G67" s="16"/>
    </row>
    <row r="68" spans="1:7" x14ac:dyDescent="0.25">
      <c r="A68" s="13" t="s">
        <v>1880</v>
      </c>
      <c r="B68" s="33" t="s">
        <v>1881</v>
      </c>
      <c r="C68" s="33" t="s">
        <v>1831</v>
      </c>
      <c r="D68" s="14">
        <v>1684</v>
      </c>
      <c r="E68" s="15">
        <v>94.53</v>
      </c>
      <c r="F68" s="16">
        <v>1.6000000000000001E-3</v>
      </c>
      <c r="G68" s="16"/>
    </row>
    <row r="69" spans="1:7" x14ac:dyDescent="0.25">
      <c r="A69" s="13" t="s">
        <v>1882</v>
      </c>
      <c r="B69" s="33" t="s">
        <v>1883</v>
      </c>
      <c r="C69" s="33" t="s">
        <v>1831</v>
      </c>
      <c r="D69" s="14">
        <v>1380</v>
      </c>
      <c r="E69" s="15">
        <v>91.51</v>
      </c>
      <c r="F69" s="16">
        <v>1.5E-3</v>
      </c>
      <c r="G69" s="16"/>
    </row>
    <row r="70" spans="1:7" x14ac:dyDescent="0.25">
      <c r="A70" s="13" t="s">
        <v>1884</v>
      </c>
      <c r="B70" s="33" t="s">
        <v>1885</v>
      </c>
      <c r="C70" s="33" t="s">
        <v>1834</v>
      </c>
      <c r="D70" s="14">
        <v>234</v>
      </c>
      <c r="E70" s="15">
        <v>87.68</v>
      </c>
      <c r="F70" s="16">
        <v>1.5E-3</v>
      </c>
      <c r="G70" s="16"/>
    </row>
    <row r="71" spans="1:7" x14ac:dyDescent="0.25">
      <c r="A71" s="13" t="s">
        <v>1886</v>
      </c>
      <c r="B71" s="33" t="s">
        <v>1887</v>
      </c>
      <c r="C71" s="33" t="s">
        <v>1822</v>
      </c>
      <c r="D71" s="14">
        <v>382</v>
      </c>
      <c r="E71" s="15">
        <v>83.15</v>
      </c>
      <c r="F71" s="16">
        <v>1.4E-3</v>
      </c>
      <c r="G71" s="16"/>
    </row>
    <row r="72" spans="1:7" x14ac:dyDescent="0.25">
      <c r="A72" s="13" t="s">
        <v>1888</v>
      </c>
      <c r="B72" s="33" t="s">
        <v>1889</v>
      </c>
      <c r="C72" s="33" t="s">
        <v>1843</v>
      </c>
      <c r="D72" s="14">
        <v>215</v>
      </c>
      <c r="E72" s="15">
        <v>78.91</v>
      </c>
      <c r="F72" s="16">
        <v>1.2999999999999999E-3</v>
      </c>
      <c r="G72" s="16"/>
    </row>
    <row r="73" spans="1:7" x14ac:dyDescent="0.25">
      <c r="A73" s="13" t="s">
        <v>1890</v>
      </c>
      <c r="B73" s="33" t="s">
        <v>1891</v>
      </c>
      <c r="C73" s="33" t="s">
        <v>1834</v>
      </c>
      <c r="D73" s="14">
        <v>150</v>
      </c>
      <c r="E73" s="15">
        <v>75.69</v>
      </c>
      <c r="F73" s="16">
        <v>1.2999999999999999E-3</v>
      </c>
      <c r="G73" s="16"/>
    </row>
    <row r="74" spans="1:7" x14ac:dyDescent="0.25">
      <c r="A74" s="13" t="s">
        <v>1892</v>
      </c>
      <c r="B74" s="33" t="s">
        <v>1893</v>
      </c>
      <c r="C74" s="33" t="s">
        <v>1834</v>
      </c>
      <c r="D74" s="14">
        <v>887</v>
      </c>
      <c r="E74" s="15">
        <v>73.069999999999993</v>
      </c>
      <c r="F74" s="16">
        <v>1.1999999999999999E-3</v>
      </c>
      <c r="G74" s="16"/>
    </row>
    <row r="75" spans="1:7" x14ac:dyDescent="0.25">
      <c r="A75" s="13" t="s">
        <v>1894</v>
      </c>
      <c r="B75" s="33" t="s">
        <v>1895</v>
      </c>
      <c r="C75" s="33" t="s">
        <v>1831</v>
      </c>
      <c r="D75" s="14">
        <v>920</v>
      </c>
      <c r="E75" s="15">
        <v>71.77</v>
      </c>
      <c r="F75" s="16">
        <v>1.1999999999999999E-3</v>
      </c>
      <c r="G75" s="16"/>
    </row>
    <row r="76" spans="1:7" x14ac:dyDescent="0.25">
      <c r="A76" s="13" t="s">
        <v>1896</v>
      </c>
      <c r="B76" s="33" t="s">
        <v>1897</v>
      </c>
      <c r="C76" s="33" t="s">
        <v>1831</v>
      </c>
      <c r="D76" s="14">
        <v>302</v>
      </c>
      <c r="E76" s="15">
        <v>67.66</v>
      </c>
      <c r="F76" s="16">
        <v>1.1000000000000001E-3</v>
      </c>
      <c r="G76" s="16"/>
    </row>
    <row r="77" spans="1:7" x14ac:dyDescent="0.25">
      <c r="A77" s="13" t="s">
        <v>1898</v>
      </c>
      <c r="B77" s="33" t="s">
        <v>1899</v>
      </c>
      <c r="C77" s="33" t="s">
        <v>1834</v>
      </c>
      <c r="D77" s="14">
        <v>343</v>
      </c>
      <c r="E77" s="15">
        <v>55.79</v>
      </c>
      <c r="F77" s="16">
        <v>8.9999999999999998E-4</v>
      </c>
      <c r="G77" s="16"/>
    </row>
    <row r="78" spans="1:7" x14ac:dyDescent="0.25">
      <c r="A78" s="13" t="s">
        <v>1900</v>
      </c>
      <c r="B78" s="33" t="s">
        <v>1901</v>
      </c>
      <c r="C78" s="33" t="s">
        <v>1834</v>
      </c>
      <c r="D78" s="14">
        <v>34</v>
      </c>
      <c r="E78" s="15">
        <v>53.66</v>
      </c>
      <c r="F78" s="16">
        <v>8.9999999999999998E-4</v>
      </c>
      <c r="G78" s="16"/>
    </row>
    <row r="79" spans="1:7" x14ac:dyDescent="0.25">
      <c r="A79" s="13" t="s">
        <v>1902</v>
      </c>
      <c r="B79" s="33" t="s">
        <v>1903</v>
      </c>
      <c r="C79" s="33" t="s">
        <v>1843</v>
      </c>
      <c r="D79" s="14">
        <v>426</v>
      </c>
      <c r="E79" s="15">
        <v>51.52</v>
      </c>
      <c r="F79" s="16">
        <v>8.9999999999999998E-4</v>
      </c>
      <c r="G79" s="16"/>
    </row>
    <row r="80" spans="1:7" x14ac:dyDescent="0.25">
      <c r="A80" s="13" t="s">
        <v>1904</v>
      </c>
      <c r="B80" s="33" t="s">
        <v>1905</v>
      </c>
      <c r="C80" s="33" t="s">
        <v>1822</v>
      </c>
      <c r="D80" s="14">
        <v>694</v>
      </c>
      <c r="E80" s="15">
        <v>45.44</v>
      </c>
      <c r="F80" s="16">
        <v>8.0000000000000004E-4</v>
      </c>
      <c r="G80" s="16"/>
    </row>
    <row r="81" spans="1:7" x14ac:dyDescent="0.25">
      <c r="A81" s="13" t="s">
        <v>1906</v>
      </c>
      <c r="B81" s="33" t="s">
        <v>1907</v>
      </c>
      <c r="C81" s="33" t="s">
        <v>1834</v>
      </c>
      <c r="D81" s="14">
        <v>1091</v>
      </c>
      <c r="E81" s="15">
        <v>42.74</v>
      </c>
      <c r="F81" s="16">
        <v>6.9999999999999999E-4</v>
      </c>
      <c r="G81" s="16"/>
    </row>
    <row r="82" spans="1:7" x14ac:dyDescent="0.25">
      <c r="A82" s="13" t="s">
        <v>1908</v>
      </c>
      <c r="B82" s="33" t="s">
        <v>1909</v>
      </c>
      <c r="C82" s="33" t="s">
        <v>1834</v>
      </c>
      <c r="D82" s="14">
        <v>105</v>
      </c>
      <c r="E82" s="15">
        <v>37.72</v>
      </c>
      <c r="F82" s="16">
        <v>5.9999999999999995E-4</v>
      </c>
      <c r="G82" s="16"/>
    </row>
    <row r="83" spans="1:7" x14ac:dyDescent="0.25">
      <c r="A83" s="13" t="s">
        <v>1910</v>
      </c>
      <c r="B83" s="33" t="s">
        <v>1911</v>
      </c>
      <c r="C83" s="33" t="s">
        <v>1831</v>
      </c>
      <c r="D83" s="14">
        <v>122</v>
      </c>
      <c r="E83" s="15">
        <v>33.049999999999997</v>
      </c>
      <c r="F83" s="16">
        <v>5.0000000000000001E-4</v>
      </c>
      <c r="G83" s="16"/>
    </row>
    <row r="84" spans="1:7" x14ac:dyDescent="0.25">
      <c r="A84" s="13" t="s">
        <v>1912</v>
      </c>
      <c r="B84" s="33" t="s">
        <v>1913</v>
      </c>
      <c r="C84" s="33" t="s">
        <v>1834</v>
      </c>
      <c r="D84" s="14">
        <v>66</v>
      </c>
      <c r="E84" s="15">
        <v>32.76</v>
      </c>
      <c r="F84" s="16">
        <v>5.0000000000000001E-4</v>
      </c>
      <c r="G84" s="16"/>
    </row>
    <row r="85" spans="1:7" x14ac:dyDescent="0.25">
      <c r="A85" s="13" t="s">
        <v>1914</v>
      </c>
      <c r="B85" s="33" t="s">
        <v>1915</v>
      </c>
      <c r="C85" s="33" t="s">
        <v>1843</v>
      </c>
      <c r="D85" s="14">
        <v>1335</v>
      </c>
      <c r="E85" s="15">
        <v>31.64</v>
      </c>
      <c r="F85" s="16">
        <v>5.0000000000000001E-4</v>
      </c>
      <c r="G85" s="16"/>
    </row>
    <row r="86" spans="1:7" x14ac:dyDescent="0.25">
      <c r="A86" s="13" t="s">
        <v>1916</v>
      </c>
      <c r="B86" s="33" t="s">
        <v>1917</v>
      </c>
      <c r="C86" s="33" t="s">
        <v>1834</v>
      </c>
      <c r="D86" s="14">
        <v>242</v>
      </c>
      <c r="E86" s="15">
        <v>31.02</v>
      </c>
      <c r="F86" s="16">
        <v>5.0000000000000001E-4</v>
      </c>
      <c r="G86" s="16"/>
    </row>
    <row r="87" spans="1:7" x14ac:dyDescent="0.25">
      <c r="A87" s="13" t="s">
        <v>1918</v>
      </c>
      <c r="B87" s="33" t="s">
        <v>1919</v>
      </c>
      <c r="C87" s="33" t="s">
        <v>1834</v>
      </c>
      <c r="D87" s="14">
        <v>739</v>
      </c>
      <c r="E87" s="15">
        <v>30.62</v>
      </c>
      <c r="F87" s="16">
        <v>5.0000000000000001E-4</v>
      </c>
      <c r="G87" s="16"/>
    </row>
    <row r="88" spans="1:7" x14ac:dyDescent="0.25">
      <c r="A88" s="13" t="s">
        <v>1920</v>
      </c>
      <c r="B88" s="33" t="s">
        <v>1921</v>
      </c>
      <c r="C88" s="33" t="s">
        <v>1834</v>
      </c>
      <c r="D88" s="14">
        <v>60</v>
      </c>
      <c r="E88" s="15">
        <v>29.85</v>
      </c>
      <c r="F88" s="16">
        <v>5.0000000000000001E-4</v>
      </c>
      <c r="G88" s="16"/>
    </row>
    <row r="89" spans="1:7" x14ac:dyDescent="0.25">
      <c r="A89" s="13" t="s">
        <v>1922</v>
      </c>
      <c r="B89" s="33" t="s">
        <v>1923</v>
      </c>
      <c r="C89" s="33" t="s">
        <v>1822</v>
      </c>
      <c r="D89" s="14">
        <v>187</v>
      </c>
      <c r="E89" s="15">
        <v>25.65</v>
      </c>
      <c r="F89" s="16">
        <v>4.0000000000000002E-4</v>
      </c>
      <c r="G89" s="16"/>
    </row>
    <row r="90" spans="1:7" x14ac:dyDescent="0.25">
      <c r="A90" s="13" t="s">
        <v>1924</v>
      </c>
      <c r="B90" s="33" t="s">
        <v>1925</v>
      </c>
      <c r="C90" s="33" t="s">
        <v>1926</v>
      </c>
      <c r="D90" s="14">
        <v>1816</v>
      </c>
      <c r="E90" s="15">
        <v>23.98</v>
      </c>
      <c r="F90" s="16">
        <v>4.0000000000000002E-4</v>
      </c>
      <c r="G90" s="16"/>
    </row>
    <row r="91" spans="1:7" x14ac:dyDescent="0.25">
      <c r="A91" s="13" t="s">
        <v>1927</v>
      </c>
      <c r="B91" s="33" t="s">
        <v>1928</v>
      </c>
      <c r="C91" s="33" t="s">
        <v>1834</v>
      </c>
      <c r="D91" s="14">
        <v>287</v>
      </c>
      <c r="E91" s="15">
        <v>21.58</v>
      </c>
      <c r="F91" s="16">
        <v>4.0000000000000002E-4</v>
      </c>
      <c r="G91" s="16"/>
    </row>
    <row r="92" spans="1:7" x14ac:dyDescent="0.25">
      <c r="A92" s="13" t="s">
        <v>1929</v>
      </c>
      <c r="B92" s="33" t="s">
        <v>1930</v>
      </c>
      <c r="C92" s="33" t="s">
        <v>1834</v>
      </c>
      <c r="D92" s="14">
        <v>599</v>
      </c>
      <c r="E92" s="15">
        <v>20.86</v>
      </c>
      <c r="F92" s="16">
        <v>2.9999999999999997E-4</v>
      </c>
      <c r="G92" s="16"/>
    </row>
    <row r="93" spans="1:7" x14ac:dyDescent="0.25">
      <c r="A93" s="13" t="s">
        <v>1931</v>
      </c>
      <c r="B93" s="33" t="s">
        <v>1932</v>
      </c>
      <c r="C93" s="33" t="s">
        <v>1834</v>
      </c>
      <c r="D93" s="14">
        <v>142</v>
      </c>
      <c r="E93" s="15">
        <v>15.36</v>
      </c>
      <c r="F93" s="16">
        <v>2.9999999999999997E-4</v>
      </c>
      <c r="G93" s="16"/>
    </row>
    <row r="94" spans="1:7" x14ac:dyDescent="0.25">
      <c r="A94" s="17" t="s">
        <v>183</v>
      </c>
      <c r="B94" s="34"/>
      <c r="C94" s="34"/>
      <c r="D94" s="18"/>
      <c r="E94" s="19">
        <v>16296.79</v>
      </c>
      <c r="F94" s="20">
        <v>0.27050000000000002</v>
      </c>
      <c r="G94" s="21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24" t="s">
        <v>192</v>
      </c>
      <c r="B96" s="35"/>
      <c r="C96" s="35"/>
      <c r="D96" s="25"/>
      <c r="E96" s="19">
        <v>59268.6</v>
      </c>
      <c r="F96" s="20">
        <v>0.9839</v>
      </c>
      <c r="G96" s="21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17" t="s">
        <v>901</v>
      </c>
      <c r="B99" s="33"/>
      <c r="C99" s="33"/>
      <c r="D99" s="14"/>
      <c r="E99" s="15"/>
      <c r="F99" s="16"/>
      <c r="G99" s="16"/>
    </row>
    <row r="100" spans="1:7" x14ac:dyDescent="0.25">
      <c r="A100" s="13" t="s">
        <v>902</v>
      </c>
      <c r="B100" s="33" t="s">
        <v>903</v>
      </c>
      <c r="C100" s="33"/>
      <c r="D100" s="14">
        <v>2749.4580000000001</v>
      </c>
      <c r="E100" s="15">
        <v>92.14</v>
      </c>
      <c r="F100" s="16">
        <v>1.5E-3</v>
      </c>
      <c r="G100" s="16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192</v>
      </c>
      <c r="B102" s="35"/>
      <c r="C102" s="35"/>
      <c r="D102" s="25"/>
      <c r="E102" s="19">
        <v>92.14</v>
      </c>
      <c r="F102" s="20">
        <v>1.5E-3</v>
      </c>
      <c r="G102" s="21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7" t="s">
        <v>196</v>
      </c>
      <c r="B104" s="33"/>
      <c r="C104" s="33"/>
      <c r="D104" s="14"/>
      <c r="E104" s="15"/>
      <c r="F104" s="16"/>
      <c r="G104" s="16"/>
    </row>
    <row r="105" spans="1:7" x14ac:dyDescent="0.25">
      <c r="A105" s="13" t="s">
        <v>197</v>
      </c>
      <c r="B105" s="33"/>
      <c r="C105" s="33"/>
      <c r="D105" s="14"/>
      <c r="E105" s="15">
        <v>774.29</v>
      </c>
      <c r="F105" s="16">
        <v>1.29E-2</v>
      </c>
      <c r="G105" s="16">
        <v>6.6567000000000001E-2</v>
      </c>
    </row>
    <row r="106" spans="1:7" x14ac:dyDescent="0.25">
      <c r="A106" s="13" t="s">
        <v>197</v>
      </c>
      <c r="B106" s="33"/>
      <c r="C106" s="33"/>
      <c r="D106" s="14"/>
      <c r="E106" s="15">
        <v>54.96</v>
      </c>
      <c r="F106" s="16">
        <v>8.9999999999999998E-4</v>
      </c>
      <c r="G106" s="16">
        <v>5.9499999999999997E-2</v>
      </c>
    </row>
    <row r="107" spans="1:7" x14ac:dyDescent="0.25">
      <c r="A107" s="17" t="s">
        <v>183</v>
      </c>
      <c r="B107" s="34"/>
      <c r="C107" s="34"/>
      <c r="D107" s="18"/>
      <c r="E107" s="19">
        <v>829.25</v>
      </c>
      <c r="F107" s="20">
        <v>1.38E-2</v>
      </c>
      <c r="G107" s="21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24" t="s">
        <v>192</v>
      </c>
      <c r="B109" s="35"/>
      <c r="C109" s="35"/>
      <c r="D109" s="25"/>
      <c r="E109" s="19">
        <v>829.25</v>
      </c>
      <c r="F109" s="20">
        <v>1.38E-2</v>
      </c>
      <c r="G109" s="21"/>
    </row>
    <row r="110" spans="1:7" x14ac:dyDescent="0.25">
      <c r="A110" s="13" t="s">
        <v>198</v>
      </c>
      <c r="B110" s="33"/>
      <c r="C110" s="33"/>
      <c r="D110" s="14"/>
      <c r="E110" s="15">
        <v>0.59172820000000004</v>
      </c>
      <c r="F110" s="16">
        <v>9.0000000000000002E-6</v>
      </c>
      <c r="G110" s="16"/>
    </row>
    <row r="111" spans="1:7" x14ac:dyDescent="0.25">
      <c r="A111" s="13" t="s">
        <v>199</v>
      </c>
      <c r="B111" s="33"/>
      <c r="C111" s="33"/>
      <c r="D111" s="14"/>
      <c r="E111" s="15">
        <v>29.388271799999998</v>
      </c>
      <c r="F111" s="16">
        <v>7.9100000000000004E-4</v>
      </c>
      <c r="G111" s="16">
        <v>6.6098000000000004E-2</v>
      </c>
    </row>
    <row r="112" spans="1:7" x14ac:dyDescent="0.25">
      <c r="A112" s="28" t="s">
        <v>200</v>
      </c>
      <c r="B112" s="36"/>
      <c r="C112" s="36"/>
      <c r="D112" s="29"/>
      <c r="E112" s="30">
        <v>60219.97</v>
      </c>
      <c r="F112" s="31">
        <v>1</v>
      </c>
      <c r="G112" s="31"/>
    </row>
    <row r="117" spans="1:3" x14ac:dyDescent="0.25">
      <c r="A117" s="1" t="s">
        <v>202</v>
      </c>
    </row>
    <row r="118" spans="1:3" x14ac:dyDescent="0.25">
      <c r="A118" s="48" t="s">
        <v>203</v>
      </c>
      <c r="B118" s="3" t="s">
        <v>137</v>
      </c>
    </row>
    <row r="119" spans="1:3" x14ac:dyDescent="0.25">
      <c r="A119" t="s">
        <v>204</v>
      </c>
    </row>
    <row r="120" spans="1:3" x14ac:dyDescent="0.25">
      <c r="A120" t="s">
        <v>205</v>
      </c>
      <c r="B120" t="s">
        <v>206</v>
      </c>
      <c r="C120" t="s">
        <v>206</v>
      </c>
    </row>
    <row r="121" spans="1:3" x14ac:dyDescent="0.25">
      <c r="B121" s="49">
        <v>45716</v>
      </c>
      <c r="C121" s="49">
        <v>45747</v>
      </c>
    </row>
    <row r="122" spans="1:3" x14ac:dyDescent="0.25">
      <c r="A122" t="s">
        <v>285</v>
      </c>
      <c r="B122">
        <v>10.763199999999999</v>
      </c>
      <c r="C122">
        <v>10.525499999999999</v>
      </c>
    </row>
    <row r="123" spans="1:3" x14ac:dyDescent="0.25">
      <c r="A123" t="s">
        <v>212</v>
      </c>
      <c r="B123">
        <v>10.763199999999999</v>
      </c>
      <c r="C123">
        <v>10.525499999999999</v>
      </c>
    </row>
    <row r="124" spans="1:3" x14ac:dyDescent="0.25">
      <c r="A124" t="s">
        <v>286</v>
      </c>
      <c r="B124">
        <v>10.578200000000001</v>
      </c>
      <c r="C124">
        <v>10.3294</v>
      </c>
    </row>
    <row r="125" spans="1:3" x14ac:dyDescent="0.25">
      <c r="A125" t="s">
        <v>218</v>
      </c>
      <c r="B125">
        <v>10.578200000000001</v>
      </c>
      <c r="C125">
        <v>10.3294</v>
      </c>
    </row>
    <row r="127" spans="1:3" x14ac:dyDescent="0.25">
      <c r="A127" t="s">
        <v>287</v>
      </c>
      <c r="B127" s="3" t="s">
        <v>137</v>
      </c>
    </row>
    <row r="128" spans="1:3" x14ac:dyDescent="0.25">
      <c r="A128" t="s">
        <v>233</v>
      </c>
      <c r="B128" s="3" t="s">
        <v>137</v>
      </c>
    </row>
    <row r="129" spans="1:4" ht="29.1" customHeight="1" x14ac:dyDescent="0.25">
      <c r="A129" s="48" t="s">
        <v>234</v>
      </c>
      <c r="B129" s="3" t="s">
        <v>137</v>
      </c>
    </row>
    <row r="130" spans="1:4" ht="29.1" customHeight="1" x14ac:dyDescent="0.25">
      <c r="A130" s="48" t="s">
        <v>235</v>
      </c>
      <c r="B130" s="51">
        <v>16296.750185999999</v>
      </c>
    </row>
    <row r="131" spans="1:4" x14ac:dyDescent="0.25">
      <c r="A131" t="s">
        <v>467</v>
      </c>
      <c r="B131" s="51">
        <v>6.1899999999999997E-2</v>
      </c>
    </row>
    <row r="132" spans="1:4" ht="43.5" customHeight="1" x14ac:dyDescent="0.25">
      <c r="A132" s="48" t="s">
        <v>611</v>
      </c>
      <c r="B132" s="3" t="s">
        <v>137</v>
      </c>
    </row>
    <row r="133" spans="1:4" x14ac:dyDescent="0.25">
      <c r="B133" s="3"/>
    </row>
    <row r="134" spans="1:4" ht="29.1" customHeight="1" x14ac:dyDescent="0.25">
      <c r="A134" s="48" t="s">
        <v>612</v>
      </c>
      <c r="B134" s="3" t="s">
        <v>137</v>
      </c>
    </row>
    <row r="135" spans="1:4" ht="29.1" customHeight="1" x14ac:dyDescent="0.25">
      <c r="A135" s="48" t="s">
        <v>613</v>
      </c>
      <c r="B135" t="s">
        <v>137</v>
      </c>
    </row>
    <row r="136" spans="1:4" ht="29.1" customHeight="1" x14ac:dyDescent="0.25">
      <c r="A136" s="48" t="s">
        <v>614</v>
      </c>
      <c r="B136" s="3" t="s">
        <v>137</v>
      </c>
    </row>
    <row r="137" spans="1:4" ht="29.1" customHeight="1" x14ac:dyDescent="0.25">
      <c r="A137" s="48" t="s">
        <v>615</v>
      </c>
      <c r="B137" s="3" t="s">
        <v>137</v>
      </c>
    </row>
    <row r="139" spans="1:4" ht="69.95" customHeight="1" x14ac:dyDescent="0.25">
      <c r="A139" s="71" t="s">
        <v>251</v>
      </c>
      <c r="B139" s="71" t="s">
        <v>252</v>
      </c>
      <c r="C139" s="71" t="s">
        <v>5</v>
      </c>
      <c r="D139" s="71" t="s">
        <v>6</v>
      </c>
    </row>
    <row r="140" spans="1:4" ht="69.95" customHeight="1" x14ac:dyDescent="0.25">
      <c r="A140" s="71" t="s">
        <v>1933</v>
      </c>
      <c r="B140" s="71"/>
      <c r="C140" s="71" t="s">
        <v>72</v>
      </c>
      <c r="D14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46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1934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1935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605</v>
      </c>
      <c r="B7" s="33"/>
      <c r="C7" s="33"/>
      <c r="D7" s="14"/>
      <c r="E7" s="15"/>
      <c r="F7" s="16"/>
      <c r="G7" s="16"/>
    </row>
    <row r="8" spans="1:8" x14ac:dyDescent="0.25">
      <c r="A8" s="17" t="s">
        <v>606</v>
      </c>
      <c r="B8" s="34"/>
      <c r="C8" s="34"/>
      <c r="D8" s="18"/>
      <c r="E8" s="41"/>
      <c r="F8" s="21"/>
      <c r="G8" s="21"/>
    </row>
    <row r="9" spans="1:8" x14ac:dyDescent="0.25">
      <c r="A9" s="13" t="s">
        <v>1936</v>
      </c>
      <c r="B9" s="33" t="s">
        <v>1937</v>
      </c>
      <c r="C9" s="33"/>
      <c r="D9" s="14">
        <v>229385.571</v>
      </c>
      <c r="E9" s="15">
        <v>10743.56</v>
      </c>
      <c r="F9" s="16">
        <v>0.99219999999999997</v>
      </c>
      <c r="G9" s="16"/>
    </row>
    <row r="10" spans="1:8" x14ac:dyDescent="0.25">
      <c r="A10" s="17" t="s">
        <v>183</v>
      </c>
      <c r="B10" s="34"/>
      <c r="C10" s="34"/>
      <c r="D10" s="18"/>
      <c r="E10" s="19">
        <v>10743.56</v>
      </c>
      <c r="F10" s="20">
        <v>0.99219999999999997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10743.56</v>
      </c>
      <c r="F12" s="20">
        <v>0.99219999999999997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95.91</v>
      </c>
      <c r="F15" s="16">
        <v>8.8999999999999999E-3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95.91</v>
      </c>
      <c r="F16" s="20">
        <v>8.8999999999999999E-3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95.91</v>
      </c>
      <c r="F18" s="20">
        <v>8.8999999999999999E-3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6.9968299999999997E-2</v>
      </c>
      <c r="F19" s="16">
        <v>6.0000000000000002E-6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-11.6399683</v>
      </c>
      <c r="F20" s="27">
        <v>-1.106E-3</v>
      </c>
      <c r="G20" s="16">
        <v>6.6567000000000001E-2</v>
      </c>
    </row>
    <row r="21" spans="1:7" x14ac:dyDescent="0.25">
      <c r="A21" s="28" t="s">
        <v>200</v>
      </c>
      <c r="B21" s="36"/>
      <c r="C21" s="36"/>
      <c r="D21" s="29"/>
      <c r="E21" s="30">
        <v>10827.9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22.973700000000001</v>
      </c>
      <c r="C31">
        <v>22.862400000000001</v>
      </c>
    </row>
    <row r="32" spans="1:7" x14ac:dyDescent="0.25">
      <c r="A32" t="s">
        <v>217</v>
      </c>
      <c r="B32">
        <v>20.8902</v>
      </c>
      <c r="C32">
        <v>20.7742</v>
      </c>
    </row>
    <row r="34" spans="1:4" x14ac:dyDescent="0.25">
      <c r="A34" t="s">
        <v>287</v>
      </c>
      <c r="B34" s="3" t="s">
        <v>137</v>
      </c>
    </row>
    <row r="35" spans="1:4" x14ac:dyDescent="0.25">
      <c r="A35" t="s">
        <v>233</v>
      </c>
      <c r="B35" s="3" t="s">
        <v>137</v>
      </c>
    </row>
    <row r="36" spans="1:4" ht="29.1" customHeight="1" x14ac:dyDescent="0.25">
      <c r="A36" s="48" t="s">
        <v>234</v>
      </c>
      <c r="B36" s="3" t="s">
        <v>137</v>
      </c>
    </row>
    <row r="37" spans="1:4" ht="29.1" customHeight="1" x14ac:dyDescent="0.25">
      <c r="A37" s="48" t="s">
        <v>235</v>
      </c>
      <c r="B37" s="51">
        <v>10743.5649631</v>
      </c>
    </row>
    <row r="38" spans="1:4" ht="43.5" customHeight="1" x14ac:dyDescent="0.25">
      <c r="A38" s="48" t="s">
        <v>611</v>
      </c>
      <c r="B38" s="3" t="s">
        <v>137</v>
      </c>
    </row>
    <row r="39" spans="1:4" x14ac:dyDescent="0.25">
      <c r="B39" s="3"/>
    </row>
    <row r="40" spans="1:4" ht="29.1" customHeight="1" x14ac:dyDescent="0.25">
      <c r="A40" s="48" t="s">
        <v>612</v>
      </c>
      <c r="B40" s="3" t="s">
        <v>137</v>
      </c>
    </row>
    <row r="41" spans="1:4" ht="29.1" customHeight="1" x14ac:dyDescent="0.25">
      <c r="A41" s="48" t="s">
        <v>613</v>
      </c>
      <c r="B41" t="s">
        <v>137</v>
      </c>
    </row>
    <row r="42" spans="1:4" ht="29.1" customHeight="1" x14ac:dyDescent="0.25">
      <c r="A42" s="48" t="s">
        <v>614</v>
      </c>
      <c r="B42" s="3" t="s">
        <v>137</v>
      </c>
    </row>
    <row r="43" spans="1:4" ht="29.1" customHeight="1" x14ac:dyDescent="0.25">
      <c r="A43" s="48" t="s">
        <v>615</v>
      </c>
      <c r="B43" s="3" t="s">
        <v>137</v>
      </c>
    </row>
    <row r="45" spans="1:4" ht="69.95" customHeight="1" x14ac:dyDescent="0.25">
      <c r="A45" s="71" t="s">
        <v>251</v>
      </c>
      <c r="B45" s="71" t="s">
        <v>252</v>
      </c>
      <c r="C45" s="71" t="s">
        <v>5</v>
      </c>
      <c r="D45" s="71" t="s">
        <v>6</v>
      </c>
    </row>
    <row r="46" spans="1:4" ht="69.95" customHeight="1" x14ac:dyDescent="0.25">
      <c r="A46" s="71" t="s">
        <v>1938</v>
      </c>
      <c r="B46" s="71"/>
      <c r="C46" s="71" t="s">
        <v>74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61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1939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1940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901</v>
      </c>
      <c r="B8" s="33"/>
      <c r="C8" s="33"/>
      <c r="D8" s="14"/>
      <c r="E8" s="15"/>
      <c r="F8" s="16"/>
      <c r="G8" s="16"/>
    </row>
    <row r="9" spans="1:8" x14ac:dyDescent="0.25">
      <c r="A9" s="13" t="s">
        <v>1941</v>
      </c>
      <c r="B9" s="33" t="s">
        <v>1942</v>
      </c>
      <c r="C9" s="33"/>
      <c r="D9" s="14">
        <v>19235577</v>
      </c>
      <c r="E9" s="15">
        <v>232446.56</v>
      </c>
      <c r="F9" s="16">
        <v>0.98950000000000005</v>
      </c>
      <c r="G9" s="16"/>
    </row>
    <row r="10" spans="1:8" x14ac:dyDescent="0.25">
      <c r="A10" s="17" t="s">
        <v>183</v>
      </c>
      <c r="B10" s="34"/>
      <c r="C10" s="34"/>
      <c r="D10" s="18"/>
      <c r="E10" s="19">
        <v>232446.56</v>
      </c>
      <c r="F10" s="20">
        <v>0.98950000000000005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232446.56</v>
      </c>
      <c r="F12" s="20">
        <v>0.98950000000000005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2424.79</v>
      </c>
      <c r="F15" s="16">
        <v>1.03E-2</v>
      </c>
      <c r="G15" s="16">
        <v>6.6567000000000001E-2</v>
      </c>
    </row>
    <row r="16" spans="1:8" x14ac:dyDescent="0.25">
      <c r="A16" s="13" t="s">
        <v>197</v>
      </c>
      <c r="B16" s="33"/>
      <c r="C16" s="33"/>
      <c r="D16" s="14"/>
      <c r="E16" s="15">
        <v>59.96</v>
      </c>
      <c r="F16" s="16">
        <v>2.9999999999999997E-4</v>
      </c>
      <c r="G16" s="16">
        <v>5.9499999999999997E-2</v>
      </c>
    </row>
    <row r="17" spans="1:7" x14ac:dyDescent="0.25">
      <c r="A17" s="17" t="s">
        <v>183</v>
      </c>
      <c r="B17" s="34"/>
      <c r="C17" s="34"/>
      <c r="D17" s="18"/>
      <c r="E17" s="19">
        <v>2484.75</v>
      </c>
      <c r="F17" s="20">
        <v>1.06E-2</v>
      </c>
      <c r="G17" s="21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192</v>
      </c>
      <c r="B19" s="35"/>
      <c r="C19" s="35"/>
      <c r="D19" s="25"/>
      <c r="E19" s="19">
        <v>2484.75</v>
      </c>
      <c r="F19" s="20">
        <v>1.06E-2</v>
      </c>
      <c r="G19" s="21"/>
    </row>
    <row r="20" spans="1:7" x14ac:dyDescent="0.25">
      <c r="A20" s="13" t="s">
        <v>198</v>
      </c>
      <c r="B20" s="33"/>
      <c r="C20" s="33"/>
      <c r="D20" s="14"/>
      <c r="E20" s="15">
        <v>1.7982100999999999</v>
      </c>
      <c r="F20" s="16">
        <v>6.9999999999999999E-6</v>
      </c>
      <c r="G20" s="16"/>
    </row>
    <row r="21" spans="1:7" x14ac:dyDescent="0.25">
      <c r="A21" s="13" t="s">
        <v>199</v>
      </c>
      <c r="B21" s="33"/>
      <c r="C21" s="33"/>
      <c r="D21" s="14"/>
      <c r="E21" s="26">
        <v>-30.848210099999999</v>
      </c>
      <c r="F21" s="27">
        <v>-1.07E-4</v>
      </c>
      <c r="G21" s="16">
        <v>6.6395999999999997E-2</v>
      </c>
    </row>
    <row r="22" spans="1:7" x14ac:dyDescent="0.25">
      <c r="A22" s="28" t="s">
        <v>200</v>
      </c>
      <c r="B22" s="36"/>
      <c r="C22" s="36"/>
      <c r="D22" s="29"/>
      <c r="E22" s="30">
        <v>234902.26</v>
      </c>
      <c r="F22" s="31">
        <v>1</v>
      </c>
      <c r="G22" s="31"/>
    </row>
    <row r="27" spans="1:7" x14ac:dyDescent="0.25">
      <c r="A27" s="1" t="s">
        <v>202</v>
      </c>
    </row>
    <row r="28" spans="1:7" x14ac:dyDescent="0.25">
      <c r="A28" s="48" t="s">
        <v>203</v>
      </c>
      <c r="B28" s="3" t="s">
        <v>137</v>
      </c>
    </row>
    <row r="29" spans="1:7" x14ac:dyDescent="0.25">
      <c r="A29" t="s">
        <v>204</v>
      </c>
    </row>
    <row r="30" spans="1:7" x14ac:dyDescent="0.25">
      <c r="A30" t="s">
        <v>205</v>
      </c>
      <c r="B30" t="s">
        <v>206</v>
      </c>
      <c r="C30" t="s">
        <v>206</v>
      </c>
    </row>
    <row r="31" spans="1:7" x14ac:dyDescent="0.25">
      <c r="B31" s="49">
        <v>45716</v>
      </c>
      <c r="C31" s="49">
        <v>45747</v>
      </c>
    </row>
    <row r="32" spans="1:7" x14ac:dyDescent="0.25">
      <c r="A32" t="s">
        <v>285</v>
      </c>
      <c r="B32">
        <v>11.9133</v>
      </c>
      <c r="C32">
        <v>12.109400000000001</v>
      </c>
    </row>
    <row r="33" spans="1:3" x14ac:dyDescent="0.25">
      <c r="A33" t="s">
        <v>212</v>
      </c>
      <c r="B33">
        <v>11.9133</v>
      </c>
      <c r="C33">
        <v>12.109400000000001</v>
      </c>
    </row>
    <row r="34" spans="1:3" x14ac:dyDescent="0.25">
      <c r="A34" t="s">
        <v>286</v>
      </c>
      <c r="B34">
        <v>11.9133</v>
      </c>
      <c r="C34">
        <v>12.109400000000001</v>
      </c>
    </row>
    <row r="35" spans="1:3" x14ac:dyDescent="0.25">
      <c r="A35" t="s">
        <v>218</v>
      </c>
      <c r="B35">
        <v>11.9133</v>
      </c>
      <c r="C35">
        <v>12.109400000000001</v>
      </c>
    </row>
    <row r="37" spans="1:3" x14ac:dyDescent="0.25">
      <c r="A37" t="s">
        <v>287</v>
      </c>
      <c r="B37" s="3" t="s">
        <v>137</v>
      </c>
    </row>
    <row r="38" spans="1:3" x14ac:dyDescent="0.25">
      <c r="A38" t="s">
        <v>233</v>
      </c>
      <c r="B38" s="3" t="s">
        <v>137</v>
      </c>
    </row>
    <row r="39" spans="1:3" ht="29.1" customHeight="1" x14ac:dyDescent="0.25">
      <c r="A39" s="48" t="s">
        <v>234</v>
      </c>
      <c r="B39" s="3" t="s">
        <v>137</v>
      </c>
    </row>
    <row r="40" spans="1:3" ht="29.1" customHeight="1" x14ac:dyDescent="0.25">
      <c r="A40" s="48" t="s">
        <v>235</v>
      </c>
      <c r="B40" s="3" t="s">
        <v>137</v>
      </c>
    </row>
    <row r="41" spans="1:3" x14ac:dyDescent="0.25">
      <c r="A41" t="s">
        <v>236</v>
      </c>
      <c r="B41" s="51">
        <f>+B56</f>
        <v>7.7112016844528304</v>
      </c>
    </row>
    <row r="42" spans="1:3" ht="43.5" customHeight="1" x14ac:dyDescent="0.25">
      <c r="A42" s="48" t="s">
        <v>237</v>
      </c>
      <c r="B42" s="3" t="s">
        <v>137</v>
      </c>
    </row>
    <row r="43" spans="1:3" x14ac:dyDescent="0.25">
      <c r="B43" s="3"/>
    </row>
    <row r="44" spans="1:3" ht="29.1" customHeight="1" x14ac:dyDescent="0.25">
      <c r="A44" s="48" t="s">
        <v>238</v>
      </c>
      <c r="B44" s="3" t="s">
        <v>137</v>
      </c>
    </row>
    <row r="45" spans="1:3" ht="29.1" customHeight="1" x14ac:dyDescent="0.25">
      <c r="A45" s="48" t="s">
        <v>239</v>
      </c>
      <c r="B45" t="s">
        <v>137</v>
      </c>
    </row>
    <row r="46" spans="1:3" ht="29.1" customHeight="1" x14ac:dyDescent="0.25">
      <c r="A46" s="48" t="s">
        <v>240</v>
      </c>
      <c r="B46" s="3" t="s">
        <v>137</v>
      </c>
    </row>
    <row r="47" spans="1:3" ht="29.1" customHeight="1" x14ac:dyDescent="0.25">
      <c r="A47" s="48" t="s">
        <v>241</v>
      </c>
      <c r="B47" s="3" t="s">
        <v>137</v>
      </c>
    </row>
    <row r="49" spans="1:4" x14ac:dyDescent="0.25">
      <c r="A49" s="48" t="s">
        <v>242</v>
      </c>
      <c r="B49" s="48"/>
    </row>
    <row r="50" spans="1:4" ht="29.1" customHeight="1" x14ac:dyDescent="0.25">
      <c r="A50" s="56" t="s">
        <v>243</v>
      </c>
      <c r="B50" s="56" t="s">
        <v>1943</v>
      </c>
    </row>
    <row r="51" spans="1:4" ht="43.5" customHeight="1" x14ac:dyDescent="0.25">
      <c r="A51" s="56" t="s">
        <v>245</v>
      </c>
      <c r="B51" s="56" t="s">
        <v>1154</v>
      </c>
    </row>
    <row r="52" spans="1:4" x14ac:dyDescent="0.25">
      <c r="A52" s="56"/>
      <c r="B52" s="56"/>
    </row>
    <row r="53" spans="1:4" x14ac:dyDescent="0.25">
      <c r="A53" s="56" t="s">
        <v>247</v>
      </c>
      <c r="B53" s="60">
        <v>7.0205948774824014</v>
      </c>
    </row>
    <row r="54" spans="1:4" x14ac:dyDescent="0.25">
      <c r="A54" s="56"/>
      <c r="B54" s="56"/>
    </row>
    <row r="55" spans="1:4" x14ac:dyDescent="0.25">
      <c r="A55" s="56" t="s">
        <v>248</v>
      </c>
      <c r="B55" s="61">
        <v>5.976</v>
      </c>
    </row>
    <row r="56" spans="1:4" x14ac:dyDescent="0.25">
      <c r="A56" s="56" t="s">
        <v>249</v>
      </c>
      <c r="B56" s="61">
        <v>7.7112016844528304</v>
      </c>
    </row>
    <row r="57" spans="1:4" x14ac:dyDescent="0.25">
      <c r="A57" s="56"/>
      <c r="B57" s="56"/>
    </row>
    <row r="58" spans="1:4" x14ac:dyDescent="0.25">
      <c r="A58" s="56" t="s">
        <v>250</v>
      </c>
      <c r="B58" s="62">
        <v>45747</v>
      </c>
    </row>
    <row r="60" spans="1:4" ht="69.95" customHeight="1" x14ac:dyDescent="0.25">
      <c r="A60" s="71" t="s">
        <v>251</v>
      </c>
      <c r="B60" s="71" t="s">
        <v>252</v>
      </c>
      <c r="C60" s="71" t="s">
        <v>5</v>
      </c>
      <c r="D60" s="71" t="s">
        <v>6</v>
      </c>
    </row>
    <row r="61" spans="1:4" ht="69.95" customHeight="1" x14ac:dyDescent="0.25">
      <c r="A61" s="71" t="s">
        <v>1944</v>
      </c>
      <c r="B61" s="71"/>
      <c r="C61" s="71" t="s">
        <v>53</v>
      </c>
      <c r="D6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99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1945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1946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7" t="s">
        <v>138</v>
      </c>
      <c r="B8" s="33"/>
      <c r="C8" s="33"/>
      <c r="D8" s="14"/>
      <c r="E8" s="15"/>
      <c r="F8" s="16"/>
      <c r="G8" s="16"/>
    </row>
    <row r="9" spans="1:8" x14ac:dyDescent="0.25">
      <c r="A9" s="17" t="s">
        <v>363</v>
      </c>
      <c r="B9" s="33"/>
      <c r="C9" s="33"/>
      <c r="D9" s="14"/>
      <c r="E9" s="15"/>
      <c r="F9" s="16"/>
      <c r="G9" s="16"/>
    </row>
    <row r="10" spans="1:8" x14ac:dyDescent="0.25">
      <c r="A10" s="17" t="s">
        <v>183</v>
      </c>
      <c r="B10" s="33"/>
      <c r="C10" s="33"/>
      <c r="D10" s="14"/>
      <c r="E10" s="22" t="s">
        <v>137</v>
      </c>
      <c r="F10" s="23" t="s">
        <v>137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184</v>
      </c>
      <c r="B12" s="33"/>
      <c r="C12" s="33"/>
      <c r="D12" s="14"/>
      <c r="E12" s="15"/>
      <c r="F12" s="16"/>
      <c r="G12" s="16"/>
    </row>
    <row r="13" spans="1:8" x14ac:dyDescent="0.25">
      <c r="A13" s="13" t="s">
        <v>1947</v>
      </c>
      <c r="B13" s="33" t="s">
        <v>1948</v>
      </c>
      <c r="C13" s="33" t="s">
        <v>187</v>
      </c>
      <c r="D13" s="14">
        <v>9000000</v>
      </c>
      <c r="E13" s="15">
        <v>9472.82</v>
      </c>
      <c r="F13" s="16">
        <v>0.55249999999999999</v>
      </c>
      <c r="G13" s="16">
        <v>7.0680000000000007E-2</v>
      </c>
    </row>
    <row r="14" spans="1:8" x14ac:dyDescent="0.25">
      <c r="A14" s="13" t="s">
        <v>1949</v>
      </c>
      <c r="B14" s="33" t="s">
        <v>1950</v>
      </c>
      <c r="C14" s="33" t="s">
        <v>187</v>
      </c>
      <c r="D14" s="14">
        <v>4000000</v>
      </c>
      <c r="E14" s="15">
        <v>4192.51</v>
      </c>
      <c r="F14" s="16">
        <v>0.2445</v>
      </c>
      <c r="G14" s="16">
        <v>7.0281999999999997E-2</v>
      </c>
    </row>
    <row r="15" spans="1:8" x14ac:dyDescent="0.25">
      <c r="A15" s="13" t="s">
        <v>1951</v>
      </c>
      <c r="B15" s="33" t="s">
        <v>1952</v>
      </c>
      <c r="C15" s="33" t="s">
        <v>187</v>
      </c>
      <c r="D15" s="14">
        <v>2000000</v>
      </c>
      <c r="E15" s="15">
        <v>2029.48</v>
      </c>
      <c r="F15" s="16">
        <v>0.11840000000000001</v>
      </c>
      <c r="G15" s="16">
        <v>6.6871E-2</v>
      </c>
    </row>
    <row r="16" spans="1:8" x14ac:dyDescent="0.25">
      <c r="A16" s="13" t="s">
        <v>1953</v>
      </c>
      <c r="B16" s="33" t="s">
        <v>1954</v>
      </c>
      <c r="C16" s="33" t="s">
        <v>187</v>
      </c>
      <c r="D16" s="14">
        <v>500000</v>
      </c>
      <c r="E16" s="15">
        <v>524.20000000000005</v>
      </c>
      <c r="F16" s="16">
        <v>3.0599999999999999E-2</v>
      </c>
      <c r="G16" s="16">
        <v>6.8043999999999993E-2</v>
      </c>
    </row>
    <row r="17" spans="1:7" x14ac:dyDescent="0.25">
      <c r="A17" s="17" t="s">
        <v>183</v>
      </c>
      <c r="B17" s="34"/>
      <c r="C17" s="34"/>
      <c r="D17" s="18"/>
      <c r="E17" s="19">
        <v>16219.01</v>
      </c>
      <c r="F17" s="20">
        <v>0.94599999999999995</v>
      </c>
      <c r="G17" s="21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7" t="s">
        <v>320</v>
      </c>
      <c r="B19" s="33"/>
      <c r="C19" s="33"/>
      <c r="D19" s="14"/>
      <c r="E19" s="15"/>
      <c r="F19" s="16"/>
      <c r="G19" s="16"/>
    </row>
    <row r="20" spans="1:7" x14ac:dyDescent="0.25">
      <c r="A20" s="13" t="s">
        <v>1955</v>
      </c>
      <c r="B20" s="33" t="s">
        <v>1956</v>
      </c>
      <c r="C20" s="33" t="s">
        <v>187</v>
      </c>
      <c r="D20" s="14">
        <v>9100</v>
      </c>
      <c r="E20" s="15">
        <v>9.56</v>
      </c>
      <c r="F20" s="16">
        <v>5.9999999999999995E-4</v>
      </c>
      <c r="G20" s="16">
        <v>6.9903000000000007E-2</v>
      </c>
    </row>
    <row r="21" spans="1:7" x14ac:dyDescent="0.25">
      <c r="A21" s="17" t="s">
        <v>183</v>
      </c>
      <c r="B21" s="34"/>
      <c r="C21" s="34"/>
      <c r="D21" s="18"/>
      <c r="E21" s="19">
        <v>9.56</v>
      </c>
      <c r="F21" s="20">
        <v>5.9999999999999995E-4</v>
      </c>
      <c r="G21" s="21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13"/>
      <c r="B23" s="33"/>
      <c r="C23" s="33"/>
      <c r="D23" s="14"/>
      <c r="E23" s="15"/>
      <c r="F23" s="16"/>
      <c r="G23" s="16"/>
    </row>
    <row r="24" spans="1:7" x14ac:dyDescent="0.25">
      <c r="A24" s="17" t="s">
        <v>190</v>
      </c>
      <c r="B24" s="33"/>
      <c r="C24" s="33"/>
      <c r="D24" s="14"/>
      <c r="E24" s="15"/>
      <c r="F24" s="16"/>
      <c r="G24" s="16"/>
    </row>
    <row r="25" spans="1:7" x14ac:dyDescent="0.25">
      <c r="A25" s="17" t="s">
        <v>183</v>
      </c>
      <c r="B25" s="33"/>
      <c r="C25" s="33"/>
      <c r="D25" s="14"/>
      <c r="E25" s="22" t="s">
        <v>137</v>
      </c>
      <c r="F25" s="23" t="s">
        <v>137</v>
      </c>
      <c r="G25" s="16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191</v>
      </c>
      <c r="B27" s="33"/>
      <c r="C27" s="33"/>
      <c r="D27" s="14"/>
      <c r="E27" s="15"/>
      <c r="F27" s="16"/>
      <c r="G27" s="16"/>
    </row>
    <row r="28" spans="1:7" x14ac:dyDescent="0.25">
      <c r="A28" s="17" t="s">
        <v>183</v>
      </c>
      <c r="B28" s="33"/>
      <c r="C28" s="33"/>
      <c r="D28" s="14"/>
      <c r="E28" s="22" t="s">
        <v>137</v>
      </c>
      <c r="F28" s="23" t="s">
        <v>137</v>
      </c>
      <c r="G28" s="16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192</v>
      </c>
      <c r="B30" s="35"/>
      <c r="C30" s="35"/>
      <c r="D30" s="25"/>
      <c r="E30" s="19">
        <v>16228.57</v>
      </c>
      <c r="F30" s="20">
        <v>0.9466</v>
      </c>
      <c r="G30" s="21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7" t="s">
        <v>196</v>
      </c>
      <c r="B33" s="33"/>
      <c r="C33" s="33"/>
      <c r="D33" s="14"/>
      <c r="E33" s="15"/>
      <c r="F33" s="16"/>
      <c r="G33" s="16"/>
    </row>
    <row r="34" spans="1:7" x14ac:dyDescent="0.25">
      <c r="A34" s="13" t="s">
        <v>197</v>
      </c>
      <c r="B34" s="33"/>
      <c r="C34" s="33"/>
      <c r="D34" s="14"/>
      <c r="E34" s="15">
        <v>472.57</v>
      </c>
      <c r="F34" s="16">
        <v>2.76E-2</v>
      </c>
      <c r="G34" s="16">
        <v>6.6567000000000001E-2</v>
      </c>
    </row>
    <row r="35" spans="1:7" x14ac:dyDescent="0.25">
      <c r="A35" s="13" t="s">
        <v>197</v>
      </c>
      <c r="B35" s="33"/>
      <c r="C35" s="33"/>
      <c r="D35" s="14"/>
      <c r="E35" s="15">
        <v>31.98</v>
      </c>
      <c r="F35" s="16">
        <v>1.9E-3</v>
      </c>
      <c r="G35" s="16">
        <v>5.9499999999999997E-2</v>
      </c>
    </row>
    <row r="36" spans="1:7" x14ac:dyDescent="0.25">
      <c r="A36" s="17" t="s">
        <v>183</v>
      </c>
      <c r="B36" s="34"/>
      <c r="C36" s="34"/>
      <c r="D36" s="18"/>
      <c r="E36" s="19">
        <v>504.55</v>
      </c>
      <c r="F36" s="20">
        <v>2.9499999999999998E-2</v>
      </c>
      <c r="G36" s="21"/>
    </row>
    <row r="37" spans="1:7" x14ac:dyDescent="0.25">
      <c r="A37" s="13"/>
      <c r="B37" s="33"/>
      <c r="C37" s="33"/>
      <c r="D37" s="14"/>
      <c r="E37" s="15"/>
      <c r="F37" s="16"/>
      <c r="G37" s="16"/>
    </row>
    <row r="38" spans="1:7" x14ac:dyDescent="0.25">
      <c r="A38" s="24" t="s">
        <v>192</v>
      </c>
      <c r="B38" s="35"/>
      <c r="C38" s="35"/>
      <c r="D38" s="25"/>
      <c r="E38" s="19">
        <v>504.55</v>
      </c>
      <c r="F38" s="20">
        <v>2.9499999999999998E-2</v>
      </c>
      <c r="G38" s="21"/>
    </row>
    <row r="39" spans="1:7" x14ac:dyDescent="0.25">
      <c r="A39" s="13" t="s">
        <v>198</v>
      </c>
      <c r="B39" s="33"/>
      <c r="C39" s="33"/>
      <c r="D39" s="14"/>
      <c r="E39" s="15">
        <v>457.23656699999998</v>
      </c>
      <c r="F39" s="16">
        <v>2.6665999999999999E-2</v>
      </c>
      <c r="G39" s="16"/>
    </row>
    <row r="40" spans="1:7" x14ac:dyDescent="0.25">
      <c r="A40" s="13" t="s">
        <v>199</v>
      </c>
      <c r="B40" s="33"/>
      <c r="C40" s="33"/>
      <c r="D40" s="14"/>
      <c r="E40" s="26">
        <v>-43.706567</v>
      </c>
      <c r="F40" s="27">
        <v>-2.7659999999999998E-3</v>
      </c>
      <c r="G40" s="16">
        <v>6.6118999999999997E-2</v>
      </c>
    </row>
    <row r="41" spans="1:7" x14ac:dyDescent="0.25">
      <c r="A41" s="28" t="s">
        <v>200</v>
      </c>
      <c r="B41" s="36"/>
      <c r="C41" s="36"/>
      <c r="D41" s="29"/>
      <c r="E41" s="30">
        <v>17146.650000000001</v>
      </c>
      <c r="F41" s="31">
        <v>1</v>
      </c>
      <c r="G41" s="31"/>
    </row>
    <row r="43" spans="1:7" x14ac:dyDescent="0.25">
      <c r="A43" s="1" t="s">
        <v>201</v>
      </c>
    </row>
    <row r="46" spans="1:7" x14ac:dyDescent="0.25">
      <c r="A46" s="1" t="s">
        <v>202</v>
      </c>
    </row>
    <row r="47" spans="1:7" x14ac:dyDescent="0.25">
      <c r="A47" s="48" t="s">
        <v>203</v>
      </c>
      <c r="B47" s="3" t="s">
        <v>137</v>
      </c>
    </row>
    <row r="48" spans="1:7" x14ac:dyDescent="0.25">
      <c r="A48" t="s">
        <v>204</v>
      </c>
    </row>
    <row r="49" spans="1:3" x14ac:dyDescent="0.25">
      <c r="A49" t="s">
        <v>205</v>
      </c>
      <c r="B49" t="s">
        <v>206</v>
      </c>
      <c r="C49" t="s">
        <v>206</v>
      </c>
    </row>
    <row r="50" spans="1:3" x14ac:dyDescent="0.25">
      <c r="B50" s="49">
        <v>45716</v>
      </c>
      <c r="C50" s="49">
        <v>45747</v>
      </c>
    </row>
    <row r="51" spans="1:3" x14ac:dyDescent="0.25">
      <c r="A51" t="s">
        <v>1357</v>
      </c>
      <c r="B51">
        <v>25.2393</v>
      </c>
      <c r="C51">
        <v>25.854099999999999</v>
      </c>
    </row>
    <row r="52" spans="1:3" x14ac:dyDescent="0.25">
      <c r="A52" t="s">
        <v>207</v>
      </c>
      <c r="B52" t="s">
        <v>208</v>
      </c>
      <c r="C52" t="s">
        <v>209</v>
      </c>
    </row>
    <row r="53" spans="1:3" x14ac:dyDescent="0.25">
      <c r="A53" t="s">
        <v>210</v>
      </c>
      <c r="B53">
        <v>24.280100000000001</v>
      </c>
      <c r="C53">
        <v>24.560199999999998</v>
      </c>
    </row>
    <row r="54" spans="1:3" x14ac:dyDescent="0.25">
      <c r="A54" t="s">
        <v>211</v>
      </c>
      <c r="B54">
        <v>25.2348</v>
      </c>
      <c r="C54">
        <v>25.849299999999999</v>
      </c>
    </row>
    <row r="55" spans="1:3" x14ac:dyDescent="0.25">
      <c r="A55" t="s">
        <v>212</v>
      </c>
      <c r="B55">
        <v>25.134399999999999</v>
      </c>
      <c r="C55">
        <v>25.746500000000001</v>
      </c>
    </row>
    <row r="56" spans="1:3" x14ac:dyDescent="0.25">
      <c r="A56" t="s">
        <v>213</v>
      </c>
      <c r="B56">
        <v>16.556100000000001</v>
      </c>
      <c r="C56">
        <v>16.718399999999999</v>
      </c>
    </row>
    <row r="57" spans="1:3" x14ac:dyDescent="0.25">
      <c r="A57" t="s">
        <v>214</v>
      </c>
      <c r="B57">
        <v>15.1678</v>
      </c>
      <c r="C57">
        <v>15.2471</v>
      </c>
    </row>
    <row r="58" spans="1:3" x14ac:dyDescent="0.25">
      <c r="A58" t="s">
        <v>1361</v>
      </c>
      <c r="B58">
        <v>23.7806</v>
      </c>
      <c r="C58">
        <v>24.346399999999999</v>
      </c>
    </row>
    <row r="59" spans="1:3" x14ac:dyDescent="0.25">
      <c r="A59" t="s">
        <v>215</v>
      </c>
      <c r="B59" t="s">
        <v>208</v>
      </c>
      <c r="C59" t="s">
        <v>209</v>
      </c>
    </row>
    <row r="60" spans="1:3" x14ac:dyDescent="0.25">
      <c r="A60" t="s">
        <v>216</v>
      </c>
      <c r="B60" t="s">
        <v>208</v>
      </c>
      <c r="C60" t="s">
        <v>209</v>
      </c>
    </row>
    <row r="61" spans="1:3" x14ac:dyDescent="0.25">
      <c r="A61" t="s">
        <v>217</v>
      </c>
      <c r="B61">
        <v>23.7698</v>
      </c>
      <c r="C61">
        <v>24.3354</v>
      </c>
    </row>
    <row r="62" spans="1:3" x14ac:dyDescent="0.25">
      <c r="A62" t="s">
        <v>218</v>
      </c>
      <c r="B62">
        <v>23.785699999999999</v>
      </c>
      <c r="C62">
        <v>24.351700000000001</v>
      </c>
    </row>
    <row r="63" spans="1:3" x14ac:dyDescent="0.25">
      <c r="A63" t="s">
        <v>219</v>
      </c>
      <c r="B63">
        <v>10.408300000000001</v>
      </c>
      <c r="C63">
        <v>10.4619</v>
      </c>
    </row>
    <row r="64" spans="1:3" x14ac:dyDescent="0.25">
      <c r="A64" t="s">
        <v>220</v>
      </c>
      <c r="B64">
        <v>10.256500000000001</v>
      </c>
      <c r="C64">
        <v>10.3489</v>
      </c>
    </row>
    <row r="65" spans="1:4" x14ac:dyDescent="0.25">
      <c r="A65" t="s">
        <v>221</v>
      </c>
    </row>
    <row r="67" spans="1:4" x14ac:dyDescent="0.25">
      <c r="A67" t="s">
        <v>222</v>
      </c>
    </row>
    <row r="69" spans="1:4" x14ac:dyDescent="0.25">
      <c r="A69" s="50" t="s">
        <v>223</v>
      </c>
      <c r="B69" s="50" t="s">
        <v>224</v>
      </c>
      <c r="C69" s="50" t="s">
        <v>225</v>
      </c>
      <c r="D69" s="50" t="s">
        <v>226</v>
      </c>
    </row>
    <row r="70" spans="1:4" x14ac:dyDescent="0.25">
      <c r="A70" s="50" t="s">
        <v>227</v>
      </c>
      <c r="B70" s="50"/>
      <c r="C70" s="50">
        <v>0.3092471</v>
      </c>
      <c r="D70" s="50">
        <v>0.3092471</v>
      </c>
    </row>
    <row r="71" spans="1:4" x14ac:dyDescent="0.25">
      <c r="A71" s="50" t="s">
        <v>228</v>
      </c>
      <c r="B71" s="50"/>
      <c r="C71" s="50">
        <v>0.23972379999999999</v>
      </c>
      <c r="D71" s="50">
        <v>0.23972379999999999</v>
      </c>
    </row>
    <row r="72" spans="1:4" x14ac:dyDescent="0.25">
      <c r="A72" s="50" t="s">
        <v>229</v>
      </c>
      <c r="B72" s="50"/>
      <c r="C72" s="50">
        <v>0.28695320000000002</v>
      </c>
      <c r="D72" s="50">
        <v>0.28695320000000002</v>
      </c>
    </row>
    <row r="73" spans="1:4" x14ac:dyDescent="0.25">
      <c r="A73" s="50" t="s">
        <v>231</v>
      </c>
      <c r="B73" s="50"/>
      <c r="C73" s="50">
        <v>0.1931908</v>
      </c>
      <c r="D73" s="50">
        <v>0.1931908</v>
      </c>
    </row>
    <row r="74" spans="1:4" x14ac:dyDescent="0.25">
      <c r="A74" s="50" t="s">
        <v>232</v>
      </c>
      <c r="B74" s="50"/>
      <c r="C74" s="50">
        <v>0.1503457</v>
      </c>
      <c r="D74" s="50">
        <v>0.1503457</v>
      </c>
    </row>
    <row r="76" spans="1:4" x14ac:dyDescent="0.25">
      <c r="A76" t="s">
        <v>233</v>
      </c>
      <c r="B76" s="3" t="s">
        <v>137</v>
      </c>
    </row>
    <row r="77" spans="1:4" ht="29.1" customHeight="1" x14ac:dyDescent="0.25">
      <c r="A77" s="48" t="s">
        <v>234</v>
      </c>
      <c r="B77" s="3" t="s">
        <v>137</v>
      </c>
    </row>
    <row r="78" spans="1:4" ht="29.1" customHeight="1" x14ac:dyDescent="0.25">
      <c r="A78" s="48" t="s">
        <v>235</v>
      </c>
      <c r="B78" s="3" t="s">
        <v>137</v>
      </c>
    </row>
    <row r="79" spans="1:4" x14ac:dyDescent="0.25">
      <c r="A79" t="s">
        <v>236</v>
      </c>
      <c r="B79" s="51">
        <f>+B94</f>
        <v>30.906946617249861</v>
      </c>
    </row>
    <row r="80" spans="1:4" ht="43.5" customHeight="1" x14ac:dyDescent="0.25">
      <c r="A80" s="48" t="s">
        <v>237</v>
      </c>
      <c r="B80" s="3" t="s">
        <v>137</v>
      </c>
    </row>
    <row r="81" spans="1:2" x14ac:dyDescent="0.25">
      <c r="B81" s="3"/>
    </row>
    <row r="82" spans="1:2" ht="29.1" customHeight="1" x14ac:dyDescent="0.25">
      <c r="A82" s="48" t="s">
        <v>238</v>
      </c>
      <c r="B82" s="3" t="s">
        <v>137</v>
      </c>
    </row>
    <row r="83" spans="1:2" ht="29.1" customHeight="1" x14ac:dyDescent="0.25">
      <c r="A83" s="48" t="s">
        <v>239</v>
      </c>
      <c r="B83" t="s">
        <v>137</v>
      </c>
    </row>
    <row r="84" spans="1:2" ht="29.1" customHeight="1" x14ac:dyDescent="0.25">
      <c r="A84" s="48" t="s">
        <v>240</v>
      </c>
      <c r="B84" s="3" t="s">
        <v>137</v>
      </c>
    </row>
    <row r="85" spans="1:2" ht="29.1" customHeight="1" x14ac:dyDescent="0.25">
      <c r="A85" s="48" t="s">
        <v>241</v>
      </c>
      <c r="B85" s="3" t="s">
        <v>137</v>
      </c>
    </row>
    <row r="87" spans="1:2" x14ac:dyDescent="0.25">
      <c r="A87" s="48" t="s">
        <v>242</v>
      </c>
    </row>
    <row r="88" spans="1:2" ht="43.5" customHeight="1" x14ac:dyDescent="0.25">
      <c r="A88" s="56" t="s">
        <v>243</v>
      </c>
      <c r="B88" s="56" t="s">
        <v>1957</v>
      </c>
    </row>
    <row r="89" spans="1:2" x14ac:dyDescent="0.25">
      <c r="A89" s="56" t="s">
        <v>245</v>
      </c>
      <c r="B89" s="56" t="s">
        <v>1958</v>
      </c>
    </row>
    <row r="90" spans="1:2" x14ac:dyDescent="0.25">
      <c r="A90" s="56"/>
      <c r="B90" s="56"/>
    </row>
    <row r="91" spans="1:2" x14ac:dyDescent="0.25">
      <c r="A91" s="56" t="s">
        <v>247</v>
      </c>
      <c r="B91" s="60">
        <v>6.990619581098775</v>
      </c>
    </row>
    <row r="92" spans="1:2" x14ac:dyDescent="0.25">
      <c r="A92" s="56"/>
      <c r="B92" s="56"/>
    </row>
    <row r="93" spans="1:2" x14ac:dyDescent="0.25">
      <c r="A93" s="56" t="s">
        <v>248</v>
      </c>
      <c r="B93" s="61">
        <v>11.8322</v>
      </c>
    </row>
    <row r="94" spans="1:2" x14ac:dyDescent="0.25">
      <c r="A94" s="56" t="s">
        <v>249</v>
      </c>
      <c r="B94" s="63">
        <v>30.906946617249861</v>
      </c>
    </row>
    <row r="95" spans="1:2" x14ac:dyDescent="0.25">
      <c r="A95" s="56"/>
      <c r="B95" s="56"/>
    </row>
    <row r="96" spans="1:2" x14ac:dyDescent="0.25">
      <c r="A96" s="56" t="s">
        <v>250</v>
      </c>
      <c r="B96" s="62">
        <v>45747</v>
      </c>
    </row>
    <row r="98" spans="1:6" ht="69.95" customHeight="1" x14ac:dyDescent="0.25">
      <c r="A98" s="71" t="s">
        <v>251</v>
      </c>
      <c r="B98" s="71" t="s">
        <v>252</v>
      </c>
      <c r="C98" s="71" t="s">
        <v>5</v>
      </c>
      <c r="D98" s="71" t="s">
        <v>6</v>
      </c>
      <c r="E98" s="71" t="s">
        <v>5</v>
      </c>
      <c r="F98" s="71" t="s">
        <v>6</v>
      </c>
    </row>
    <row r="99" spans="1:6" ht="69.95" customHeight="1" x14ac:dyDescent="0.25">
      <c r="A99" s="71" t="s">
        <v>1957</v>
      </c>
      <c r="B99" s="71"/>
      <c r="C99" s="71" t="s">
        <v>77</v>
      </c>
      <c r="D99" s="71"/>
      <c r="E99" s="71" t="s">
        <v>78</v>
      </c>
      <c r="F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96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1959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1960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597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598</v>
      </c>
      <c r="B11" s="33"/>
      <c r="C11" s="33"/>
      <c r="D11" s="14"/>
      <c r="E11" s="15"/>
      <c r="F11" s="16"/>
      <c r="G11" s="16"/>
    </row>
    <row r="12" spans="1:8" x14ac:dyDescent="0.25">
      <c r="A12" s="13" t="s">
        <v>1961</v>
      </c>
      <c r="B12" s="33" t="s">
        <v>1962</v>
      </c>
      <c r="C12" s="33" t="s">
        <v>187</v>
      </c>
      <c r="D12" s="14">
        <v>500000</v>
      </c>
      <c r="E12" s="15">
        <v>499.74</v>
      </c>
      <c r="F12" s="16">
        <v>8.8000000000000005E-3</v>
      </c>
      <c r="G12" s="16">
        <v>6.3421000000000005E-2</v>
      </c>
    </row>
    <row r="13" spans="1:8" x14ac:dyDescent="0.25">
      <c r="A13" s="13" t="s">
        <v>1963</v>
      </c>
      <c r="B13" s="33" t="s">
        <v>1964</v>
      </c>
      <c r="C13" s="33" t="s">
        <v>187</v>
      </c>
      <c r="D13" s="14">
        <v>500000</v>
      </c>
      <c r="E13" s="15">
        <v>499.14</v>
      </c>
      <c r="F13" s="16">
        <v>8.8000000000000005E-3</v>
      </c>
      <c r="G13" s="16">
        <v>6.2668000000000001E-2</v>
      </c>
    </row>
    <row r="14" spans="1:8" x14ac:dyDescent="0.25">
      <c r="A14" s="17" t="s">
        <v>183</v>
      </c>
      <c r="B14" s="34"/>
      <c r="C14" s="34"/>
      <c r="D14" s="18"/>
      <c r="E14" s="19">
        <v>998.88</v>
      </c>
      <c r="F14" s="20">
        <v>1.7600000000000001E-2</v>
      </c>
      <c r="G14" s="21"/>
    </row>
    <row r="15" spans="1:8" x14ac:dyDescent="0.25">
      <c r="A15" s="17" t="s">
        <v>734</v>
      </c>
      <c r="B15" s="33"/>
      <c r="C15" s="33"/>
      <c r="D15" s="14"/>
      <c r="E15" s="15"/>
      <c r="F15" s="16"/>
      <c r="G15" s="16"/>
    </row>
    <row r="16" spans="1:8" x14ac:dyDescent="0.25">
      <c r="A16" s="13" t="s">
        <v>1965</v>
      </c>
      <c r="B16" s="33" t="s">
        <v>1966</v>
      </c>
      <c r="C16" s="33" t="s">
        <v>737</v>
      </c>
      <c r="D16" s="14">
        <v>2000000</v>
      </c>
      <c r="E16" s="15">
        <v>1999.55</v>
      </c>
      <c r="F16" s="16">
        <v>3.5299999999999998E-2</v>
      </c>
      <c r="G16" s="16">
        <v>8.1596000000000002E-2</v>
      </c>
    </row>
    <row r="17" spans="1:10" x14ac:dyDescent="0.25">
      <c r="A17" s="13" t="s">
        <v>1967</v>
      </c>
      <c r="B17" s="33" t="s">
        <v>1968</v>
      </c>
      <c r="C17" s="33" t="s">
        <v>1173</v>
      </c>
      <c r="D17" s="14">
        <v>2000000</v>
      </c>
      <c r="E17" s="15">
        <v>1999.55</v>
      </c>
      <c r="F17" s="16">
        <v>3.5299999999999998E-2</v>
      </c>
      <c r="G17" s="16">
        <v>8.1778000000000003E-2</v>
      </c>
    </row>
    <row r="18" spans="1:10" x14ac:dyDescent="0.25">
      <c r="A18" s="17" t="s">
        <v>183</v>
      </c>
      <c r="B18" s="34"/>
      <c r="C18" s="34"/>
      <c r="D18" s="18"/>
      <c r="E18" s="19">
        <v>3999.1</v>
      </c>
      <c r="F18" s="20">
        <v>7.0599999999999996E-2</v>
      </c>
      <c r="G18" s="21"/>
    </row>
    <row r="19" spans="1:10" x14ac:dyDescent="0.25">
      <c r="A19" s="13"/>
      <c r="B19" s="33"/>
      <c r="C19" s="33"/>
      <c r="D19" s="14"/>
      <c r="E19" s="15"/>
      <c r="F19" s="16"/>
      <c r="G19" s="16"/>
    </row>
    <row r="20" spans="1:10" x14ac:dyDescent="0.25">
      <c r="A20" s="17" t="s">
        <v>738</v>
      </c>
      <c r="B20" s="33"/>
      <c r="C20" s="33"/>
      <c r="D20" s="14"/>
      <c r="E20" s="15"/>
      <c r="F20" s="16"/>
      <c r="G20" s="16"/>
    </row>
    <row r="21" spans="1:10" x14ac:dyDescent="0.25">
      <c r="A21" s="13" t="s">
        <v>1969</v>
      </c>
      <c r="B21" s="33" t="s">
        <v>1970</v>
      </c>
      <c r="C21" s="33" t="s">
        <v>737</v>
      </c>
      <c r="D21" s="14">
        <v>2000000</v>
      </c>
      <c r="E21" s="15">
        <v>1999.55</v>
      </c>
      <c r="F21" s="16">
        <v>3.5299999999999998E-2</v>
      </c>
      <c r="G21" s="16">
        <v>8.2142999999999994E-2</v>
      </c>
    </row>
    <row r="22" spans="1:10" x14ac:dyDescent="0.25">
      <c r="A22" s="17" t="s">
        <v>183</v>
      </c>
      <c r="B22" s="34"/>
      <c r="C22" s="34"/>
      <c r="D22" s="18"/>
      <c r="E22" s="19">
        <v>1999.55</v>
      </c>
      <c r="F22" s="20">
        <v>3.5299999999999998E-2</v>
      </c>
      <c r="G22" s="21"/>
    </row>
    <row r="23" spans="1:10" x14ac:dyDescent="0.25">
      <c r="A23" s="13"/>
      <c r="B23" s="33"/>
      <c r="C23" s="33"/>
      <c r="D23" s="14"/>
      <c r="E23" s="15"/>
      <c r="F23" s="16"/>
      <c r="G23" s="16"/>
    </row>
    <row r="24" spans="1:10" x14ac:dyDescent="0.25">
      <c r="A24" s="24" t="s">
        <v>192</v>
      </c>
      <c r="B24" s="35"/>
      <c r="C24" s="35"/>
      <c r="D24" s="25"/>
      <c r="E24" s="19">
        <v>6997.53</v>
      </c>
      <c r="F24" s="20">
        <v>0.1235</v>
      </c>
      <c r="G24" s="21"/>
    </row>
    <row r="25" spans="1:10" x14ac:dyDescent="0.25">
      <c r="A25" s="13"/>
      <c r="B25" s="33"/>
      <c r="C25" s="33"/>
      <c r="D25" s="14"/>
      <c r="E25" s="15"/>
      <c r="F25" s="16"/>
      <c r="G25" s="16"/>
    </row>
    <row r="26" spans="1:10" x14ac:dyDescent="0.25">
      <c r="A26" s="13"/>
      <c r="B26" s="33"/>
      <c r="C26" s="33"/>
      <c r="D26" s="14"/>
      <c r="E26" s="15"/>
      <c r="F26" s="16"/>
      <c r="G26" s="16"/>
    </row>
    <row r="27" spans="1:10" x14ac:dyDescent="0.25">
      <c r="A27" s="17" t="s">
        <v>196</v>
      </c>
      <c r="B27" s="33"/>
      <c r="C27" s="33"/>
      <c r="D27" s="14"/>
      <c r="E27" s="15"/>
      <c r="F27" s="16"/>
      <c r="G27" s="16"/>
    </row>
    <row r="28" spans="1:10" x14ac:dyDescent="0.25">
      <c r="A28" s="13" t="s">
        <v>197</v>
      </c>
      <c r="B28" s="33"/>
      <c r="C28" s="33"/>
      <c r="D28" s="14"/>
      <c r="E28" s="15">
        <v>49527.839999999997</v>
      </c>
      <c r="F28" s="16">
        <v>0.87470000000000003</v>
      </c>
      <c r="G28" s="16">
        <v>6.6567000000000001E-2</v>
      </c>
    </row>
    <row r="29" spans="1:10" x14ac:dyDescent="0.25">
      <c r="A29" s="13" t="s">
        <v>197</v>
      </c>
      <c r="B29" s="33"/>
      <c r="C29" s="33"/>
      <c r="D29" s="14"/>
      <c r="E29" s="15">
        <v>71.95</v>
      </c>
      <c r="F29" s="16">
        <v>1.2999999999999999E-3</v>
      </c>
      <c r="G29" s="16">
        <v>5.9499999999999997E-2</v>
      </c>
    </row>
    <row r="30" spans="1:10" x14ac:dyDescent="0.25">
      <c r="A30" s="17" t="s">
        <v>183</v>
      </c>
      <c r="B30" s="34"/>
      <c r="C30" s="34"/>
      <c r="D30" s="18"/>
      <c r="E30" s="19">
        <v>49599.79</v>
      </c>
      <c r="F30" s="20">
        <v>0.876</v>
      </c>
      <c r="G30" s="21"/>
      <c r="J30" s="52"/>
    </row>
    <row r="31" spans="1:10" x14ac:dyDescent="0.25">
      <c r="A31" s="13"/>
      <c r="B31" s="33"/>
      <c r="C31" s="33"/>
      <c r="D31" s="14"/>
      <c r="E31" s="15"/>
      <c r="F31" s="16"/>
      <c r="G31" s="16"/>
    </row>
    <row r="32" spans="1:10" x14ac:dyDescent="0.25">
      <c r="A32" s="24" t="s">
        <v>192</v>
      </c>
      <c r="B32" s="35"/>
      <c r="C32" s="35"/>
      <c r="D32" s="25"/>
      <c r="E32" s="19">
        <v>49599.79</v>
      </c>
      <c r="F32" s="20">
        <v>0.876</v>
      </c>
      <c r="G32" s="21"/>
    </row>
    <row r="33" spans="1:7" x14ac:dyDescent="0.25">
      <c r="A33" s="13" t="s">
        <v>198</v>
      </c>
      <c r="B33" s="33"/>
      <c r="C33" s="33"/>
      <c r="D33" s="14"/>
      <c r="E33" s="15">
        <v>36.165812799999998</v>
      </c>
      <c r="F33" s="16">
        <v>6.38E-4</v>
      </c>
      <c r="G33" s="16"/>
    </row>
    <row r="34" spans="1:7" x14ac:dyDescent="0.25">
      <c r="A34" s="13" t="s">
        <v>199</v>
      </c>
      <c r="B34" s="33"/>
      <c r="C34" s="33"/>
      <c r="D34" s="14"/>
      <c r="E34" s="26">
        <v>-11.5658128</v>
      </c>
      <c r="F34" s="27">
        <v>-1.3799999999999999E-4</v>
      </c>
      <c r="G34" s="16">
        <v>6.6556000000000004E-2</v>
      </c>
    </row>
    <row r="35" spans="1:7" x14ac:dyDescent="0.25">
      <c r="A35" s="28" t="s">
        <v>200</v>
      </c>
      <c r="B35" s="36"/>
      <c r="C35" s="36"/>
      <c r="D35" s="29"/>
      <c r="E35" s="30">
        <v>56621.919999999998</v>
      </c>
      <c r="F35" s="31">
        <v>1</v>
      </c>
      <c r="G35" s="31"/>
    </row>
    <row r="37" spans="1:7" x14ac:dyDescent="0.25">
      <c r="A37" s="1" t="s">
        <v>743</v>
      </c>
    </row>
    <row r="38" spans="1:7" x14ac:dyDescent="0.25">
      <c r="A38" s="1" t="s">
        <v>201</v>
      </c>
    </row>
    <row r="40" spans="1:7" x14ac:dyDescent="0.25">
      <c r="A40" s="1" t="s">
        <v>202</v>
      </c>
    </row>
    <row r="41" spans="1:7" x14ac:dyDescent="0.25">
      <c r="A41" s="48" t="s">
        <v>203</v>
      </c>
      <c r="B41" s="3" t="s">
        <v>137</v>
      </c>
    </row>
    <row r="42" spans="1:7" x14ac:dyDescent="0.25">
      <c r="A42" t="s">
        <v>204</v>
      </c>
    </row>
    <row r="43" spans="1:7" x14ac:dyDescent="0.25">
      <c r="A43" t="s">
        <v>745</v>
      </c>
      <c r="B43" t="s">
        <v>206</v>
      </c>
      <c r="C43" t="s">
        <v>206</v>
      </c>
    </row>
    <row r="44" spans="1:7" x14ac:dyDescent="0.25">
      <c r="B44" s="49">
        <v>45716</v>
      </c>
      <c r="C44" s="49">
        <v>45747</v>
      </c>
    </row>
    <row r="45" spans="1:7" x14ac:dyDescent="0.25">
      <c r="A45" t="s">
        <v>1357</v>
      </c>
      <c r="B45">
        <v>1314.9758999999999</v>
      </c>
      <c r="C45">
        <v>1321.9448</v>
      </c>
    </row>
    <row r="46" spans="1:7" x14ac:dyDescent="0.25">
      <c r="A46" t="s">
        <v>1971</v>
      </c>
      <c r="B46">
        <v>1000.1001</v>
      </c>
      <c r="C46">
        <v>1000.1093</v>
      </c>
    </row>
    <row r="47" spans="1:7" x14ac:dyDescent="0.25">
      <c r="A47" t="s">
        <v>210</v>
      </c>
      <c r="B47" t="s">
        <v>208</v>
      </c>
      <c r="C47" t="s">
        <v>209</v>
      </c>
    </row>
    <row r="48" spans="1:7" x14ac:dyDescent="0.25">
      <c r="A48" t="s">
        <v>211</v>
      </c>
      <c r="B48">
        <v>1314.5251000000001</v>
      </c>
      <c r="C48">
        <v>1321.4919</v>
      </c>
    </row>
    <row r="49" spans="1:3" x14ac:dyDescent="0.25">
      <c r="A49" t="s">
        <v>213</v>
      </c>
      <c r="B49">
        <v>1058.0416</v>
      </c>
      <c r="C49">
        <v>1058.6548</v>
      </c>
    </row>
    <row r="50" spans="1:3" x14ac:dyDescent="0.25">
      <c r="A50" t="s">
        <v>214</v>
      </c>
      <c r="B50" t="s">
        <v>208</v>
      </c>
      <c r="C50" t="s">
        <v>209</v>
      </c>
    </row>
    <row r="51" spans="1:3" x14ac:dyDescent="0.25">
      <c r="A51" t="s">
        <v>1972</v>
      </c>
      <c r="B51">
        <v>1310.4201</v>
      </c>
      <c r="C51">
        <v>1317.3081999999999</v>
      </c>
    </row>
    <row r="52" spans="1:3" x14ac:dyDescent="0.25">
      <c r="A52" t="s">
        <v>1973</v>
      </c>
      <c r="B52">
        <v>1008.2925</v>
      </c>
      <c r="C52">
        <v>1008.3017</v>
      </c>
    </row>
    <row r="53" spans="1:3" x14ac:dyDescent="0.25">
      <c r="A53" t="s">
        <v>216</v>
      </c>
      <c r="B53">
        <v>1095.1020000000001</v>
      </c>
      <c r="C53">
        <v>1095.7103999999999</v>
      </c>
    </row>
    <row r="54" spans="1:3" x14ac:dyDescent="0.25">
      <c r="A54" t="s">
        <v>217</v>
      </c>
      <c r="B54">
        <v>1310.4165</v>
      </c>
      <c r="C54">
        <v>1317.3055999999999</v>
      </c>
    </row>
    <row r="55" spans="1:3" x14ac:dyDescent="0.25">
      <c r="A55" t="s">
        <v>219</v>
      </c>
      <c r="B55">
        <v>1004.9145</v>
      </c>
      <c r="C55">
        <v>1005.4919</v>
      </c>
    </row>
    <row r="56" spans="1:3" x14ac:dyDescent="0.25">
      <c r="A56" t="s">
        <v>220</v>
      </c>
      <c r="B56">
        <v>1016.9837</v>
      </c>
      <c r="C56">
        <v>1017.5746</v>
      </c>
    </row>
    <row r="57" spans="1:3" x14ac:dyDescent="0.25">
      <c r="A57" t="s">
        <v>1974</v>
      </c>
      <c r="B57">
        <v>1202.7194999999999</v>
      </c>
      <c r="C57">
        <v>1209.0938000000001</v>
      </c>
    </row>
    <row r="58" spans="1:3" x14ac:dyDescent="0.25">
      <c r="A58" t="s">
        <v>1975</v>
      </c>
      <c r="B58">
        <v>1000</v>
      </c>
      <c r="C58">
        <v>1000</v>
      </c>
    </row>
    <row r="59" spans="1:3" x14ac:dyDescent="0.25">
      <c r="A59" t="s">
        <v>1976</v>
      </c>
      <c r="B59">
        <v>1202.7180000000001</v>
      </c>
      <c r="C59">
        <v>1209.0923</v>
      </c>
    </row>
    <row r="60" spans="1:3" x14ac:dyDescent="0.25">
      <c r="A60" t="s">
        <v>1977</v>
      </c>
      <c r="B60">
        <v>1000</v>
      </c>
      <c r="C60">
        <v>1000</v>
      </c>
    </row>
    <row r="61" spans="1:3" x14ac:dyDescent="0.25">
      <c r="A61" t="s">
        <v>221</v>
      </c>
    </row>
    <row r="63" spans="1:3" x14ac:dyDescent="0.25">
      <c r="A63" t="s">
        <v>222</v>
      </c>
    </row>
    <row r="65" spans="1:4" x14ac:dyDescent="0.25">
      <c r="A65" s="50" t="s">
        <v>223</v>
      </c>
      <c r="B65" s="50" t="s">
        <v>224</v>
      </c>
      <c r="C65" s="50" t="s">
        <v>225</v>
      </c>
      <c r="D65" s="50" t="s">
        <v>226</v>
      </c>
    </row>
    <row r="66" spans="1:4" x14ac:dyDescent="0.25">
      <c r="A66" s="50" t="s">
        <v>1978</v>
      </c>
      <c r="B66" s="50"/>
      <c r="C66" s="50">
        <v>5.2745256999999999</v>
      </c>
      <c r="D66" s="50">
        <v>5.2745256999999999</v>
      </c>
    </row>
    <row r="67" spans="1:4" x14ac:dyDescent="0.25">
      <c r="A67" s="50" t="s">
        <v>1979</v>
      </c>
      <c r="B67" s="50"/>
      <c r="C67" s="50">
        <v>4.9881051999999997</v>
      </c>
      <c r="D67" s="50">
        <v>4.9881051999999997</v>
      </c>
    </row>
    <row r="68" spans="1:4" x14ac:dyDescent="0.25">
      <c r="A68" s="50" t="s">
        <v>1980</v>
      </c>
      <c r="B68" s="50"/>
      <c r="C68" s="50">
        <v>5.2897501</v>
      </c>
      <c r="D68" s="50">
        <v>5.2897501</v>
      </c>
    </row>
    <row r="69" spans="1:4" x14ac:dyDescent="0.25">
      <c r="A69" s="50" t="s">
        <v>1981</v>
      </c>
      <c r="B69" s="50"/>
      <c r="C69" s="50">
        <v>5.1556714000000001</v>
      </c>
      <c r="D69" s="50">
        <v>5.1556714000000001</v>
      </c>
    </row>
    <row r="70" spans="1:4" x14ac:dyDescent="0.25">
      <c r="A70" s="50" t="s">
        <v>1982</v>
      </c>
      <c r="B70" s="50"/>
      <c r="C70" s="50">
        <v>4.7001146</v>
      </c>
      <c r="D70" s="50">
        <v>4.7001146</v>
      </c>
    </row>
    <row r="71" spans="1:4" x14ac:dyDescent="0.25">
      <c r="A71" s="50" t="s">
        <v>1983</v>
      </c>
      <c r="B71" s="50"/>
      <c r="C71" s="50">
        <v>4.7595520000000002</v>
      </c>
      <c r="D71" s="50">
        <v>4.7595520000000002</v>
      </c>
    </row>
    <row r="73" spans="1:4" x14ac:dyDescent="0.25">
      <c r="A73" t="s">
        <v>233</v>
      </c>
      <c r="B73" s="3" t="s">
        <v>137</v>
      </c>
    </row>
    <row r="74" spans="1:4" ht="29.1" customHeight="1" x14ac:dyDescent="0.25">
      <c r="A74" s="48" t="s">
        <v>234</v>
      </c>
      <c r="B74" s="3" t="s">
        <v>137</v>
      </c>
    </row>
    <row r="75" spans="1:4" ht="29.1" customHeight="1" x14ac:dyDescent="0.25">
      <c r="A75" s="48" t="s">
        <v>235</v>
      </c>
      <c r="B75" s="3" t="s">
        <v>137</v>
      </c>
    </row>
    <row r="76" spans="1:4" x14ac:dyDescent="0.25">
      <c r="A76" t="s">
        <v>236</v>
      </c>
      <c r="B76" s="51">
        <f>+B91</f>
        <v>3.004892364383257E-3</v>
      </c>
    </row>
    <row r="77" spans="1:4" ht="43.5" customHeight="1" x14ac:dyDescent="0.25">
      <c r="A77" s="48" t="s">
        <v>237</v>
      </c>
      <c r="B77" s="3" t="s">
        <v>137</v>
      </c>
    </row>
    <row r="78" spans="1:4" x14ac:dyDescent="0.25">
      <c r="B78" s="3"/>
    </row>
    <row r="79" spans="1:4" ht="29.1" customHeight="1" x14ac:dyDescent="0.25">
      <c r="A79" s="48" t="s">
        <v>238</v>
      </c>
      <c r="B79" s="3" t="s">
        <v>137</v>
      </c>
    </row>
    <row r="80" spans="1:4" ht="29.1" customHeight="1" x14ac:dyDescent="0.25">
      <c r="A80" s="48" t="s">
        <v>239</v>
      </c>
      <c r="B80" t="s">
        <v>137</v>
      </c>
    </row>
    <row r="81" spans="1:4" ht="29.1" customHeight="1" x14ac:dyDescent="0.25">
      <c r="A81" s="48" t="s">
        <v>240</v>
      </c>
      <c r="B81" s="3" t="s">
        <v>137</v>
      </c>
    </row>
    <row r="82" spans="1:4" ht="29.1" customHeight="1" x14ac:dyDescent="0.25">
      <c r="A82" s="48" t="s">
        <v>241</v>
      </c>
      <c r="B82" s="3" t="s">
        <v>137</v>
      </c>
    </row>
    <row r="84" spans="1:4" x14ac:dyDescent="0.25">
      <c r="A84" s="48" t="s">
        <v>242</v>
      </c>
      <c r="B84" s="48"/>
    </row>
    <row r="85" spans="1:4" ht="43.5" customHeight="1" x14ac:dyDescent="0.25">
      <c r="A85" s="56" t="s">
        <v>243</v>
      </c>
      <c r="B85" s="56" t="s">
        <v>1984</v>
      </c>
    </row>
    <row r="86" spans="1:4" x14ac:dyDescent="0.25">
      <c r="A86" s="56" t="s">
        <v>245</v>
      </c>
      <c r="B86" s="56" t="s">
        <v>1985</v>
      </c>
    </row>
    <row r="87" spans="1:4" x14ac:dyDescent="0.25">
      <c r="A87" s="56"/>
      <c r="B87" s="56"/>
    </row>
    <row r="88" spans="1:4" x14ac:dyDescent="0.25">
      <c r="A88" s="56" t="s">
        <v>247</v>
      </c>
      <c r="B88" s="60">
        <v>6.8142484127141341</v>
      </c>
    </row>
    <row r="89" spans="1:4" x14ac:dyDescent="0.25">
      <c r="A89" s="56"/>
      <c r="B89" s="56"/>
    </row>
    <row r="90" spans="1:4" x14ac:dyDescent="0.25">
      <c r="A90" s="56" t="s">
        <v>248</v>
      </c>
      <c r="B90" s="61">
        <v>5.7999999999999996E-3</v>
      </c>
    </row>
    <row r="91" spans="1:4" x14ac:dyDescent="0.25">
      <c r="A91" s="56" t="s">
        <v>249</v>
      </c>
      <c r="B91" s="63">
        <v>3.004892364383257E-3</v>
      </c>
    </row>
    <row r="92" spans="1:4" x14ac:dyDescent="0.25">
      <c r="A92" s="56"/>
      <c r="B92" s="56"/>
    </row>
    <row r="93" spans="1:4" x14ac:dyDescent="0.25">
      <c r="A93" s="56" t="s">
        <v>250</v>
      </c>
      <c r="B93" s="62">
        <v>45747</v>
      </c>
    </row>
    <row r="95" spans="1:4" ht="69.95" customHeight="1" x14ac:dyDescent="0.25">
      <c r="A95" s="71" t="s">
        <v>251</v>
      </c>
      <c r="B95" s="71" t="s">
        <v>252</v>
      </c>
      <c r="C95" s="71" t="s">
        <v>5</v>
      </c>
      <c r="D95" s="71" t="s">
        <v>6</v>
      </c>
    </row>
    <row r="96" spans="1:4" ht="69.95" customHeight="1" x14ac:dyDescent="0.25">
      <c r="A96" s="71" t="s">
        <v>1986</v>
      </c>
      <c r="B96" s="71"/>
      <c r="C96" s="71" t="s">
        <v>80</v>
      </c>
      <c r="D9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6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290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291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292</v>
      </c>
      <c r="B11" s="33" t="s">
        <v>293</v>
      </c>
      <c r="C11" s="33" t="s">
        <v>148</v>
      </c>
      <c r="D11" s="14">
        <v>6000000</v>
      </c>
      <c r="E11" s="15">
        <v>5994.79</v>
      </c>
      <c r="F11" s="16">
        <v>7.3599999999999999E-2</v>
      </c>
      <c r="G11" s="16">
        <v>7.2600999999999999E-2</v>
      </c>
    </row>
    <row r="12" spans="1:8" x14ac:dyDescent="0.25">
      <c r="A12" s="13" t="s">
        <v>294</v>
      </c>
      <c r="B12" s="33" t="s">
        <v>295</v>
      </c>
      <c r="C12" s="33" t="s">
        <v>148</v>
      </c>
      <c r="D12" s="14">
        <v>6000000</v>
      </c>
      <c r="E12" s="15">
        <v>5963.53</v>
      </c>
      <c r="F12" s="16">
        <v>7.3200000000000001E-2</v>
      </c>
      <c r="G12" s="16">
        <v>7.2999999999999995E-2</v>
      </c>
    </row>
    <row r="13" spans="1:8" x14ac:dyDescent="0.25">
      <c r="A13" s="13" t="s">
        <v>296</v>
      </c>
      <c r="B13" s="33" t="s">
        <v>297</v>
      </c>
      <c r="C13" s="33" t="s">
        <v>142</v>
      </c>
      <c r="D13" s="14">
        <v>5500000</v>
      </c>
      <c r="E13" s="15">
        <v>5492.73</v>
      </c>
      <c r="F13" s="16">
        <v>6.7400000000000002E-2</v>
      </c>
      <c r="G13" s="16">
        <v>7.2999999999999995E-2</v>
      </c>
    </row>
    <row r="14" spans="1:8" x14ac:dyDescent="0.25">
      <c r="A14" s="13" t="s">
        <v>298</v>
      </c>
      <c r="B14" s="33" t="s">
        <v>299</v>
      </c>
      <c r="C14" s="33" t="s">
        <v>148</v>
      </c>
      <c r="D14" s="14">
        <v>5000000</v>
      </c>
      <c r="E14" s="15">
        <v>5014.1899999999996</v>
      </c>
      <c r="F14" s="16">
        <v>6.1600000000000002E-2</v>
      </c>
      <c r="G14" s="16">
        <v>7.2949E-2</v>
      </c>
    </row>
    <row r="15" spans="1:8" x14ac:dyDescent="0.25">
      <c r="A15" s="13" t="s">
        <v>300</v>
      </c>
      <c r="B15" s="33" t="s">
        <v>301</v>
      </c>
      <c r="C15" s="33" t="s">
        <v>148</v>
      </c>
      <c r="D15" s="14">
        <v>4000000</v>
      </c>
      <c r="E15" s="15">
        <v>4000.69</v>
      </c>
      <c r="F15" s="16">
        <v>4.9099999999999998E-2</v>
      </c>
      <c r="G15" s="16">
        <v>7.2761999999999993E-2</v>
      </c>
    </row>
    <row r="16" spans="1:8" x14ac:dyDescent="0.25">
      <c r="A16" s="13" t="s">
        <v>302</v>
      </c>
      <c r="B16" s="33" t="s">
        <v>303</v>
      </c>
      <c r="C16" s="33" t="s">
        <v>148</v>
      </c>
      <c r="D16" s="14">
        <v>4000000</v>
      </c>
      <c r="E16" s="15">
        <v>3979.26</v>
      </c>
      <c r="F16" s="16">
        <v>4.8899999999999999E-2</v>
      </c>
      <c r="G16" s="16">
        <v>7.3998999999999995E-2</v>
      </c>
    </row>
    <row r="17" spans="1:7" x14ac:dyDescent="0.25">
      <c r="A17" s="13" t="s">
        <v>304</v>
      </c>
      <c r="B17" s="33" t="s">
        <v>305</v>
      </c>
      <c r="C17" s="33" t="s">
        <v>142</v>
      </c>
      <c r="D17" s="14">
        <v>2500000</v>
      </c>
      <c r="E17" s="15">
        <v>2501.08</v>
      </c>
      <c r="F17" s="16">
        <v>3.0700000000000002E-2</v>
      </c>
      <c r="G17" s="16">
        <v>7.1549000000000001E-2</v>
      </c>
    </row>
    <row r="18" spans="1:7" x14ac:dyDescent="0.25">
      <c r="A18" s="13" t="s">
        <v>306</v>
      </c>
      <c r="B18" s="33" t="s">
        <v>307</v>
      </c>
      <c r="C18" s="33" t="s">
        <v>142</v>
      </c>
      <c r="D18" s="14">
        <v>2500000</v>
      </c>
      <c r="E18" s="15">
        <v>2495.54</v>
      </c>
      <c r="F18" s="16">
        <v>3.0599999999999999E-2</v>
      </c>
      <c r="G18" s="16">
        <v>7.2999999999999995E-2</v>
      </c>
    </row>
    <row r="19" spans="1:7" x14ac:dyDescent="0.25">
      <c r="A19" s="13" t="s">
        <v>308</v>
      </c>
      <c r="B19" s="33" t="s">
        <v>309</v>
      </c>
      <c r="C19" s="33" t="s">
        <v>148</v>
      </c>
      <c r="D19" s="14">
        <v>2000000</v>
      </c>
      <c r="E19" s="15">
        <v>1998.67</v>
      </c>
      <c r="F19" s="16">
        <v>2.4500000000000001E-2</v>
      </c>
      <c r="G19" s="16">
        <v>7.1999999999999995E-2</v>
      </c>
    </row>
    <row r="20" spans="1:7" x14ac:dyDescent="0.25">
      <c r="A20" s="13" t="s">
        <v>310</v>
      </c>
      <c r="B20" s="33" t="s">
        <v>311</v>
      </c>
      <c r="C20" s="33" t="s">
        <v>142</v>
      </c>
      <c r="D20" s="14">
        <v>1000000</v>
      </c>
      <c r="E20" s="15">
        <v>1000.73</v>
      </c>
      <c r="F20" s="16">
        <v>1.23E-2</v>
      </c>
      <c r="G20" s="16">
        <v>7.5037999999999994E-2</v>
      </c>
    </row>
    <row r="21" spans="1:7" x14ac:dyDescent="0.25">
      <c r="A21" s="13" t="s">
        <v>312</v>
      </c>
      <c r="B21" s="33" t="s">
        <v>313</v>
      </c>
      <c r="C21" s="33" t="s">
        <v>148</v>
      </c>
      <c r="D21" s="14">
        <v>1000000</v>
      </c>
      <c r="E21" s="15">
        <v>998.65</v>
      </c>
      <c r="F21" s="16">
        <v>1.23E-2</v>
      </c>
      <c r="G21" s="16">
        <v>7.2999999999999995E-2</v>
      </c>
    </row>
    <row r="22" spans="1:7" x14ac:dyDescent="0.25">
      <c r="A22" s="13" t="s">
        <v>314</v>
      </c>
      <c r="B22" s="33" t="s">
        <v>315</v>
      </c>
      <c r="C22" s="33" t="s">
        <v>148</v>
      </c>
      <c r="D22" s="14">
        <v>500000</v>
      </c>
      <c r="E22" s="15">
        <v>501.35</v>
      </c>
      <c r="F22" s="16">
        <v>6.1999999999999998E-3</v>
      </c>
      <c r="G22" s="16">
        <v>7.3050000000000004E-2</v>
      </c>
    </row>
    <row r="23" spans="1:7" x14ac:dyDescent="0.25">
      <c r="A23" s="13" t="s">
        <v>316</v>
      </c>
      <c r="B23" s="33" t="s">
        <v>317</v>
      </c>
      <c r="C23" s="33" t="s">
        <v>142</v>
      </c>
      <c r="D23" s="14">
        <v>500000</v>
      </c>
      <c r="E23" s="15">
        <v>499.23</v>
      </c>
      <c r="F23" s="16">
        <v>6.1000000000000004E-3</v>
      </c>
      <c r="G23" s="16">
        <v>7.3000999999999996E-2</v>
      </c>
    </row>
    <row r="24" spans="1:7" x14ac:dyDescent="0.25">
      <c r="A24" s="13" t="s">
        <v>318</v>
      </c>
      <c r="B24" s="33" t="s">
        <v>319</v>
      </c>
      <c r="C24" s="33" t="s">
        <v>148</v>
      </c>
      <c r="D24" s="14">
        <v>500000</v>
      </c>
      <c r="E24" s="15">
        <v>498.32</v>
      </c>
      <c r="F24" s="16">
        <v>6.1000000000000004E-3</v>
      </c>
      <c r="G24" s="16">
        <v>7.1148000000000003E-2</v>
      </c>
    </row>
    <row r="25" spans="1:7" x14ac:dyDescent="0.25">
      <c r="A25" s="17" t="s">
        <v>183</v>
      </c>
      <c r="B25" s="34"/>
      <c r="C25" s="34"/>
      <c r="D25" s="18"/>
      <c r="E25" s="19">
        <v>40938.76</v>
      </c>
      <c r="F25" s="20">
        <v>0.50260000000000005</v>
      </c>
      <c r="G25" s="21"/>
    </row>
    <row r="26" spans="1:7" x14ac:dyDescent="0.25">
      <c r="A26" s="17" t="s">
        <v>320</v>
      </c>
      <c r="B26" s="33"/>
      <c r="C26" s="33"/>
      <c r="D26" s="14"/>
      <c r="E26" s="15"/>
      <c r="F26" s="16"/>
      <c r="G26" s="16"/>
    </row>
    <row r="27" spans="1:7" x14ac:dyDescent="0.25">
      <c r="A27" s="13" t="s">
        <v>321</v>
      </c>
      <c r="B27" s="33" t="s">
        <v>322</v>
      </c>
      <c r="C27" s="33" t="s">
        <v>187</v>
      </c>
      <c r="D27" s="14">
        <v>7000000</v>
      </c>
      <c r="E27" s="15">
        <v>7050.27</v>
      </c>
      <c r="F27" s="16">
        <v>8.6599999999999996E-2</v>
      </c>
      <c r="G27" s="16">
        <v>6.6844000000000001E-2</v>
      </c>
    </row>
    <row r="28" spans="1:7" x14ac:dyDescent="0.25">
      <c r="A28" s="13" t="s">
        <v>323</v>
      </c>
      <c r="B28" s="33" t="s">
        <v>324</v>
      </c>
      <c r="C28" s="33" t="s">
        <v>187</v>
      </c>
      <c r="D28" s="14">
        <v>5000000</v>
      </c>
      <c r="E28" s="15">
        <v>5017.3500000000004</v>
      </c>
      <c r="F28" s="16">
        <v>6.1600000000000002E-2</v>
      </c>
      <c r="G28" s="16">
        <v>6.6467999999999999E-2</v>
      </c>
    </row>
    <row r="29" spans="1:7" x14ac:dyDescent="0.25">
      <c r="A29" s="13" t="s">
        <v>325</v>
      </c>
      <c r="B29" s="33" t="s">
        <v>326</v>
      </c>
      <c r="C29" s="33" t="s">
        <v>187</v>
      </c>
      <c r="D29" s="14">
        <v>2500000</v>
      </c>
      <c r="E29" s="15">
        <v>2519.02</v>
      </c>
      <c r="F29" s="16">
        <v>3.09E-2</v>
      </c>
      <c r="G29" s="16">
        <v>6.7141000000000006E-2</v>
      </c>
    </row>
    <row r="30" spans="1:7" x14ac:dyDescent="0.25">
      <c r="A30" s="13" t="s">
        <v>327</v>
      </c>
      <c r="B30" s="33" t="s">
        <v>328</v>
      </c>
      <c r="C30" s="33" t="s">
        <v>187</v>
      </c>
      <c r="D30" s="14">
        <v>2500000</v>
      </c>
      <c r="E30" s="15">
        <v>2514.2800000000002</v>
      </c>
      <c r="F30" s="16">
        <v>3.09E-2</v>
      </c>
      <c r="G30" s="16">
        <v>6.6881999999999997E-2</v>
      </c>
    </row>
    <row r="31" spans="1:7" x14ac:dyDescent="0.25">
      <c r="A31" s="13" t="s">
        <v>329</v>
      </c>
      <c r="B31" s="33" t="s">
        <v>330</v>
      </c>
      <c r="C31" s="33" t="s">
        <v>187</v>
      </c>
      <c r="D31" s="14">
        <v>2500000</v>
      </c>
      <c r="E31" s="15">
        <v>2513.2399999999998</v>
      </c>
      <c r="F31" s="16">
        <v>3.09E-2</v>
      </c>
      <c r="G31" s="16">
        <v>6.7102999999999996E-2</v>
      </c>
    </row>
    <row r="32" spans="1:7" x14ac:dyDescent="0.25">
      <c r="A32" s="13" t="s">
        <v>331</v>
      </c>
      <c r="B32" s="33" t="s">
        <v>332</v>
      </c>
      <c r="C32" s="33" t="s">
        <v>187</v>
      </c>
      <c r="D32" s="14">
        <v>2500000</v>
      </c>
      <c r="E32" s="15">
        <v>2513.0700000000002</v>
      </c>
      <c r="F32" s="16">
        <v>3.09E-2</v>
      </c>
      <c r="G32" s="16">
        <v>6.7218E-2</v>
      </c>
    </row>
    <row r="33" spans="1:7" x14ac:dyDescent="0.25">
      <c r="A33" s="13" t="s">
        <v>333</v>
      </c>
      <c r="B33" s="33" t="s">
        <v>334</v>
      </c>
      <c r="C33" s="33" t="s">
        <v>187</v>
      </c>
      <c r="D33" s="14">
        <v>2500000</v>
      </c>
      <c r="E33" s="15">
        <v>2508.66</v>
      </c>
      <c r="F33" s="16">
        <v>3.0800000000000001E-2</v>
      </c>
      <c r="G33" s="16">
        <v>6.6598000000000004E-2</v>
      </c>
    </row>
    <row r="34" spans="1:7" x14ac:dyDescent="0.25">
      <c r="A34" s="13" t="s">
        <v>335</v>
      </c>
      <c r="B34" s="33" t="s">
        <v>336</v>
      </c>
      <c r="C34" s="33" t="s">
        <v>187</v>
      </c>
      <c r="D34" s="14">
        <v>2500000</v>
      </c>
      <c r="E34" s="15">
        <v>2503.73</v>
      </c>
      <c r="F34" s="16">
        <v>3.0700000000000002E-2</v>
      </c>
      <c r="G34" s="16">
        <v>6.6661999999999999E-2</v>
      </c>
    </row>
    <row r="35" spans="1:7" x14ac:dyDescent="0.25">
      <c r="A35" s="13" t="s">
        <v>337</v>
      </c>
      <c r="B35" s="33" t="s">
        <v>338</v>
      </c>
      <c r="C35" s="33" t="s">
        <v>187</v>
      </c>
      <c r="D35" s="14">
        <v>2000000</v>
      </c>
      <c r="E35" s="15">
        <v>2013.96</v>
      </c>
      <c r="F35" s="16">
        <v>2.47E-2</v>
      </c>
      <c r="G35" s="16">
        <v>6.7141000000000006E-2</v>
      </c>
    </row>
    <row r="36" spans="1:7" x14ac:dyDescent="0.25">
      <c r="A36" s="13" t="s">
        <v>339</v>
      </c>
      <c r="B36" s="33" t="s">
        <v>340</v>
      </c>
      <c r="C36" s="33" t="s">
        <v>187</v>
      </c>
      <c r="D36" s="14">
        <v>2000000</v>
      </c>
      <c r="E36" s="15">
        <v>2006.79</v>
      </c>
      <c r="F36" s="16">
        <v>2.46E-2</v>
      </c>
      <c r="G36" s="16">
        <v>6.6806000000000004E-2</v>
      </c>
    </row>
    <row r="37" spans="1:7" x14ac:dyDescent="0.25">
      <c r="A37" s="13" t="s">
        <v>341</v>
      </c>
      <c r="B37" s="33" t="s">
        <v>342</v>
      </c>
      <c r="C37" s="33" t="s">
        <v>187</v>
      </c>
      <c r="D37" s="14">
        <v>1000000</v>
      </c>
      <c r="E37" s="15">
        <v>1006.78</v>
      </c>
      <c r="F37" s="16">
        <v>1.24E-2</v>
      </c>
      <c r="G37" s="16">
        <v>6.7708000000000004E-2</v>
      </c>
    </row>
    <row r="38" spans="1:7" x14ac:dyDescent="0.25">
      <c r="A38" s="13" t="s">
        <v>343</v>
      </c>
      <c r="B38" s="33" t="s">
        <v>344</v>
      </c>
      <c r="C38" s="33" t="s">
        <v>187</v>
      </c>
      <c r="D38" s="14">
        <v>1000000</v>
      </c>
      <c r="E38" s="15">
        <v>1004.84</v>
      </c>
      <c r="F38" s="16">
        <v>1.23E-2</v>
      </c>
      <c r="G38" s="16">
        <v>6.6725999999999994E-2</v>
      </c>
    </row>
    <row r="39" spans="1:7" x14ac:dyDescent="0.25">
      <c r="A39" s="13" t="s">
        <v>345</v>
      </c>
      <c r="B39" s="33" t="s">
        <v>346</v>
      </c>
      <c r="C39" s="33" t="s">
        <v>187</v>
      </c>
      <c r="D39" s="14">
        <v>1000000</v>
      </c>
      <c r="E39" s="15">
        <v>1002.89</v>
      </c>
      <c r="F39" s="16">
        <v>1.23E-2</v>
      </c>
      <c r="G39" s="16">
        <v>6.6625000000000004E-2</v>
      </c>
    </row>
    <row r="40" spans="1:7" x14ac:dyDescent="0.25">
      <c r="A40" s="13" t="s">
        <v>347</v>
      </c>
      <c r="B40" s="33" t="s">
        <v>348</v>
      </c>
      <c r="C40" s="33" t="s">
        <v>187</v>
      </c>
      <c r="D40" s="14">
        <v>1000000</v>
      </c>
      <c r="E40" s="15">
        <v>1002.39</v>
      </c>
      <c r="F40" s="16">
        <v>1.23E-2</v>
      </c>
      <c r="G40" s="16">
        <v>6.6429000000000002E-2</v>
      </c>
    </row>
    <row r="41" spans="1:7" x14ac:dyDescent="0.25">
      <c r="A41" s="13" t="s">
        <v>349</v>
      </c>
      <c r="B41" s="33" t="s">
        <v>350</v>
      </c>
      <c r="C41" s="33" t="s">
        <v>187</v>
      </c>
      <c r="D41" s="14">
        <v>1000000</v>
      </c>
      <c r="E41" s="15">
        <v>999.18</v>
      </c>
      <c r="F41" s="16">
        <v>1.23E-2</v>
      </c>
      <c r="G41" s="16">
        <v>6.7121E-2</v>
      </c>
    </row>
    <row r="42" spans="1:7" x14ac:dyDescent="0.25">
      <c r="A42" s="13" t="s">
        <v>351</v>
      </c>
      <c r="B42" s="33" t="s">
        <v>352</v>
      </c>
      <c r="C42" s="33" t="s">
        <v>187</v>
      </c>
      <c r="D42" s="14">
        <v>500000</v>
      </c>
      <c r="E42" s="15">
        <v>503.85</v>
      </c>
      <c r="F42" s="16">
        <v>6.1999999999999998E-3</v>
      </c>
      <c r="G42" s="16">
        <v>6.7056000000000004E-2</v>
      </c>
    </row>
    <row r="43" spans="1:7" x14ac:dyDescent="0.25">
      <c r="A43" s="13" t="s">
        <v>353</v>
      </c>
      <c r="B43" s="33" t="s">
        <v>354</v>
      </c>
      <c r="C43" s="33" t="s">
        <v>187</v>
      </c>
      <c r="D43" s="14">
        <v>500000</v>
      </c>
      <c r="E43" s="15">
        <v>502.6</v>
      </c>
      <c r="F43" s="16">
        <v>6.1999999999999998E-3</v>
      </c>
      <c r="G43" s="16">
        <v>6.7191000000000001E-2</v>
      </c>
    </row>
    <row r="44" spans="1:7" x14ac:dyDescent="0.25">
      <c r="A44" s="13" t="s">
        <v>355</v>
      </c>
      <c r="B44" s="33" t="s">
        <v>356</v>
      </c>
      <c r="C44" s="33" t="s">
        <v>187</v>
      </c>
      <c r="D44" s="14">
        <v>500000</v>
      </c>
      <c r="E44" s="15">
        <v>502.59</v>
      </c>
      <c r="F44" s="16">
        <v>6.1999999999999998E-3</v>
      </c>
      <c r="G44" s="16">
        <v>6.7141000000000006E-2</v>
      </c>
    </row>
    <row r="45" spans="1:7" x14ac:dyDescent="0.25">
      <c r="A45" s="17" t="s">
        <v>183</v>
      </c>
      <c r="B45" s="34"/>
      <c r="C45" s="34"/>
      <c r="D45" s="18"/>
      <c r="E45" s="19">
        <v>37685.49</v>
      </c>
      <c r="F45" s="20">
        <v>0.46279999999999999</v>
      </c>
      <c r="G45" s="21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17" t="s">
        <v>190</v>
      </c>
      <c r="B48" s="33"/>
      <c r="C48" s="33"/>
      <c r="D48" s="14"/>
      <c r="E48" s="15"/>
      <c r="F48" s="16"/>
      <c r="G48" s="16"/>
    </row>
    <row r="49" spans="1:7" x14ac:dyDescent="0.25">
      <c r="A49" s="17" t="s">
        <v>183</v>
      </c>
      <c r="B49" s="33"/>
      <c r="C49" s="33"/>
      <c r="D49" s="14"/>
      <c r="E49" s="22" t="s">
        <v>137</v>
      </c>
      <c r="F49" s="23" t="s">
        <v>137</v>
      </c>
      <c r="G49" s="16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191</v>
      </c>
      <c r="B51" s="33"/>
      <c r="C51" s="33"/>
      <c r="D51" s="14"/>
      <c r="E51" s="15"/>
      <c r="F51" s="16"/>
      <c r="G51" s="16"/>
    </row>
    <row r="52" spans="1:7" x14ac:dyDescent="0.25">
      <c r="A52" s="17" t="s">
        <v>183</v>
      </c>
      <c r="B52" s="33"/>
      <c r="C52" s="33"/>
      <c r="D52" s="14"/>
      <c r="E52" s="22" t="s">
        <v>137</v>
      </c>
      <c r="F52" s="23" t="s">
        <v>137</v>
      </c>
      <c r="G52" s="16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24" t="s">
        <v>192</v>
      </c>
      <c r="B54" s="35"/>
      <c r="C54" s="35"/>
      <c r="D54" s="25"/>
      <c r="E54" s="19">
        <v>78624.25</v>
      </c>
      <c r="F54" s="20">
        <v>0.96540000000000004</v>
      </c>
      <c r="G54" s="21"/>
    </row>
    <row r="55" spans="1:7" x14ac:dyDescent="0.25">
      <c r="A55" s="13"/>
      <c r="B55" s="33"/>
      <c r="C55" s="33"/>
      <c r="D55" s="14"/>
      <c r="E55" s="15"/>
      <c r="F55" s="16"/>
      <c r="G55" s="16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17" t="s">
        <v>196</v>
      </c>
      <c r="B57" s="33"/>
      <c r="C57" s="33"/>
      <c r="D57" s="14"/>
      <c r="E57" s="15"/>
      <c r="F57" s="16"/>
      <c r="G57" s="16"/>
    </row>
    <row r="58" spans="1:7" x14ac:dyDescent="0.25">
      <c r="A58" s="13" t="s">
        <v>197</v>
      </c>
      <c r="B58" s="33"/>
      <c r="C58" s="33"/>
      <c r="D58" s="14"/>
      <c r="E58" s="15">
        <v>44.96</v>
      </c>
      <c r="F58" s="16">
        <v>5.9999999999999995E-4</v>
      </c>
      <c r="G58" s="16">
        <v>6.6567000000000001E-2</v>
      </c>
    </row>
    <row r="59" spans="1:7" x14ac:dyDescent="0.25">
      <c r="A59" s="13" t="s">
        <v>197</v>
      </c>
      <c r="B59" s="33"/>
      <c r="C59" s="33"/>
      <c r="D59" s="14"/>
      <c r="E59" s="15">
        <v>19.09</v>
      </c>
      <c r="F59" s="16">
        <v>2.0000000000000001E-4</v>
      </c>
      <c r="G59" s="16">
        <v>5.2499999999999998E-2</v>
      </c>
    </row>
    <row r="60" spans="1:7" x14ac:dyDescent="0.25">
      <c r="A60" s="17" t="s">
        <v>183</v>
      </c>
      <c r="B60" s="34"/>
      <c r="C60" s="34"/>
      <c r="D60" s="18"/>
      <c r="E60" s="19">
        <v>64.05</v>
      </c>
      <c r="F60" s="20">
        <v>8.0000000000000004E-4</v>
      </c>
      <c r="G60" s="21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24" t="s">
        <v>192</v>
      </c>
      <c r="B62" s="35"/>
      <c r="C62" s="35"/>
      <c r="D62" s="25"/>
      <c r="E62" s="19">
        <v>64.05</v>
      </c>
      <c r="F62" s="20">
        <v>8.0000000000000004E-4</v>
      </c>
      <c r="G62" s="21"/>
    </row>
    <row r="63" spans="1:7" x14ac:dyDescent="0.25">
      <c r="A63" s="13" t="s">
        <v>198</v>
      </c>
      <c r="B63" s="33"/>
      <c r="C63" s="33"/>
      <c r="D63" s="14"/>
      <c r="E63" s="15">
        <v>2788.3929275999999</v>
      </c>
      <c r="F63" s="16">
        <v>3.4236999999999997E-2</v>
      </c>
      <c r="G63" s="16"/>
    </row>
    <row r="64" spans="1:7" x14ac:dyDescent="0.25">
      <c r="A64" s="13" t="s">
        <v>199</v>
      </c>
      <c r="B64" s="33"/>
      <c r="C64" s="33"/>
      <c r="D64" s="14"/>
      <c r="E64" s="26">
        <v>-33.182927599999999</v>
      </c>
      <c r="F64" s="27">
        <v>-4.37E-4</v>
      </c>
      <c r="G64" s="16">
        <v>6.2373999999999999E-2</v>
      </c>
    </row>
    <row r="65" spans="1:7" x14ac:dyDescent="0.25">
      <c r="A65" s="28" t="s">
        <v>200</v>
      </c>
      <c r="B65" s="36"/>
      <c r="C65" s="36"/>
      <c r="D65" s="29"/>
      <c r="E65" s="30">
        <v>81443.509999999995</v>
      </c>
      <c r="F65" s="31">
        <v>1</v>
      </c>
      <c r="G65" s="31"/>
    </row>
    <row r="67" spans="1:7" x14ac:dyDescent="0.25">
      <c r="A67" s="1" t="s">
        <v>201</v>
      </c>
    </row>
    <row r="68" spans="1:7" x14ac:dyDescent="0.25">
      <c r="A68" s="1" t="s">
        <v>357</v>
      </c>
    </row>
    <row r="70" spans="1:7" x14ac:dyDescent="0.25">
      <c r="A70" s="1" t="s">
        <v>202</v>
      </c>
    </row>
    <row r="71" spans="1:7" x14ac:dyDescent="0.25">
      <c r="A71" s="48" t="s">
        <v>203</v>
      </c>
      <c r="B71" s="3" t="s">
        <v>137</v>
      </c>
    </row>
    <row r="72" spans="1:7" x14ac:dyDescent="0.25">
      <c r="A72" t="s">
        <v>204</v>
      </c>
    </row>
    <row r="73" spans="1:7" x14ac:dyDescent="0.25">
      <c r="A73" t="s">
        <v>205</v>
      </c>
      <c r="B73" t="s">
        <v>206</v>
      </c>
      <c r="C73" t="s">
        <v>206</v>
      </c>
    </row>
    <row r="74" spans="1:7" x14ac:dyDescent="0.25">
      <c r="B74" s="49">
        <v>45716</v>
      </c>
      <c r="C74" s="49">
        <v>45747</v>
      </c>
    </row>
    <row r="75" spans="1:7" x14ac:dyDescent="0.25">
      <c r="A75" t="s">
        <v>285</v>
      </c>
      <c r="B75">
        <v>11.8621</v>
      </c>
      <c r="C75">
        <v>11.940899999999999</v>
      </c>
    </row>
    <row r="76" spans="1:7" x14ac:dyDescent="0.25">
      <c r="A76" t="s">
        <v>212</v>
      </c>
      <c r="B76">
        <v>11.8626</v>
      </c>
      <c r="C76">
        <v>11.9413</v>
      </c>
    </row>
    <row r="77" spans="1:7" x14ac:dyDescent="0.25">
      <c r="A77" t="s">
        <v>286</v>
      </c>
      <c r="B77">
        <v>11.794700000000001</v>
      </c>
      <c r="C77">
        <v>11.8711</v>
      </c>
    </row>
    <row r="78" spans="1:7" x14ac:dyDescent="0.25">
      <c r="A78" t="s">
        <v>218</v>
      </c>
      <c r="B78">
        <v>11.795</v>
      </c>
      <c r="C78">
        <v>11.871499999999999</v>
      </c>
    </row>
    <row r="80" spans="1:7" x14ac:dyDescent="0.25">
      <c r="A80" t="s">
        <v>287</v>
      </c>
      <c r="B80" s="3" t="s">
        <v>137</v>
      </c>
    </row>
    <row r="81" spans="1:2" x14ac:dyDescent="0.25">
      <c r="A81" t="s">
        <v>233</v>
      </c>
      <c r="B81" s="3" t="s">
        <v>137</v>
      </c>
    </row>
    <row r="82" spans="1:2" ht="29.1" customHeight="1" x14ac:dyDescent="0.25">
      <c r="A82" s="48" t="s">
        <v>234</v>
      </c>
      <c r="B82" s="3" t="s">
        <v>137</v>
      </c>
    </row>
    <row r="83" spans="1:2" ht="29.1" customHeight="1" x14ac:dyDescent="0.25">
      <c r="A83" s="48" t="s">
        <v>235</v>
      </c>
      <c r="B83" s="3" t="s">
        <v>137</v>
      </c>
    </row>
    <row r="84" spans="1:2" x14ac:dyDescent="0.25">
      <c r="A84" t="s">
        <v>236</v>
      </c>
      <c r="B84" s="51">
        <f>+B99</f>
        <v>0.36102119367204588</v>
      </c>
    </row>
    <row r="85" spans="1:2" ht="43.5" customHeight="1" x14ac:dyDescent="0.25">
      <c r="A85" s="48" t="s">
        <v>237</v>
      </c>
      <c r="B85" s="3" t="s">
        <v>137</v>
      </c>
    </row>
    <row r="86" spans="1:2" x14ac:dyDescent="0.25">
      <c r="B86" s="3"/>
    </row>
    <row r="87" spans="1:2" ht="29.1" customHeight="1" x14ac:dyDescent="0.25">
      <c r="A87" s="48" t="s">
        <v>238</v>
      </c>
      <c r="B87" s="3" t="s">
        <v>137</v>
      </c>
    </row>
    <row r="88" spans="1:2" ht="29.1" customHeight="1" x14ac:dyDescent="0.25">
      <c r="A88" s="48" t="s">
        <v>239</v>
      </c>
      <c r="B88" t="s">
        <v>137</v>
      </c>
    </row>
    <row r="89" spans="1:2" ht="29.1" customHeight="1" x14ac:dyDescent="0.25">
      <c r="A89" s="48" t="s">
        <v>240</v>
      </c>
      <c r="B89" s="3" t="s">
        <v>137</v>
      </c>
    </row>
    <row r="90" spans="1:2" ht="29.1" customHeight="1" x14ac:dyDescent="0.25">
      <c r="A90" s="48" t="s">
        <v>241</v>
      </c>
      <c r="B90" s="3" t="s">
        <v>137</v>
      </c>
    </row>
    <row r="92" spans="1:2" x14ac:dyDescent="0.25">
      <c r="A92" s="48" t="s">
        <v>242</v>
      </c>
      <c r="B92" s="48"/>
    </row>
    <row r="93" spans="1:2" ht="43.5" customHeight="1" x14ac:dyDescent="0.25">
      <c r="A93" s="56" t="s">
        <v>243</v>
      </c>
      <c r="B93" s="56" t="s">
        <v>358</v>
      </c>
    </row>
    <row r="94" spans="1:2" ht="43.5" customHeight="1" x14ac:dyDescent="0.25">
      <c r="A94" s="56" t="s">
        <v>245</v>
      </c>
      <c r="B94" s="56" t="s">
        <v>359</v>
      </c>
    </row>
    <row r="95" spans="1:2" x14ac:dyDescent="0.25">
      <c r="A95" s="56"/>
      <c r="B95" s="56"/>
    </row>
    <row r="96" spans="1:2" x14ac:dyDescent="0.25">
      <c r="A96" s="56" t="s">
        <v>247</v>
      </c>
      <c r="B96" s="60">
        <v>7.0032824004419458</v>
      </c>
    </row>
    <row r="97" spans="1:4" x14ac:dyDescent="0.25">
      <c r="A97" s="56"/>
      <c r="B97" s="56"/>
    </row>
    <row r="98" spans="1:4" x14ac:dyDescent="0.25">
      <c r="A98" s="56" t="s">
        <v>248</v>
      </c>
      <c r="B98" s="61">
        <v>0.35730000000000001</v>
      </c>
    </row>
    <row r="99" spans="1:4" x14ac:dyDescent="0.25">
      <c r="A99" s="56" t="s">
        <v>249</v>
      </c>
      <c r="B99" s="61">
        <v>0.36102119367204588</v>
      </c>
    </row>
    <row r="100" spans="1:4" x14ac:dyDescent="0.25">
      <c r="A100" s="56"/>
      <c r="B100" s="56"/>
    </row>
    <row r="101" spans="1:4" x14ac:dyDescent="0.25">
      <c r="A101" s="56" t="s">
        <v>250</v>
      </c>
      <c r="B101" s="62">
        <v>45747</v>
      </c>
    </row>
    <row r="103" spans="1:4" x14ac:dyDescent="0.25">
      <c r="A103" s="1"/>
    </row>
    <row r="105" spans="1:4" ht="69.95" customHeight="1" x14ac:dyDescent="0.25">
      <c r="A105" s="71" t="s">
        <v>251</v>
      </c>
      <c r="B105" s="71" t="s">
        <v>252</v>
      </c>
      <c r="C105" s="71" t="s">
        <v>5</v>
      </c>
      <c r="D105" s="71" t="s">
        <v>6</v>
      </c>
    </row>
    <row r="106" spans="1:4" ht="69.95" customHeight="1" x14ac:dyDescent="0.25">
      <c r="A106" s="71" t="s">
        <v>360</v>
      </c>
      <c r="B106" s="71"/>
      <c r="C106" s="71" t="s">
        <v>14</v>
      </c>
      <c r="D10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94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1987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1988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791</v>
      </c>
      <c r="B8" s="33" t="s">
        <v>792</v>
      </c>
      <c r="C8" s="33" t="s">
        <v>412</v>
      </c>
      <c r="D8" s="14">
        <v>94818</v>
      </c>
      <c r="E8" s="15">
        <v>2527.66</v>
      </c>
      <c r="F8" s="16">
        <v>8.0299999999999996E-2</v>
      </c>
      <c r="G8" s="16"/>
    </row>
    <row r="9" spans="1:8" x14ac:dyDescent="0.25">
      <c r="A9" s="13" t="s">
        <v>406</v>
      </c>
      <c r="B9" s="33" t="s">
        <v>407</v>
      </c>
      <c r="C9" s="33" t="s">
        <v>399</v>
      </c>
      <c r="D9" s="14">
        <v>593724</v>
      </c>
      <c r="E9" s="15">
        <v>2432.7800000000002</v>
      </c>
      <c r="F9" s="16">
        <v>7.7299999999999994E-2</v>
      </c>
      <c r="G9" s="16"/>
    </row>
    <row r="10" spans="1:8" x14ac:dyDescent="0.25">
      <c r="A10" s="13" t="s">
        <v>770</v>
      </c>
      <c r="B10" s="33" t="s">
        <v>771</v>
      </c>
      <c r="C10" s="33" t="s">
        <v>473</v>
      </c>
      <c r="D10" s="14">
        <v>127145</v>
      </c>
      <c r="E10" s="15">
        <v>2203.9299999999998</v>
      </c>
      <c r="F10" s="16">
        <v>7.0000000000000007E-2</v>
      </c>
      <c r="G10" s="16"/>
    </row>
    <row r="11" spans="1:8" x14ac:dyDescent="0.25">
      <c r="A11" s="13" t="s">
        <v>397</v>
      </c>
      <c r="B11" s="33" t="s">
        <v>398</v>
      </c>
      <c r="C11" s="33" t="s">
        <v>399</v>
      </c>
      <c r="D11" s="14">
        <v>66566</v>
      </c>
      <c r="E11" s="15">
        <v>1503.63</v>
      </c>
      <c r="F11" s="16">
        <v>4.7800000000000002E-2</v>
      </c>
      <c r="G11" s="16"/>
    </row>
    <row r="12" spans="1:8" x14ac:dyDescent="0.25">
      <c r="A12" s="13" t="s">
        <v>410</v>
      </c>
      <c r="B12" s="33" t="s">
        <v>411</v>
      </c>
      <c r="C12" s="33" t="s">
        <v>412</v>
      </c>
      <c r="D12" s="14">
        <v>12077</v>
      </c>
      <c r="E12" s="15">
        <v>1391.53</v>
      </c>
      <c r="F12" s="16">
        <v>4.4200000000000003E-2</v>
      </c>
      <c r="G12" s="16"/>
    </row>
    <row r="13" spans="1:8" x14ac:dyDescent="0.25">
      <c r="A13" s="13" t="s">
        <v>834</v>
      </c>
      <c r="B13" s="33" t="s">
        <v>835</v>
      </c>
      <c r="C13" s="33" t="s">
        <v>415</v>
      </c>
      <c r="D13" s="14">
        <v>37686</v>
      </c>
      <c r="E13" s="15">
        <v>1154.45</v>
      </c>
      <c r="F13" s="16">
        <v>3.6700000000000003E-2</v>
      </c>
      <c r="G13" s="16"/>
    </row>
    <row r="14" spans="1:8" x14ac:dyDescent="0.25">
      <c r="A14" s="13" t="s">
        <v>836</v>
      </c>
      <c r="B14" s="33" t="s">
        <v>837</v>
      </c>
      <c r="C14" s="33" t="s">
        <v>479</v>
      </c>
      <c r="D14" s="14">
        <v>12403</v>
      </c>
      <c r="E14" s="15">
        <v>1109.52</v>
      </c>
      <c r="F14" s="16">
        <v>3.5299999999999998E-2</v>
      </c>
      <c r="G14" s="16"/>
    </row>
    <row r="15" spans="1:8" x14ac:dyDescent="0.25">
      <c r="A15" s="13" t="s">
        <v>425</v>
      </c>
      <c r="B15" s="33" t="s">
        <v>426</v>
      </c>
      <c r="C15" s="33" t="s">
        <v>412</v>
      </c>
      <c r="D15" s="14">
        <v>20387</v>
      </c>
      <c r="E15" s="15">
        <v>1090.24</v>
      </c>
      <c r="F15" s="16">
        <v>3.4700000000000002E-2</v>
      </c>
      <c r="G15" s="16"/>
    </row>
    <row r="16" spans="1:8" x14ac:dyDescent="0.25">
      <c r="A16" s="13" t="s">
        <v>921</v>
      </c>
      <c r="B16" s="33" t="s">
        <v>922</v>
      </c>
      <c r="C16" s="33" t="s">
        <v>565</v>
      </c>
      <c r="D16" s="14">
        <v>2471</v>
      </c>
      <c r="E16" s="15">
        <v>1054.96</v>
      </c>
      <c r="F16" s="16">
        <v>3.3500000000000002E-2</v>
      </c>
      <c r="G16" s="16"/>
    </row>
    <row r="17" spans="1:7" x14ac:dyDescent="0.25">
      <c r="A17" s="13" t="s">
        <v>776</v>
      </c>
      <c r="B17" s="33" t="s">
        <v>777</v>
      </c>
      <c r="C17" s="33" t="s">
        <v>484</v>
      </c>
      <c r="D17" s="14">
        <v>17691</v>
      </c>
      <c r="E17" s="15">
        <v>942.07</v>
      </c>
      <c r="F17" s="16">
        <v>2.9899999999999999E-2</v>
      </c>
      <c r="G17" s="16"/>
    </row>
    <row r="18" spans="1:7" x14ac:dyDescent="0.25">
      <c r="A18" s="13" t="s">
        <v>1572</v>
      </c>
      <c r="B18" s="33" t="s">
        <v>1573</v>
      </c>
      <c r="C18" s="33" t="s">
        <v>484</v>
      </c>
      <c r="D18" s="14">
        <v>452384</v>
      </c>
      <c r="E18" s="15">
        <v>912.46</v>
      </c>
      <c r="F18" s="16">
        <v>2.9000000000000001E-2</v>
      </c>
      <c r="G18" s="16"/>
    </row>
    <row r="19" spans="1:7" x14ac:dyDescent="0.25">
      <c r="A19" s="13" t="s">
        <v>421</v>
      </c>
      <c r="B19" s="33" t="s">
        <v>422</v>
      </c>
      <c r="C19" s="33" t="s">
        <v>393</v>
      </c>
      <c r="D19" s="14">
        <v>18479</v>
      </c>
      <c r="E19" s="15">
        <v>912.29</v>
      </c>
      <c r="F19" s="16">
        <v>2.9000000000000001E-2</v>
      </c>
      <c r="G19" s="16"/>
    </row>
    <row r="20" spans="1:7" x14ac:dyDescent="0.25">
      <c r="A20" s="13" t="s">
        <v>439</v>
      </c>
      <c r="B20" s="33" t="s">
        <v>440</v>
      </c>
      <c r="C20" s="33" t="s">
        <v>412</v>
      </c>
      <c r="D20" s="14">
        <v>23168</v>
      </c>
      <c r="E20" s="15">
        <v>862.53</v>
      </c>
      <c r="F20" s="16">
        <v>2.7400000000000001E-2</v>
      </c>
      <c r="G20" s="16"/>
    </row>
    <row r="21" spans="1:7" x14ac:dyDescent="0.25">
      <c r="A21" s="13" t="s">
        <v>915</v>
      </c>
      <c r="B21" s="33" t="s">
        <v>916</v>
      </c>
      <c r="C21" s="33" t="s">
        <v>448</v>
      </c>
      <c r="D21" s="14">
        <v>140214</v>
      </c>
      <c r="E21" s="15">
        <v>756.66</v>
      </c>
      <c r="F21" s="16">
        <v>2.4E-2</v>
      </c>
      <c r="G21" s="16"/>
    </row>
    <row r="22" spans="1:7" x14ac:dyDescent="0.25">
      <c r="A22" s="13" t="s">
        <v>907</v>
      </c>
      <c r="B22" s="33" t="s">
        <v>908</v>
      </c>
      <c r="C22" s="33" t="s">
        <v>909</v>
      </c>
      <c r="D22" s="14">
        <v>115542</v>
      </c>
      <c r="E22" s="15">
        <v>752.93</v>
      </c>
      <c r="F22" s="16">
        <v>2.3900000000000001E-2</v>
      </c>
      <c r="G22" s="16"/>
    </row>
    <row r="23" spans="1:7" x14ac:dyDescent="0.25">
      <c r="A23" s="13" t="s">
        <v>1211</v>
      </c>
      <c r="B23" s="33" t="s">
        <v>1212</v>
      </c>
      <c r="C23" s="33" t="s">
        <v>445</v>
      </c>
      <c r="D23" s="14">
        <v>88477</v>
      </c>
      <c r="E23" s="15">
        <v>696.8</v>
      </c>
      <c r="F23" s="16">
        <v>2.2100000000000002E-2</v>
      </c>
      <c r="G23" s="16"/>
    </row>
    <row r="24" spans="1:7" x14ac:dyDescent="0.25">
      <c r="A24" s="13" t="s">
        <v>1209</v>
      </c>
      <c r="B24" s="33" t="s">
        <v>1210</v>
      </c>
      <c r="C24" s="33" t="s">
        <v>415</v>
      </c>
      <c r="D24" s="14">
        <v>31729</v>
      </c>
      <c r="E24" s="15">
        <v>677.86</v>
      </c>
      <c r="F24" s="16">
        <v>2.1499999999999998E-2</v>
      </c>
      <c r="G24" s="16"/>
    </row>
    <row r="25" spans="1:7" x14ac:dyDescent="0.25">
      <c r="A25" s="13" t="s">
        <v>436</v>
      </c>
      <c r="B25" s="33" t="s">
        <v>437</v>
      </c>
      <c r="C25" s="33" t="s">
        <v>438</v>
      </c>
      <c r="D25" s="14">
        <v>22114</v>
      </c>
      <c r="E25" s="15">
        <v>630.09</v>
      </c>
      <c r="F25" s="16">
        <v>0.02</v>
      </c>
      <c r="G25" s="16"/>
    </row>
    <row r="26" spans="1:7" x14ac:dyDescent="0.25">
      <c r="A26" s="13" t="s">
        <v>446</v>
      </c>
      <c r="B26" s="33" t="s">
        <v>447</v>
      </c>
      <c r="C26" s="33" t="s">
        <v>448</v>
      </c>
      <c r="D26" s="14">
        <v>44297</v>
      </c>
      <c r="E26" s="15">
        <v>620.73</v>
      </c>
      <c r="F26" s="16">
        <v>1.9699999999999999E-2</v>
      </c>
      <c r="G26" s="16"/>
    </row>
    <row r="27" spans="1:7" x14ac:dyDescent="0.25">
      <c r="A27" s="13" t="s">
        <v>391</v>
      </c>
      <c r="B27" s="33" t="s">
        <v>392</v>
      </c>
      <c r="C27" s="33" t="s">
        <v>393</v>
      </c>
      <c r="D27" s="14">
        <v>26868</v>
      </c>
      <c r="E27" s="15">
        <v>604.73</v>
      </c>
      <c r="F27" s="16">
        <v>1.9199999999999998E-2</v>
      </c>
      <c r="G27" s="16"/>
    </row>
    <row r="28" spans="1:7" x14ac:dyDescent="0.25">
      <c r="A28" s="13" t="s">
        <v>1247</v>
      </c>
      <c r="B28" s="33" t="s">
        <v>1248</v>
      </c>
      <c r="C28" s="33" t="s">
        <v>909</v>
      </c>
      <c r="D28" s="14">
        <v>59322</v>
      </c>
      <c r="E28" s="15">
        <v>594.35</v>
      </c>
      <c r="F28" s="16">
        <v>1.89E-2</v>
      </c>
      <c r="G28" s="16"/>
    </row>
    <row r="29" spans="1:7" x14ac:dyDescent="0.25">
      <c r="A29" s="13" t="s">
        <v>1203</v>
      </c>
      <c r="B29" s="33" t="s">
        <v>1204</v>
      </c>
      <c r="C29" s="33" t="s">
        <v>445</v>
      </c>
      <c r="D29" s="14">
        <v>85965</v>
      </c>
      <c r="E29" s="15">
        <v>571.11</v>
      </c>
      <c r="F29" s="16">
        <v>1.8200000000000001E-2</v>
      </c>
      <c r="G29" s="16"/>
    </row>
    <row r="30" spans="1:7" x14ac:dyDescent="0.25">
      <c r="A30" s="13" t="s">
        <v>471</v>
      </c>
      <c r="B30" s="33" t="s">
        <v>472</v>
      </c>
      <c r="C30" s="33" t="s">
        <v>473</v>
      </c>
      <c r="D30" s="14">
        <v>33871</v>
      </c>
      <c r="E30" s="15">
        <v>495.8</v>
      </c>
      <c r="F30" s="16">
        <v>1.5800000000000002E-2</v>
      </c>
      <c r="G30" s="16"/>
    </row>
    <row r="31" spans="1:7" x14ac:dyDescent="0.25">
      <c r="A31" s="13" t="s">
        <v>621</v>
      </c>
      <c r="B31" s="33" t="s">
        <v>622</v>
      </c>
      <c r="C31" s="33" t="s">
        <v>487</v>
      </c>
      <c r="D31" s="14">
        <v>44200</v>
      </c>
      <c r="E31" s="15">
        <v>484.85</v>
      </c>
      <c r="F31" s="16">
        <v>1.54E-2</v>
      </c>
      <c r="G31" s="16"/>
    </row>
    <row r="32" spans="1:7" x14ac:dyDescent="0.25">
      <c r="A32" s="13" t="s">
        <v>627</v>
      </c>
      <c r="B32" s="33" t="s">
        <v>628</v>
      </c>
      <c r="C32" s="33" t="s">
        <v>431</v>
      </c>
      <c r="D32" s="14">
        <v>23417</v>
      </c>
      <c r="E32" s="15">
        <v>474.89</v>
      </c>
      <c r="F32" s="16">
        <v>1.5100000000000001E-2</v>
      </c>
      <c r="G32" s="16"/>
    </row>
    <row r="33" spans="1:7" x14ac:dyDescent="0.25">
      <c r="A33" s="13" t="s">
        <v>884</v>
      </c>
      <c r="B33" s="33" t="s">
        <v>885</v>
      </c>
      <c r="C33" s="33" t="s">
        <v>856</v>
      </c>
      <c r="D33" s="14">
        <v>28095</v>
      </c>
      <c r="E33" s="15">
        <v>461.69</v>
      </c>
      <c r="F33" s="16">
        <v>1.47E-2</v>
      </c>
      <c r="G33" s="16"/>
    </row>
    <row r="34" spans="1:7" x14ac:dyDescent="0.25">
      <c r="A34" s="13" t="s">
        <v>877</v>
      </c>
      <c r="B34" s="33" t="s">
        <v>878</v>
      </c>
      <c r="C34" s="33" t="s">
        <v>448</v>
      </c>
      <c r="D34" s="14">
        <v>17720</v>
      </c>
      <c r="E34" s="15">
        <v>430.41</v>
      </c>
      <c r="F34" s="16">
        <v>1.37E-2</v>
      </c>
      <c r="G34" s="16"/>
    </row>
    <row r="35" spans="1:7" x14ac:dyDescent="0.25">
      <c r="A35" s="13" t="s">
        <v>1617</v>
      </c>
      <c r="B35" s="33" t="s">
        <v>1618</v>
      </c>
      <c r="C35" s="33" t="s">
        <v>856</v>
      </c>
      <c r="D35" s="14">
        <v>23532</v>
      </c>
      <c r="E35" s="15">
        <v>385.31</v>
      </c>
      <c r="F35" s="16">
        <v>1.2200000000000001E-2</v>
      </c>
      <c r="G35" s="16"/>
    </row>
    <row r="36" spans="1:7" x14ac:dyDescent="0.25">
      <c r="A36" s="13" t="s">
        <v>482</v>
      </c>
      <c r="B36" s="33" t="s">
        <v>483</v>
      </c>
      <c r="C36" s="33" t="s">
        <v>484</v>
      </c>
      <c r="D36" s="14">
        <v>362573</v>
      </c>
      <c r="E36" s="15">
        <v>377.95</v>
      </c>
      <c r="F36" s="16">
        <v>1.2E-2</v>
      </c>
      <c r="G36" s="16"/>
    </row>
    <row r="37" spans="1:7" x14ac:dyDescent="0.25">
      <c r="A37" s="13" t="s">
        <v>886</v>
      </c>
      <c r="B37" s="33" t="s">
        <v>887</v>
      </c>
      <c r="C37" s="33" t="s">
        <v>530</v>
      </c>
      <c r="D37" s="14">
        <v>26805</v>
      </c>
      <c r="E37" s="15">
        <v>346.92</v>
      </c>
      <c r="F37" s="16">
        <v>1.0999999999999999E-2</v>
      </c>
      <c r="G37" s="16"/>
    </row>
    <row r="38" spans="1:7" x14ac:dyDescent="0.25">
      <c r="A38" s="13" t="s">
        <v>1758</v>
      </c>
      <c r="B38" s="33" t="s">
        <v>1759</v>
      </c>
      <c r="C38" s="33" t="s">
        <v>415</v>
      </c>
      <c r="D38" s="14">
        <v>48279</v>
      </c>
      <c r="E38" s="15">
        <v>342.27</v>
      </c>
      <c r="F38" s="16">
        <v>1.09E-2</v>
      </c>
      <c r="G38" s="16"/>
    </row>
    <row r="39" spans="1:7" x14ac:dyDescent="0.25">
      <c r="A39" s="13" t="s">
        <v>1989</v>
      </c>
      <c r="B39" s="33" t="s">
        <v>1990</v>
      </c>
      <c r="C39" s="33" t="s">
        <v>445</v>
      </c>
      <c r="D39" s="14">
        <v>41434</v>
      </c>
      <c r="E39" s="15">
        <v>339.53</v>
      </c>
      <c r="F39" s="16">
        <v>1.0800000000000001E-2</v>
      </c>
      <c r="G39" s="16"/>
    </row>
    <row r="40" spans="1:7" x14ac:dyDescent="0.25">
      <c r="A40" s="13" t="s">
        <v>1991</v>
      </c>
      <c r="B40" s="33" t="s">
        <v>1992</v>
      </c>
      <c r="C40" s="33" t="s">
        <v>484</v>
      </c>
      <c r="D40" s="14">
        <v>20242</v>
      </c>
      <c r="E40" s="15">
        <v>332.97</v>
      </c>
      <c r="F40" s="16">
        <v>1.06E-2</v>
      </c>
      <c r="G40" s="16"/>
    </row>
    <row r="41" spans="1:7" x14ac:dyDescent="0.25">
      <c r="A41" s="13" t="s">
        <v>1993</v>
      </c>
      <c r="B41" s="33" t="s">
        <v>1994</v>
      </c>
      <c r="C41" s="33" t="s">
        <v>565</v>
      </c>
      <c r="D41" s="14">
        <v>36725</v>
      </c>
      <c r="E41" s="15">
        <v>332.91</v>
      </c>
      <c r="F41" s="16">
        <v>1.06E-2</v>
      </c>
      <c r="G41" s="16"/>
    </row>
    <row r="42" spans="1:7" x14ac:dyDescent="0.25">
      <c r="A42" s="13" t="s">
        <v>1762</v>
      </c>
      <c r="B42" s="33" t="s">
        <v>1763</v>
      </c>
      <c r="C42" s="33" t="s">
        <v>415</v>
      </c>
      <c r="D42" s="14">
        <v>32760</v>
      </c>
      <c r="E42" s="15">
        <v>331.96</v>
      </c>
      <c r="F42" s="16">
        <v>1.06E-2</v>
      </c>
      <c r="G42" s="16"/>
    </row>
    <row r="43" spans="1:7" x14ac:dyDescent="0.25">
      <c r="A43" s="13" t="s">
        <v>1249</v>
      </c>
      <c r="B43" s="33" t="s">
        <v>1250</v>
      </c>
      <c r="C43" s="33" t="s">
        <v>431</v>
      </c>
      <c r="D43" s="14">
        <v>1025</v>
      </c>
      <c r="E43" s="15">
        <v>314.89</v>
      </c>
      <c r="F43" s="16">
        <v>0.01</v>
      </c>
      <c r="G43" s="16"/>
    </row>
    <row r="44" spans="1:7" x14ac:dyDescent="0.25">
      <c r="A44" s="13" t="s">
        <v>1995</v>
      </c>
      <c r="B44" s="33" t="s">
        <v>1996</v>
      </c>
      <c r="C44" s="33" t="s">
        <v>487</v>
      </c>
      <c r="D44" s="14">
        <v>11454</v>
      </c>
      <c r="E44" s="15">
        <v>283.92</v>
      </c>
      <c r="F44" s="16">
        <v>8.9999999999999993E-3</v>
      </c>
      <c r="G44" s="16"/>
    </row>
    <row r="45" spans="1:7" x14ac:dyDescent="0.25">
      <c r="A45" s="13" t="s">
        <v>451</v>
      </c>
      <c r="B45" s="33" t="s">
        <v>452</v>
      </c>
      <c r="C45" s="33" t="s">
        <v>415</v>
      </c>
      <c r="D45" s="14">
        <v>16955</v>
      </c>
      <c r="E45" s="15">
        <v>259.22000000000003</v>
      </c>
      <c r="F45" s="16">
        <v>8.2000000000000007E-3</v>
      </c>
      <c r="G45" s="16"/>
    </row>
    <row r="46" spans="1:7" x14ac:dyDescent="0.25">
      <c r="A46" s="13" t="s">
        <v>861</v>
      </c>
      <c r="B46" s="33" t="s">
        <v>862</v>
      </c>
      <c r="C46" s="33" t="s">
        <v>530</v>
      </c>
      <c r="D46" s="14">
        <v>7493</v>
      </c>
      <c r="E46" s="15">
        <v>216.76</v>
      </c>
      <c r="F46" s="16">
        <v>6.8999999999999999E-3</v>
      </c>
      <c r="G46" s="16"/>
    </row>
    <row r="47" spans="1:7" x14ac:dyDescent="0.25">
      <c r="A47" s="13" t="s">
        <v>1997</v>
      </c>
      <c r="B47" s="33" t="s">
        <v>1998</v>
      </c>
      <c r="C47" s="33" t="s">
        <v>484</v>
      </c>
      <c r="D47" s="14">
        <v>27972</v>
      </c>
      <c r="E47" s="15">
        <v>188.22</v>
      </c>
      <c r="F47" s="16">
        <v>6.0000000000000001E-3</v>
      </c>
      <c r="G47" s="16"/>
    </row>
    <row r="48" spans="1:7" x14ac:dyDescent="0.25">
      <c r="A48" s="17" t="s">
        <v>183</v>
      </c>
      <c r="B48" s="34"/>
      <c r="C48" s="34"/>
      <c r="D48" s="18"/>
      <c r="E48" s="37">
        <v>30403.78</v>
      </c>
      <c r="F48" s="38">
        <v>0.96609999999999996</v>
      </c>
      <c r="G48" s="21"/>
    </row>
    <row r="49" spans="1:7" x14ac:dyDescent="0.25">
      <c r="A49" s="17" t="s">
        <v>466</v>
      </c>
      <c r="B49" s="33"/>
      <c r="C49" s="33"/>
      <c r="D49" s="14"/>
      <c r="E49" s="15"/>
      <c r="F49" s="16"/>
      <c r="G49" s="16"/>
    </row>
    <row r="50" spans="1:7" x14ac:dyDescent="0.25">
      <c r="A50" s="17" t="s">
        <v>183</v>
      </c>
      <c r="B50" s="33"/>
      <c r="C50" s="33"/>
      <c r="D50" s="14"/>
      <c r="E50" s="39" t="s">
        <v>137</v>
      </c>
      <c r="F50" s="40" t="s">
        <v>137</v>
      </c>
      <c r="G50" s="16"/>
    </row>
    <row r="51" spans="1:7" x14ac:dyDescent="0.25">
      <c r="A51" s="24" t="s">
        <v>192</v>
      </c>
      <c r="B51" s="35"/>
      <c r="C51" s="35"/>
      <c r="D51" s="25"/>
      <c r="E51" s="30">
        <v>30403.78</v>
      </c>
      <c r="F51" s="31">
        <v>0.96609999999999996</v>
      </c>
      <c r="G51" s="21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17" t="s">
        <v>901</v>
      </c>
      <c r="B54" s="33"/>
      <c r="C54" s="33"/>
      <c r="D54" s="14"/>
      <c r="E54" s="15"/>
      <c r="F54" s="16"/>
      <c r="G54" s="16"/>
    </row>
    <row r="55" spans="1:7" x14ac:dyDescent="0.25">
      <c r="A55" s="13" t="s">
        <v>902</v>
      </c>
      <c r="B55" s="33" t="s">
        <v>903</v>
      </c>
      <c r="C55" s="33"/>
      <c r="D55" s="14">
        <v>18708.272000000001</v>
      </c>
      <c r="E55" s="15">
        <v>626.95000000000005</v>
      </c>
      <c r="F55" s="16">
        <v>1.9900000000000001E-2</v>
      </c>
      <c r="G55" s="16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192</v>
      </c>
      <c r="B57" s="35"/>
      <c r="C57" s="35"/>
      <c r="D57" s="25"/>
      <c r="E57" s="19">
        <v>626.95000000000005</v>
      </c>
      <c r="F57" s="20">
        <v>1.9900000000000001E-2</v>
      </c>
      <c r="G57" s="21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7" t="s">
        <v>196</v>
      </c>
      <c r="B59" s="33"/>
      <c r="C59" s="33"/>
      <c r="D59" s="14"/>
      <c r="E59" s="15"/>
      <c r="F59" s="16"/>
      <c r="G59" s="16"/>
    </row>
    <row r="60" spans="1:7" x14ac:dyDescent="0.25">
      <c r="A60" s="13" t="s">
        <v>197</v>
      </c>
      <c r="B60" s="33"/>
      <c r="C60" s="33"/>
      <c r="D60" s="14"/>
      <c r="E60" s="15">
        <v>515.53</v>
      </c>
      <c r="F60" s="16">
        <v>1.6400000000000001E-2</v>
      </c>
      <c r="G60" s="16">
        <v>6.6567000000000001E-2</v>
      </c>
    </row>
    <row r="61" spans="1:7" x14ac:dyDescent="0.25">
      <c r="A61" s="17" t="s">
        <v>183</v>
      </c>
      <c r="B61" s="34"/>
      <c r="C61" s="34"/>
      <c r="D61" s="18"/>
      <c r="E61" s="37">
        <v>515.53</v>
      </c>
      <c r="F61" s="38">
        <v>1.6400000000000001E-2</v>
      </c>
      <c r="G61" s="21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24" t="s">
        <v>192</v>
      </c>
      <c r="B63" s="35"/>
      <c r="C63" s="35"/>
      <c r="D63" s="25"/>
      <c r="E63" s="19">
        <v>515.53</v>
      </c>
      <c r="F63" s="20">
        <v>1.6400000000000001E-2</v>
      </c>
      <c r="G63" s="21"/>
    </row>
    <row r="64" spans="1:7" x14ac:dyDescent="0.25">
      <c r="A64" s="13" t="s">
        <v>198</v>
      </c>
      <c r="B64" s="33"/>
      <c r="C64" s="33"/>
      <c r="D64" s="14"/>
      <c r="E64" s="15">
        <v>0.37607980000000002</v>
      </c>
      <c r="F64" s="16">
        <v>1.1E-5</v>
      </c>
      <c r="G64" s="16"/>
    </row>
    <row r="65" spans="1:7" x14ac:dyDescent="0.25">
      <c r="A65" s="13" t="s">
        <v>199</v>
      </c>
      <c r="B65" s="33"/>
      <c r="C65" s="33"/>
      <c r="D65" s="14"/>
      <c r="E65" s="26">
        <v>-82.406079800000001</v>
      </c>
      <c r="F65" s="27">
        <v>-2.4109999999999999E-3</v>
      </c>
      <c r="G65" s="16">
        <v>6.6567000000000001E-2</v>
      </c>
    </row>
    <row r="66" spans="1:7" x14ac:dyDescent="0.25">
      <c r="A66" s="28" t="s">
        <v>200</v>
      </c>
      <c r="B66" s="36"/>
      <c r="C66" s="36"/>
      <c r="D66" s="29"/>
      <c r="E66" s="30">
        <v>31464.23</v>
      </c>
      <c r="F66" s="31">
        <v>1</v>
      </c>
      <c r="G66" s="31"/>
    </row>
    <row r="71" spans="1:7" x14ac:dyDescent="0.25">
      <c r="A71" s="1" t="s">
        <v>202</v>
      </c>
    </row>
    <row r="72" spans="1:7" x14ac:dyDescent="0.25">
      <c r="A72" s="48" t="s">
        <v>203</v>
      </c>
      <c r="B72" s="3" t="s">
        <v>137</v>
      </c>
    </row>
    <row r="73" spans="1:7" x14ac:dyDescent="0.25">
      <c r="A73" t="s">
        <v>204</v>
      </c>
    </row>
    <row r="74" spans="1:7" x14ac:dyDescent="0.25">
      <c r="A74" t="s">
        <v>205</v>
      </c>
      <c r="B74" t="s">
        <v>206</v>
      </c>
      <c r="C74" t="s">
        <v>206</v>
      </c>
    </row>
    <row r="75" spans="1:7" x14ac:dyDescent="0.25">
      <c r="B75" s="49">
        <v>45716</v>
      </c>
      <c r="C75" s="49">
        <v>45747</v>
      </c>
    </row>
    <row r="76" spans="1:7" x14ac:dyDescent="0.25">
      <c r="A76" t="s">
        <v>285</v>
      </c>
      <c r="B76">
        <v>9.7121999999999993</v>
      </c>
      <c r="C76">
        <v>10.198700000000001</v>
      </c>
    </row>
    <row r="77" spans="1:7" x14ac:dyDescent="0.25">
      <c r="A77" t="s">
        <v>212</v>
      </c>
      <c r="B77">
        <v>9.7121999999999993</v>
      </c>
      <c r="C77">
        <v>10.198700000000001</v>
      </c>
    </row>
    <row r="78" spans="1:7" x14ac:dyDescent="0.25">
      <c r="A78" t="s">
        <v>286</v>
      </c>
      <c r="B78">
        <v>9.7081</v>
      </c>
      <c r="C78">
        <v>10.179500000000001</v>
      </c>
    </row>
    <row r="79" spans="1:7" x14ac:dyDescent="0.25">
      <c r="A79" t="s">
        <v>218</v>
      </c>
      <c r="B79">
        <v>9.7081</v>
      </c>
      <c r="C79">
        <v>10.179500000000001</v>
      </c>
    </row>
    <row r="81" spans="1:4" x14ac:dyDescent="0.25">
      <c r="A81" t="s">
        <v>287</v>
      </c>
      <c r="B81" s="3" t="s">
        <v>137</v>
      </c>
    </row>
    <row r="82" spans="1:4" x14ac:dyDescent="0.25">
      <c r="A82" t="s">
        <v>233</v>
      </c>
      <c r="B82" s="3" t="s">
        <v>137</v>
      </c>
    </row>
    <row r="83" spans="1:4" ht="29.1" customHeight="1" x14ac:dyDescent="0.25">
      <c r="A83" s="48" t="s">
        <v>234</v>
      </c>
      <c r="B83" s="3" t="s">
        <v>137</v>
      </c>
    </row>
    <row r="84" spans="1:4" ht="29.1" customHeight="1" x14ac:dyDescent="0.25">
      <c r="A84" s="48" t="s">
        <v>235</v>
      </c>
      <c r="B84" s="3" t="s">
        <v>137</v>
      </c>
    </row>
    <row r="85" spans="1:4" x14ac:dyDescent="0.25">
      <c r="A85" t="s">
        <v>467</v>
      </c>
      <c r="B85" s="51" t="s">
        <v>137</v>
      </c>
    </row>
    <row r="86" spans="1:4" ht="43.5" customHeight="1" x14ac:dyDescent="0.25">
      <c r="A86" s="48" t="s">
        <v>237</v>
      </c>
      <c r="B86" s="3" t="s">
        <v>137</v>
      </c>
    </row>
    <row r="87" spans="1:4" x14ac:dyDescent="0.25">
      <c r="B87" s="3"/>
    </row>
    <row r="88" spans="1:4" ht="29.1" customHeight="1" x14ac:dyDescent="0.25">
      <c r="A88" s="48" t="s">
        <v>238</v>
      </c>
      <c r="B88" s="3" t="s">
        <v>137</v>
      </c>
    </row>
    <row r="89" spans="1:4" ht="29.1" customHeight="1" x14ac:dyDescent="0.25">
      <c r="A89" s="48" t="s">
        <v>239</v>
      </c>
      <c r="B89" t="s">
        <v>137</v>
      </c>
    </row>
    <row r="90" spans="1:4" ht="29.1" customHeight="1" x14ac:dyDescent="0.25">
      <c r="A90" s="48" t="s">
        <v>240</v>
      </c>
      <c r="B90" s="3" t="s">
        <v>137</v>
      </c>
    </row>
    <row r="91" spans="1:4" ht="29.1" customHeight="1" x14ac:dyDescent="0.25">
      <c r="A91" s="48" t="s">
        <v>241</v>
      </c>
      <c r="B91" s="3" t="s">
        <v>137</v>
      </c>
    </row>
    <row r="93" spans="1:4" ht="69.95" customHeight="1" x14ac:dyDescent="0.25">
      <c r="A93" s="71" t="s">
        <v>251</v>
      </c>
      <c r="B93" s="71" t="s">
        <v>252</v>
      </c>
      <c r="C93" s="71" t="s">
        <v>5</v>
      </c>
      <c r="D93" s="71" t="s">
        <v>6</v>
      </c>
    </row>
    <row r="94" spans="1:4" ht="69.95" customHeight="1" x14ac:dyDescent="0.25">
      <c r="A94" s="71" t="s">
        <v>1999</v>
      </c>
      <c r="B94" s="71"/>
      <c r="C94" s="71" t="s">
        <v>82</v>
      </c>
      <c r="D9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33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2000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2001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877</v>
      </c>
      <c r="B8" s="33" t="s">
        <v>878</v>
      </c>
      <c r="C8" s="33" t="s">
        <v>448</v>
      </c>
      <c r="D8" s="14">
        <v>457718</v>
      </c>
      <c r="E8" s="15">
        <v>11117.74</v>
      </c>
      <c r="F8" s="16">
        <v>2.7400000000000001E-2</v>
      </c>
      <c r="G8" s="16"/>
    </row>
    <row r="9" spans="1:8" x14ac:dyDescent="0.25">
      <c r="A9" s="13" t="s">
        <v>2002</v>
      </c>
      <c r="B9" s="33" t="s">
        <v>2003</v>
      </c>
      <c r="C9" s="33" t="s">
        <v>487</v>
      </c>
      <c r="D9" s="14">
        <v>1611780</v>
      </c>
      <c r="E9" s="15">
        <v>10308.94</v>
      </c>
      <c r="F9" s="16">
        <v>2.5399999999999999E-2</v>
      </c>
      <c r="G9" s="16"/>
    </row>
    <row r="10" spans="1:8" x14ac:dyDescent="0.25">
      <c r="A10" s="13" t="s">
        <v>800</v>
      </c>
      <c r="B10" s="33" t="s">
        <v>801</v>
      </c>
      <c r="C10" s="33" t="s">
        <v>396</v>
      </c>
      <c r="D10" s="14">
        <v>4590803</v>
      </c>
      <c r="E10" s="15">
        <v>9605.7999999999993</v>
      </c>
      <c r="F10" s="16">
        <v>2.3599999999999999E-2</v>
      </c>
      <c r="G10" s="16"/>
    </row>
    <row r="11" spans="1:8" x14ac:dyDescent="0.25">
      <c r="A11" s="13" t="s">
        <v>852</v>
      </c>
      <c r="B11" s="33" t="s">
        <v>853</v>
      </c>
      <c r="C11" s="33" t="s">
        <v>465</v>
      </c>
      <c r="D11" s="14">
        <v>1071929</v>
      </c>
      <c r="E11" s="15">
        <v>9384.74</v>
      </c>
      <c r="F11" s="16">
        <v>2.3099999999999999E-2</v>
      </c>
      <c r="G11" s="16"/>
    </row>
    <row r="12" spans="1:8" x14ac:dyDescent="0.25">
      <c r="A12" s="13" t="s">
        <v>867</v>
      </c>
      <c r="B12" s="33" t="s">
        <v>868</v>
      </c>
      <c r="C12" s="33" t="s">
        <v>438</v>
      </c>
      <c r="D12" s="14">
        <v>1424301</v>
      </c>
      <c r="E12" s="15">
        <v>9256.5300000000007</v>
      </c>
      <c r="F12" s="16">
        <v>2.2800000000000001E-2</v>
      </c>
      <c r="G12" s="16"/>
    </row>
    <row r="13" spans="1:8" x14ac:dyDescent="0.25">
      <c r="A13" s="13" t="s">
        <v>2004</v>
      </c>
      <c r="B13" s="33" t="s">
        <v>2005</v>
      </c>
      <c r="C13" s="33" t="s">
        <v>396</v>
      </c>
      <c r="D13" s="14">
        <v>5763366</v>
      </c>
      <c r="E13" s="15">
        <v>9058.86</v>
      </c>
      <c r="F13" s="16">
        <v>2.23E-2</v>
      </c>
      <c r="G13" s="16"/>
    </row>
    <row r="14" spans="1:8" x14ac:dyDescent="0.25">
      <c r="A14" s="13" t="s">
        <v>655</v>
      </c>
      <c r="B14" s="33" t="s">
        <v>656</v>
      </c>
      <c r="C14" s="33" t="s">
        <v>431</v>
      </c>
      <c r="D14" s="14">
        <v>321961</v>
      </c>
      <c r="E14" s="15">
        <v>8445.0400000000009</v>
      </c>
      <c r="F14" s="16">
        <v>2.0799999999999999E-2</v>
      </c>
      <c r="G14" s="16"/>
    </row>
    <row r="15" spans="1:8" x14ac:dyDescent="0.25">
      <c r="A15" s="13" t="s">
        <v>804</v>
      </c>
      <c r="B15" s="33" t="s">
        <v>805</v>
      </c>
      <c r="C15" s="33" t="s">
        <v>581</v>
      </c>
      <c r="D15" s="14">
        <v>156530</v>
      </c>
      <c r="E15" s="15">
        <v>8314.48</v>
      </c>
      <c r="F15" s="16">
        <v>2.0500000000000001E-2</v>
      </c>
      <c r="G15" s="16"/>
    </row>
    <row r="16" spans="1:8" x14ac:dyDescent="0.25">
      <c r="A16" s="13" t="s">
        <v>861</v>
      </c>
      <c r="B16" s="33" t="s">
        <v>862</v>
      </c>
      <c r="C16" s="33" t="s">
        <v>530</v>
      </c>
      <c r="D16" s="14">
        <v>278087</v>
      </c>
      <c r="E16" s="15">
        <v>8044.64</v>
      </c>
      <c r="F16" s="16">
        <v>1.9800000000000002E-2</v>
      </c>
      <c r="G16" s="16"/>
    </row>
    <row r="17" spans="1:7" x14ac:dyDescent="0.25">
      <c r="A17" s="13" t="s">
        <v>1570</v>
      </c>
      <c r="B17" s="33" t="s">
        <v>1571</v>
      </c>
      <c r="C17" s="33" t="s">
        <v>438</v>
      </c>
      <c r="D17" s="14">
        <v>190815</v>
      </c>
      <c r="E17" s="15">
        <v>8034.93</v>
      </c>
      <c r="F17" s="16">
        <v>1.9800000000000002E-2</v>
      </c>
      <c r="G17" s="16"/>
    </row>
    <row r="18" spans="1:7" x14ac:dyDescent="0.25">
      <c r="A18" s="13" t="s">
        <v>780</v>
      </c>
      <c r="B18" s="33" t="s">
        <v>781</v>
      </c>
      <c r="C18" s="33" t="s">
        <v>581</v>
      </c>
      <c r="D18" s="14">
        <v>142012</v>
      </c>
      <c r="E18" s="15">
        <v>7781.97</v>
      </c>
      <c r="F18" s="16">
        <v>1.9099999999999999E-2</v>
      </c>
      <c r="G18" s="16"/>
    </row>
    <row r="19" spans="1:7" x14ac:dyDescent="0.25">
      <c r="A19" s="13" t="s">
        <v>857</v>
      </c>
      <c r="B19" s="33" t="s">
        <v>858</v>
      </c>
      <c r="C19" s="33" t="s">
        <v>431</v>
      </c>
      <c r="D19" s="14">
        <v>471131</v>
      </c>
      <c r="E19" s="15">
        <v>7647.4</v>
      </c>
      <c r="F19" s="16">
        <v>1.8800000000000001E-2</v>
      </c>
      <c r="G19" s="16"/>
    </row>
    <row r="20" spans="1:7" x14ac:dyDescent="0.25">
      <c r="A20" s="13" t="s">
        <v>2006</v>
      </c>
      <c r="B20" s="33" t="s">
        <v>2007</v>
      </c>
      <c r="C20" s="33" t="s">
        <v>530</v>
      </c>
      <c r="D20" s="14">
        <v>634027</v>
      </c>
      <c r="E20" s="15">
        <v>7498.32</v>
      </c>
      <c r="F20" s="16">
        <v>1.8499999999999999E-2</v>
      </c>
      <c r="G20" s="16"/>
    </row>
    <row r="21" spans="1:7" x14ac:dyDescent="0.25">
      <c r="A21" s="13" t="s">
        <v>882</v>
      </c>
      <c r="B21" s="33" t="s">
        <v>883</v>
      </c>
      <c r="C21" s="33" t="s">
        <v>530</v>
      </c>
      <c r="D21" s="14">
        <v>490208</v>
      </c>
      <c r="E21" s="15">
        <v>7476.9</v>
      </c>
      <c r="F21" s="16">
        <v>1.84E-2</v>
      </c>
      <c r="G21" s="16"/>
    </row>
    <row r="22" spans="1:7" x14ac:dyDescent="0.25">
      <c r="A22" s="13" t="s">
        <v>2008</v>
      </c>
      <c r="B22" s="33" t="s">
        <v>2009</v>
      </c>
      <c r="C22" s="33" t="s">
        <v>393</v>
      </c>
      <c r="D22" s="14">
        <v>626953</v>
      </c>
      <c r="E22" s="15">
        <v>7253.22</v>
      </c>
      <c r="F22" s="16">
        <v>1.78E-2</v>
      </c>
      <c r="G22" s="16"/>
    </row>
    <row r="23" spans="1:7" x14ac:dyDescent="0.25">
      <c r="A23" s="13" t="s">
        <v>1213</v>
      </c>
      <c r="B23" s="33" t="s">
        <v>1214</v>
      </c>
      <c r="C23" s="33" t="s">
        <v>479</v>
      </c>
      <c r="D23" s="14">
        <v>412600</v>
      </c>
      <c r="E23" s="15">
        <v>7226.48</v>
      </c>
      <c r="F23" s="16">
        <v>1.78E-2</v>
      </c>
      <c r="G23" s="16"/>
    </row>
    <row r="24" spans="1:7" x14ac:dyDescent="0.25">
      <c r="A24" s="13" t="s">
        <v>850</v>
      </c>
      <c r="B24" s="33" t="s">
        <v>851</v>
      </c>
      <c r="C24" s="33" t="s">
        <v>405</v>
      </c>
      <c r="D24" s="14">
        <v>130825</v>
      </c>
      <c r="E24" s="15">
        <v>7213.36</v>
      </c>
      <c r="F24" s="16">
        <v>1.77E-2</v>
      </c>
      <c r="G24" s="16"/>
    </row>
    <row r="25" spans="1:7" x14ac:dyDescent="0.25">
      <c r="A25" s="13" t="s">
        <v>838</v>
      </c>
      <c r="B25" s="33" t="s">
        <v>839</v>
      </c>
      <c r="C25" s="33" t="s">
        <v>415</v>
      </c>
      <c r="D25" s="14">
        <v>479203</v>
      </c>
      <c r="E25" s="15">
        <v>6990.13</v>
      </c>
      <c r="F25" s="16">
        <v>1.72E-2</v>
      </c>
      <c r="G25" s="16"/>
    </row>
    <row r="26" spans="1:7" x14ac:dyDescent="0.25">
      <c r="A26" s="13" t="s">
        <v>2010</v>
      </c>
      <c r="B26" s="33" t="s">
        <v>2011</v>
      </c>
      <c r="C26" s="33" t="s">
        <v>510</v>
      </c>
      <c r="D26" s="14">
        <v>2034438</v>
      </c>
      <c r="E26" s="15">
        <v>6922.18</v>
      </c>
      <c r="F26" s="16">
        <v>1.7000000000000001E-2</v>
      </c>
      <c r="G26" s="16"/>
    </row>
    <row r="27" spans="1:7" x14ac:dyDescent="0.25">
      <c r="A27" s="13" t="s">
        <v>1758</v>
      </c>
      <c r="B27" s="33" t="s">
        <v>1759</v>
      </c>
      <c r="C27" s="33" t="s">
        <v>415</v>
      </c>
      <c r="D27" s="14">
        <v>957452</v>
      </c>
      <c r="E27" s="15">
        <v>6787.86</v>
      </c>
      <c r="F27" s="16">
        <v>1.67E-2</v>
      </c>
      <c r="G27" s="16"/>
    </row>
    <row r="28" spans="1:7" x14ac:dyDescent="0.25">
      <c r="A28" s="13" t="s">
        <v>826</v>
      </c>
      <c r="B28" s="33" t="s">
        <v>827</v>
      </c>
      <c r="C28" s="33" t="s">
        <v>396</v>
      </c>
      <c r="D28" s="14">
        <v>1235969</v>
      </c>
      <c r="E28" s="15">
        <v>6690.3</v>
      </c>
      <c r="F28" s="16">
        <v>1.6500000000000001E-2</v>
      </c>
      <c r="G28" s="16"/>
    </row>
    <row r="29" spans="1:7" x14ac:dyDescent="0.25">
      <c r="A29" s="13" t="s">
        <v>1773</v>
      </c>
      <c r="B29" s="33" t="s">
        <v>1774</v>
      </c>
      <c r="C29" s="33" t="s">
        <v>786</v>
      </c>
      <c r="D29" s="14">
        <v>21615</v>
      </c>
      <c r="E29" s="15">
        <v>6593.21</v>
      </c>
      <c r="F29" s="16">
        <v>1.6199999999999999E-2</v>
      </c>
      <c r="G29" s="16"/>
    </row>
    <row r="30" spans="1:7" x14ac:dyDescent="0.25">
      <c r="A30" s="13" t="s">
        <v>884</v>
      </c>
      <c r="B30" s="33" t="s">
        <v>885</v>
      </c>
      <c r="C30" s="33" t="s">
        <v>856</v>
      </c>
      <c r="D30" s="14">
        <v>388490</v>
      </c>
      <c r="E30" s="15">
        <v>6384.06</v>
      </c>
      <c r="F30" s="16">
        <v>1.5699999999999999E-2</v>
      </c>
      <c r="G30" s="16"/>
    </row>
    <row r="31" spans="1:7" x14ac:dyDescent="0.25">
      <c r="A31" s="13" t="s">
        <v>892</v>
      </c>
      <c r="B31" s="33" t="s">
        <v>893</v>
      </c>
      <c r="C31" s="33" t="s">
        <v>415</v>
      </c>
      <c r="D31" s="14">
        <v>48265</v>
      </c>
      <c r="E31" s="15">
        <v>6361.09</v>
      </c>
      <c r="F31" s="16">
        <v>1.5699999999999999E-2</v>
      </c>
      <c r="G31" s="16"/>
    </row>
    <row r="32" spans="1:7" x14ac:dyDescent="0.25">
      <c r="A32" s="13" t="s">
        <v>2012</v>
      </c>
      <c r="B32" s="33" t="s">
        <v>2013</v>
      </c>
      <c r="C32" s="33" t="s">
        <v>438</v>
      </c>
      <c r="D32" s="14">
        <v>539129</v>
      </c>
      <c r="E32" s="15">
        <v>6293.52</v>
      </c>
      <c r="F32" s="16">
        <v>1.55E-2</v>
      </c>
      <c r="G32" s="16"/>
    </row>
    <row r="33" spans="1:7" x14ac:dyDescent="0.25">
      <c r="A33" s="13" t="s">
        <v>1993</v>
      </c>
      <c r="B33" s="33" t="s">
        <v>1994</v>
      </c>
      <c r="C33" s="33" t="s">
        <v>565</v>
      </c>
      <c r="D33" s="14">
        <v>662547</v>
      </c>
      <c r="E33" s="15">
        <v>6005.99</v>
      </c>
      <c r="F33" s="16">
        <v>1.4800000000000001E-2</v>
      </c>
      <c r="G33" s="16"/>
    </row>
    <row r="34" spans="1:7" x14ac:dyDescent="0.25">
      <c r="A34" s="13" t="s">
        <v>2014</v>
      </c>
      <c r="B34" s="33" t="s">
        <v>2015</v>
      </c>
      <c r="C34" s="33" t="s">
        <v>445</v>
      </c>
      <c r="D34" s="14">
        <v>853394</v>
      </c>
      <c r="E34" s="15">
        <v>5972.05</v>
      </c>
      <c r="F34" s="16">
        <v>1.47E-2</v>
      </c>
      <c r="G34" s="16"/>
    </row>
    <row r="35" spans="1:7" x14ac:dyDescent="0.25">
      <c r="A35" s="13" t="s">
        <v>854</v>
      </c>
      <c r="B35" s="33" t="s">
        <v>855</v>
      </c>
      <c r="C35" s="33" t="s">
        <v>856</v>
      </c>
      <c r="D35" s="14">
        <v>600138</v>
      </c>
      <c r="E35" s="15">
        <v>5861.25</v>
      </c>
      <c r="F35" s="16">
        <v>1.44E-2</v>
      </c>
      <c r="G35" s="16"/>
    </row>
    <row r="36" spans="1:7" x14ac:dyDescent="0.25">
      <c r="A36" s="13" t="s">
        <v>2016</v>
      </c>
      <c r="B36" s="33" t="s">
        <v>2017</v>
      </c>
      <c r="C36" s="33" t="s">
        <v>484</v>
      </c>
      <c r="D36" s="14">
        <v>197947</v>
      </c>
      <c r="E36" s="15">
        <v>5761.74</v>
      </c>
      <c r="F36" s="16">
        <v>1.4200000000000001E-2</v>
      </c>
      <c r="G36" s="16"/>
    </row>
    <row r="37" spans="1:7" x14ac:dyDescent="0.25">
      <c r="A37" s="13" t="s">
        <v>2018</v>
      </c>
      <c r="B37" s="33" t="s">
        <v>2019</v>
      </c>
      <c r="C37" s="33" t="s">
        <v>487</v>
      </c>
      <c r="D37" s="14">
        <v>565691</v>
      </c>
      <c r="E37" s="15">
        <v>5697.64</v>
      </c>
      <c r="F37" s="16">
        <v>1.4E-2</v>
      </c>
      <c r="G37" s="16"/>
    </row>
    <row r="38" spans="1:7" x14ac:dyDescent="0.25">
      <c r="A38" s="13" t="s">
        <v>815</v>
      </c>
      <c r="B38" s="33" t="s">
        <v>816</v>
      </c>
      <c r="C38" s="33" t="s">
        <v>405</v>
      </c>
      <c r="D38" s="14">
        <v>811960</v>
      </c>
      <c r="E38" s="15">
        <v>5690.62</v>
      </c>
      <c r="F38" s="16">
        <v>1.4E-2</v>
      </c>
      <c r="G38" s="16"/>
    </row>
    <row r="39" spans="1:7" x14ac:dyDescent="0.25">
      <c r="A39" s="13" t="s">
        <v>2020</v>
      </c>
      <c r="B39" s="33" t="s">
        <v>2021</v>
      </c>
      <c r="C39" s="33" t="s">
        <v>881</v>
      </c>
      <c r="D39" s="14">
        <v>997057</v>
      </c>
      <c r="E39" s="15">
        <v>5577.04</v>
      </c>
      <c r="F39" s="16">
        <v>1.37E-2</v>
      </c>
      <c r="G39" s="16"/>
    </row>
    <row r="40" spans="1:7" x14ac:dyDescent="0.25">
      <c r="A40" s="13" t="s">
        <v>631</v>
      </c>
      <c r="B40" s="33" t="s">
        <v>632</v>
      </c>
      <c r="C40" s="33" t="s">
        <v>487</v>
      </c>
      <c r="D40" s="14">
        <v>797685</v>
      </c>
      <c r="E40" s="15">
        <v>5570.63</v>
      </c>
      <c r="F40" s="16">
        <v>1.37E-2</v>
      </c>
      <c r="G40" s="16"/>
    </row>
    <row r="41" spans="1:7" x14ac:dyDescent="0.25">
      <c r="A41" s="13" t="s">
        <v>1574</v>
      </c>
      <c r="B41" s="33" t="s">
        <v>1575</v>
      </c>
      <c r="C41" s="33" t="s">
        <v>396</v>
      </c>
      <c r="D41" s="14">
        <v>2775890</v>
      </c>
      <c r="E41" s="15">
        <v>5349.97</v>
      </c>
      <c r="F41" s="16">
        <v>1.32E-2</v>
      </c>
      <c r="G41" s="16"/>
    </row>
    <row r="42" spans="1:7" x14ac:dyDescent="0.25">
      <c r="A42" s="13" t="s">
        <v>848</v>
      </c>
      <c r="B42" s="33" t="s">
        <v>849</v>
      </c>
      <c r="C42" s="33" t="s">
        <v>479</v>
      </c>
      <c r="D42" s="14">
        <v>523371</v>
      </c>
      <c r="E42" s="15">
        <v>5307.77</v>
      </c>
      <c r="F42" s="16">
        <v>1.3100000000000001E-2</v>
      </c>
      <c r="G42" s="16"/>
    </row>
    <row r="43" spans="1:7" x14ac:dyDescent="0.25">
      <c r="A43" s="13" t="s">
        <v>1744</v>
      </c>
      <c r="B43" s="33" t="s">
        <v>1745</v>
      </c>
      <c r="C43" s="33" t="s">
        <v>500</v>
      </c>
      <c r="D43" s="14">
        <v>454839</v>
      </c>
      <c r="E43" s="15">
        <v>5220.1899999999996</v>
      </c>
      <c r="F43" s="16">
        <v>1.2800000000000001E-2</v>
      </c>
      <c r="G43" s="16"/>
    </row>
    <row r="44" spans="1:7" x14ac:dyDescent="0.25">
      <c r="A44" s="13" t="s">
        <v>643</v>
      </c>
      <c r="B44" s="33" t="s">
        <v>644</v>
      </c>
      <c r="C44" s="33" t="s">
        <v>431</v>
      </c>
      <c r="D44" s="14">
        <v>340148</v>
      </c>
      <c r="E44" s="15">
        <v>5108.68</v>
      </c>
      <c r="F44" s="16">
        <v>1.26E-2</v>
      </c>
      <c r="G44" s="16"/>
    </row>
    <row r="45" spans="1:7" x14ac:dyDescent="0.25">
      <c r="A45" s="13" t="s">
        <v>964</v>
      </c>
      <c r="B45" s="33" t="s">
        <v>965</v>
      </c>
      <c r="C45" s="33" t="s">
        <v>460</v>
      </c>
      <c r="D45" s="14">
        <v>862690</v>
      </c>
      <c r="E45" s="15">
        <v>4862.12</v>
      </c>
      <c r="F45" s="16">
        <v>1.2E-2</v>
      </c>
      <c r="G45" s="16"/>
    </row>
    <row r="46" spans="1:7" x14ac:dyDescent="0.25">
      <c r="A46" s="13" t="s">
        <v>2022</v>
      </c>
      <c r="B46" s="33" t="s">
        <v>2023</v>
      </c>
      <c r="C46" s="33" t="s">
        <v>460</v>
      </c>
      <c r="D46" s="14">
        <v>620667</v>
      </c>
      <c r="E46" s="15">
        <v>4701.8599999999997</v>
      </c>
      <c r="F46" s="16">
        <v>1.1599999999999999E-2</v>
      </c>
      <c r="G46" s="16"/>
    </row>
    <row r="47" spans="1:7" x14ac:dyDescent="0.25">
      <c r="A47" s="13" t="s">
        <v>2024</v>
      </c>
      <c r="B47" s="33" t="s">
        <v>2025</v>
      </c>
      <c r="C47" s="33" t="s">
        <v>786</v>
      </c>
      <c r="D47" s="14">
        <v>579319</v>
      </c>
      <c r="E47" s="15">
        <v>4484.51</v>
      </c>
      <c r="F47" s="16">
        <v>1.0999999999999999E-2</v>
      </c>
      <c r="G47" s="16"/>
    </row>
    <row r="48" spans="1:7" x14ac:dyDescent="0.25">
      <c r="A48" s="13" t="s">
        <v>1584</v>
      </c>
      <c r="B48" s="33" t="s">
        <v>1585</v>
      </c>
      <c r="C48" s="33" t="s">
        <v>420</v>
      </c>
      <c r="D48" s="14">
        <v>347346</v>
      </c>
      <c r="E48" s="15">
        <v>4450.8900000000003</v>
      </c>
      <c r="F48" s="16">
        <v>1.0999999999999999E-2</v>
      </c>
      <c r="G48" s="16"/>
    </row>
    <row r="49" spans="1:7" x14ac:dyDescent="0.25">
      <c r="A49" s="13" t="s">
        <v>832</v>
      </c>
      <c r="B49" s="33" t="s">
        <v>833</v>
      </c>
      <c r="C49" s="33" t="s">
        <v>431</v>
      </c>
      <c r="D49" s="14">
        <v>264705</v>
      </c>
      <c r="E49" s="15">
        <v>4448.63</v>
      </c>
      <c r="F49" s="16">
        <v>1.09E-2</v>
      </c>
      <c r="G49" s="16"/>
    </row>
    <row r="50" spans="1:7" x14ac:dyDescent="0.25">
      <c r="A50" s="13" t="s">
        <v>2026</v>
      </c>
      <c r="B50" s="33" t="s">
        <v>2027</v>
      </c>
      <c r="C50" s="33" t="s">
        <v>549</v>
      </c>
      <c r="D50" s="14">
        <v>540851</v>
      </c>
      <c r="E50" s="15">
        <v>4430.6499999999996</v>
      </c>
      <c r="F50" s="16">
        <v>1.09E-2</v>
      </c>
      <c r="G50" s="16"/>
    </row>
    <row r="51" spans="1:7" x14ac:dyDescent="0.25">
      <c r="A51" s="13" t="s">
        <v>526</v>
      </c>
      <c r="B51" s="33" t="s">
        <v>527</v>
      </c>
      <c r="C51" s="33" t="s">
        <v>393</v>
      </c>
      <c r="D51" s="14">
        <v>662782</v>
      </c>
      <c r="E51" s="15">
        <v>4380.99</v>
      </c>
      <c r="F51" s="16">
        <v>1.0800000000000001E-2</v>
      </c>
      <c r="G51" s="16"/>
    </row>
    <row r="52" spans="1:7" x14ac:dyDescent="0.25">
      <c r="A52" s="13" t="s">
        <v>2028</v>
      </c>
      <c r="B52" s="33" t="s">
        <v>2029</v>
      </c>
      <c r="C52" s="33" t="s">
        <v>455</v>
      </c>
      <c r="D52" s="14">
        <v>749259</v>
      </c>
      <c r="E52" s="15">
        <v>4344.95</v>
      </c>
      <c r="F52" s="16">
        <v>1.0699999999999999E-2</v>
      </c>
      <c r="G52" s="16"/>
    </row>
    <row r="53" spans="1:7" x14ac:dyDescent="0.25">
      <c r="A53" s="13" t="s">
        <v>1991</v>
      </c>
      <c r="B53" s="33" t="s">
        <v>1992</v>
      </c>
      <c r="C53" s="33" t="s">
        <v>484</v>
      </c>
      <c r="D53" s="14">
        <v>262530</v>
      </c>
      <c r="E53" s="15">
        <v>4318.49</v>
      </c>
      <c r="F53" s="16">
        <v>1.06E-2</v>
      </c>
      <c r="G53" s="16"/>
    </row>
    <row r="54" spans="1:7" x14ac:dyDescent="0.25">
      <c r="A54" s="13" t="s">
        <v>1752</v>
      </c>
      <c r="B54" s="33" t="s">
        <v>1753</v>
      </c>
      <c r="C54" s="33" t="s">
        <v>405</v>
      </c>
      <c r="D54" s="14">
        <v>1070903</v>
      </c>
      <c r="E54" s="15">
        <v>4151.8900000000003</v>
      </c>
      <c r="F54" s="16">
        <v>1.0200000000000001E-2</v>
      </c>
      <c r="G54" s="16"/>
    </row>
    <row r="55" spans="1:7" x14ac:dyDescent="0.25">
      <c r="A55" s="13" t="s">
        <v>482</v>
      </c>
      <c r="B55" s="33" t="s">
        <v>483</v>
      </c>
      <c r="C55" s="33" t="s">
        <v>484</v>
      </c>
      <c r="D55" s="14">
        <v>3912121</v>
      </c>
      <c r="E55" s="15">
        <v>4077.99</v>
      </c>
      <c r="F55" s="16">
        <v>0.01</v>
      </c>
      <c r="G55" s="16"/>
    </row>
    <row r="56" spans="1:7" x14ac:dyDescent="0.25">
      <c r="A56" s="13" t="s">
        <v>1748</v>
      </c>
      <c r="B56" s="33" t="s">
        <v>1749</v>
      </c>
      <c r="C56" s="33" t="s">
        <v>479</v>
      </c>
      <c r="D56" s="14">
        <v>605021</v>
      </c>
      <c r="E56" s="15">
        <v>4050.31</v>
      </c>
      <c r="F56" s="16">
        <v>0.01</v>
      </c>
      <c r="G56" s="16"/>
    </row>
    <row r="57" spans="1:7" x14ac:dyDescent="0.25">
      <c r="A57" s="13" t="s">
        <v>1814</v>
      </c>
      <c r="B57" s="33" t="s">
        <v>1815</v>
      </c>
      <c r="C57" s="33" t="s">
        <v>510</v>
      </c>
      <c r="D57" s="14">
        <v>216190</v>
      </c>
      <c r="E57" s="15">
        <v>3913.58</v>
      </c>
      <c r="F57" s="16">
        <v>9.5999999999999992E-3</v>
      </c>
      <c r="G57" s="16"/>
    </row>
    <row r="58" spans="1:7" x14ac:dyDescent="0.25">
      <c r="A58" s="13" t="s">
        <v>2030</v>
      </c>
      <c r="B58" s="33" t="s">
        <v>2031</v>
      </c>
      <c r="C58" s="33" t="s">
        <v>484</v>
      </c>
      <c r="D58" s="14">
        <v>1032542</v>
      </c>
      <c r="E58" s="15">
        <v>3855.51</v>
      </c>
      <c r="F58" s="16">
        <v>9.4999999999999998E-3</v>
      </c>
      <c r="G58" s="16"/>
    </row>
    <row r="59" spans="1:7" x14ac:dyDescent="0.25">
      <c r="A59" s="13" t="s">
        <v>1209</v>
      </c>
      <c r="B59" s="33" t="s">
        <v>1210</v>
      </c>
      <c r="C59" s="33" t="s">
        <v>415</v>
      </c>
      <c r="D59" s="14">
        <v>179641</v>
      </c>
      <c r="E59" s="15">
        <v>3837.85</v>
      </c>
      <c r="F59" s="16">
        <v>9.4000000000000004E-3</v>
      </c>
      <c r="G59" s="16"/>
    </row>
    <row r="60" spans="1:7" x14ac:dyDescent="0.25">
      <c r="A60" s="13" t="s">
        <v>817</v>
      </c>
      <c r="B60" s="33" t="s">
        <v>818</v>
      </c>
      <c r="C60" s="33" t="s">
        <v>549</v>
      </c>
      <c r="D60" s="14">
        <v>141064</v>
      </c>
      <c r="E60" s="15">
        <v>3833.63</v>
      </c>
      <c r="F60" s="16">
        <v>9.4000000000000004E-3</v>
      </c>
      <c r="G60" s="16"/>
    </row>
    <row r="61" spans="1:7" x14ac:dyDescent="0.25">
      <c r="A61" s="13" t="s">
        <v>2032</v>
      </c>
      <c r="B61" s="33" t="s">
        <v>2033</v>
      </c>
      <c r="C61" s="33" t="s">
        <v>465</v>
      </c>
      <c r="D61" s="14">
        <v>648983</v>
      </c>
      <c r="E61" s="15">
        <v>3761.51</v>
      </c>
      <c r="F61" s="16">
        <v>9.2999999999999992E-3</v>
      </c>
      <c r="G61" s="16"/>
    </row>
    <row r="62" spans="1:7" x14ac:dyDescent="0.25">
      <c r="A62" s="13" t="s">
        <v>2034</v>
      </c>
      <c r="B62" s="33" t="s">
        <v>2035</v>
      </c>
      <c r="C62" s="33" t="s">
        <v>565</v>
      </c>
      <c r="D62" s="14">
        <v>431515</v>
      </c>
      <c r="E62" s="15">
        <v>3731.31</v>
      </c>
      <c r="F62" s="16">
        <v>9.1999999999999998E-3</v>
      </c>
      <c r="G62" s="16"/>
    </row>
    <row r="63" spans="1:7" x14ac:dyDescent="0.25">
      <c r="A63" s="13" t="s">
        <v>1762</v>
      </c>
      <c r="B63" s="33" t="s">
        <v>1763</v>
      </c>
      <c r="C63" s="33" t="s">
        <v>415</v>
      </c>
      <c r="D63" s="14">
        <v>342287</v>
      </c>
      <c r="E63" s="15">
        <v>3468.39</v>
      </c>
      <c r="F63" s="16">
        <v>8.5000000000000006E-3</v>
      </c>
      <c r="G63" s="16"/>
    </row>
    <row r="64" spans="1:7" x14ac:dyDescent="0.25">
      <c r="A64" s="13" t="s">
        <v>2036</v>
      </c>
      <c r="B64" s="33" t="s">
        <v>2037</v>
      </c>
      <c r="C64" s="33" t="s">
        <v>530</v>
      </c>
      <c r="D64" s="14">
        <v>127658</v>
      </c>
      <c r="E64" s="15">
        <v>3307.49</v>
      </c>
      <c r="F64" s="16">
        <v>8.0999999999999996E-3</v>
      </c>
      <c r="G64" s="16"/>
    </row>
    <row r="65" spans="1:7" x14ac:dyDescent="0.25">
      <c r="A65" s="13" t="s">
        <v>2038</v>
      </c>
      <c r="B65" s="33" t="s">
        <v>2039</v>
      </c>
      <c r="C65" s="33" t="s">
        <v>460</v>
      </c>
      <c r="D65" s="14">
        <v>45611</v>
      </c>
      <c r="E65" s="15">
        <v>3254.96</v>
      </c>
      <c r="F65" s="16">
        <v>8.0000000000000002E-3</v>
      </c>
      <c r="G65" s="16"/>
    </row>
    <row r="66" spans="1:7" x14ac:dyDescent="0.25">
      <c r="A66" s="13" t="s">
        <v>1820</v>
      </c>
      <c r="B66" s="33" t="s">
        <v>1821</v>
      </c>
      <c r="C66" s="33" t="s">
        <v>1822</v>
      </c>
      <c r="D66" s="14">
        <v>421488</v>
      </c>
      <c r="E66" s="15">
        <v>3205.21</v>
      </c>
      <c r="F66" s="16">
        <v>7.9000000000000008E-3</v>
      </c>
      <c r="G66" s="16"/>
    </row>
    <row r="67" spans="1:7" x14ac:dyDescent="0.25">
      <c r="A67" s="13" t="s">
        <v>787</v>
      </c>
      <c r="B67" s="33" t="s">
        <v>788</v>
      </c>
      <c r="C67" s="33" t="s">
        <v>479</v>
      </c>
      <c r="D67" s="14">
        <v>133473</v>
      </c>
      <c r="E67" s="15">
        <v>3180.53</v>
      </c>
      <c r="F67" s="16">
        <v>7.7999999999999996E-3</v>
      </c>
      <c r="G67" s="16"/>
    </row>
    <row r="68" spans="1:7" x14ac:dyDescent="0.25">
      <c r="A68" s="13" t="s">
        <v>972</v>
      </c>
      <c r="B68" s="33" t="s">
        <v>973</v>
      </c>
      <c r="C68" s="33" t="s">
        <v>552</v>
      </c>
      <c r="D68" s="14">
        <v>238746</v>
      </c>
      <c r="E68" s="15">
        <v>3001.28</v>
      </c>
      <c r="F68" s="16">
        <v>7.4000000000000003E-3</v>
      </c>
      <c r="G68" s="16"/>
    </row>
    <row r="69" spans="1:7" x14ac:dyDescent="0.25">
      <c r="A69" s="13" t="s">
        <v>859</v>
      </c>
      <c r="B69" s="33" t="s">
        <v>860</v>
      </c>
      <c r="C69" s="33" t="s">
        <v>476</v>
      </c>
      <c r="D69" s="14">
        <v>369396</v>
      </c>
      <c r="E69" s="15">
        <v>2941.32</v>
      </c>
      <c r="F69" s="16">
        <v>7.1999999999999998E-3</v>
      </c>
      <c r="G69" s="16"/>
    </row>
    <row r="70" spans="1:7" x14ac:dyDescent="0.25">
      <c r="A70" s="13" t="s">
        <v>2040</v>
      </c>
      <c r="B70" s="33" t="s">
        <v>2041</v>
      </c>
      <c r="C70" s="33" t="s">
        <v>530</v>
      </c>
      <c r="D70" s="14">
        <v>554685</v>
      </c>
      <c r="E70" s="15">
        <v>2813.92</v>
      </c>
      <c r="F70" s="16">
        <v>6.8999999999999999E-3</v>
      </c>
      <c r="G70" s="16"/>
    </row>
    <row r="71" spans="1:7" x14ac:dyDescent="0.25">
      <c r="A71" s="13" t="s">
        <v>1582</v>
      </c>
      <c r="B71" s="33" t="s">
        <v>1583</v>
      </c>
      <c r="C71" s="33" t="s">
        <v>484</v>
      </c>
      <c r="D71" s="14">
        <v>346090</v>
      </c>
      <c r="E71" s="15">
        <v>2685.14</v>
      </c>
      <c r="F71" s="16">
        <v>6.6E-3</v>
      </c>
      <c r="G71" s="16"/>
    </row>
    <row r="72" spans="1:7" x14ac:dyDescent="0.25">
      <c r="A72" s="13" t="s">
        <v>970</v>
      </c>
      <c r="B72" s="33" t="s">
        <v>971</v>
      </c>
      <c r="C72" s="33" t="s">
        <v>476</v>
      </c>
      <c r="D72" s="14">
        <v>466382</v>
      </c>
      <c r="E72" s="15">
        <v>2587.7199999999998</v>
      </c>
      <c r="F72" s="16">
        <v>6.4000000000000003E-3</v>
      </c>
      <c r="G72" s="16"/>
    </row>
    <row r="73" spans="1:7" x14ac:dyDescent="0.25">
      <c r="A73" s="13" t="s">
        <v>2042</v>
      </c>
      <c r="B73" s="33" t="s">
        <v>2043</v>
      </c>
      <c r="C73" s="33" t="s">
        <v>396</v>
      </c>
      <c r="D73" s="14">
        <v>803668</v>
      </c>
      <c r="E73" s="15">
        <v>2429.09</v>
      </c>
      <c r="F73" s="16">
        <v>6.0000000000000001E-3</v>
      </c>
      <c r="G73" s="16"/>
    </row>
    <row r="74" spans="1:7" x14ac:dyDescent="0.25">
      <c r="A74" s="13" t="s">
        <v>1777</v>
      </c>
      <c r="B74" s="33" t="s">
        <v>1778</v>
      </c>
      <c r="C74" s="33" t="s">
        <v>465</v>
      </c>
      <c r="D74" s="14">
        <v>412560</v>
      </c>
      <c r="E74" s="15">
        <v>2224.94</v>
      </c>
      <c r="F74" s="16">
        <v>5.4999999999999997E-3</v>
      </c>
      <c r="G74" s="16"/>
    </row>
    <row r="75" spans="1:7" x14ac:dyDescent="0.25">
      <c r="A75" s="13" t="s">
        <v>2044</v>
      </c>
      <c r="B75" s="33" t="s">
        <v>2045</v>
      </c>
      <c r="C75" s="33" t="s">
        <v>549</v>
      </c>
      <c r="D75" s="14">
        <v>955202</v>
      </c>
      <c r="E75" s="15">
        <v>2179.1</v>
      </c>
      <c r="F75" s="16">
        <v>5.4000000000000003E-3</v>
      </c>
      <c r="G75" s="16"/>
    </row>
    <row r="76" spans="1:7" x14ac:dyDescent="0.25">
      <c r="A76" s="13" t="s">
        <v>1766</v>
      </c>
      <c r="B76" s="33" t="s">
        <v>1767</v>
      </c>
      <c r="C76" s="33" t="s">
        <v>476</v>
      </c>
      <c r="D76" s="14">
        <v>208735</v>
      </c>
      <c r="E76" s="15">
        <v>2116.36</v>
      </c>
      <c r="F76" s="16">
        <v>5.1999999999999998E-3</v>
      </c>
      <c r="G76" s="16"/>
    </row>
    <row r="77" spans="1:7" x14ac:dyDescent="0.25">
      <c r="A77" s="13" t="s">
        <v>2046</v>
      </c>
      <c r="B77" s="33" t="s">
        <v>2047</v>
      </c>
      <c r="C77" s="33" t="s">
        <v>415</v>
      </c>
      <c r="D77" s="14">
        <v>36835</v>
      </c>
      <c r="E77" s="15">
        <v>2077.0500000000002</v>
      </c>
      <c r="F77" s="16">
        <v>5.1000000000000004E-3</v>
      </c>
      <c r="G77" s="16"/>
    </row>
    <row r="78" spans="1:7" x14ac:dyDescent="0.25">
      <c r="A78" s="13" t="s">
        <v>2048</v>
      </c>
      <c r="B78" s="33" t="s">
        <v>2049</v>
      </c>
      <c r="C78" s="33" t="s">
        <v>465</v>
      </c>
      <c r="D78" s="14">
        <v>2463529</v>
      </c>
      <c r="E78" s="15">
        <v>1856.76</v>
      </c>
      <c r="F78" s="16">
        <v>4.5999999999999999E-3</v>
      </c>
      <c r="G78" s="16"/>
    </row>
    <row r="79" spans="1:7" x14ac:dyDescent="0.25">
      <c r="A79" s="13" t="s">
        <v>2050</v>
      </c>
      <c r="B79" s="33" t="s">
        <v>2051</v>
      </c>
      <c r="C79" s="33" t="s">
        <v>530</v>
      </c>
      <c r="D79" s="14">
        <v>436998</v>
      </c>
      <c r="E79" s="15">
        <v>1840.85</v>
      </c>
      <c r="F79" s="16">
        <v>4.4999999999999997E-3</v>
      </c>
      <c r="G79" s="16"/>
    </row>
    <row r="80" spans="1:7" x14ac:dyDescent="0.25">
      <c r="A80" s="13" t="s">
        <v>2052</v>
      </c>
      <c r="B80" s="33" t="s">
        <v>2053</v>
      </c>
      <c r="C80" s="33" t="s">
        <v>465</v>
      </c>
      <c r="D80" s="14">
        <v>131427</v>
      </c>
      <c r="E80" s="15">
        <v>1681.08</v>
      </c>
      <c r="F80" s="16">
        <v>4.1000000000000003E-3</v>
      </c>
      <c r="G80" s="16"/>
    </row>
    <row r="81" spans="1:7" x14ac:dyDescent="0.25">
      <c r="A81" s="13" t="s">
        <v>1754</v>
      </c>
      <c r="B81" s="33" t="s">
        <v>1755</v>
      </c>
      <c r="C81" s="33" t="s">
        <v>786</v>
      </c>
      <c r="D81" s="14">
        <v>84424</v>
      </c>
      <c r="E81" s="15">
        <v>1537.83</v>
      </c>
      <c r="F81" s="16">
        <v>3.8E-3</v>
      </c>
      <c r="G81" s="16"/>
    </row>
    <row r="82" spans="1:7" x14ac:dyDescent="0.25">
      <c r="A82" s="13" t="s">
        <v>570</v>
      </c>
      <c r="B82" s="33" t="s">
        <v>571</v>
      </c>
      <c r="C82" s="33" t="s">
        <v>465</v>
      </c>
      <c r="D82" s="14">
        <v>496827</v>
      </c>
      <c r="E82" s="15">
        <v>1535.44</v>
      </c>
      <c r="F82" s="16">
        <v>3.8E-3</v>
      </c>
      <c r="G82" s="16"/>
    </row>
    <row r="83" spans="1:7" x14ac:dyDescent="0.25">
      <c r="A83" s="13" t="s">
        <v>1578</v>
      </c>
      <c r="B83" s="33" t="s">
        <v>1579</v>
      </c>
      <c r="C83" s="33" t="s">
        <v>415</v>
      </c>
      <c r="D83" s="14">
        <v>143113</v>
      </c>
      <c r="E83" s="15">
        <v>1416.68</v>
      </c>
      <c r="F83" s="16">
        <v>3.5000000000000001E-3</v>
      </c>
      <c r="G83" s="16"/>
    </row>
    <row r="84" spans="1:7" x14ac:dyDescent="0.25">
      <c r="A84" s="13" t="s">
        <v>2054</v>
      </c>
      <c r="B84" s="33" t="s">
        <v>2055</v>
      </c>
      <c r="C84" s="33" t="s">
        <v>438</v>
      </c>
      <c r="D84" s="14">
        <v>757671</v>
      </c>
      <c r="E84" s="15">
        <v>1326</v>
      </c>
      <c r="F84" s="16">
        <v>3.3E-3</v>
      </c>
      <c r="G84" s="16"/>
    </row>
    <row r="85" spans="1:7" x14ac:dyDescent="0.25">
      <c r="A85" s="13" t="s">
        <v>2056</v>
      </c>
      <c r="B85" s="33" t="s">
        <v>2057</v>
      </c>
      <c r="C85" s="33" t="s">
        <v>465</v>
      </c>
      <c r="D85" s="14">
        <v>170516</v>
      </c>
      <c r="E85" s="15">
        <v>499.78</v>
      </c>
      <c r="F85" s="16">
        <v>1.1999999999999999E-3</v>
      </c>
      <c r="G85" s="16"/>
    </row>
    <row r="86" spans="1:7" x14ac:dyDescent="0.25">
      <c r="A86" s="17" t="s">
        <v>183</v>
      </c>
      <c r="B86" s="34"/>
      <c r="C86" s="34"/>
      <c r="D86" s="18"/>
      <c r="E86" s="37">
        <v>392618.86</v>
      </c>
      <c r="F86" s="38">
        <v>0.96619999999999995</v>
      </c>
      <c r="G86" s="21"/>
    </row>
    <row r="87" spans="1:7" x14ac:dyDescent="0.25">
      <c r="A87" s="17" t="s">
        <v>466</v>
      </c>
      <c r="B87" s="33"/>
      <c r="C87" s="33"/>
      <c r="D87" s="14"/>
      <c r="E87" s="15"/>
      <c r="F87" s="16"/>
      <c r="G87" s="16"/>
    </row>
    <row r="88" spans="1:7" x14ac:dyDescent="0.25">
      <c r="A88" s="17" t="s">
        <v>183</v>
      </c>
      <c r="B88" s="33"/>
      <c r="C88" s="33"/>
      <c r="D88" s="14"/>
      <c r="E88" s="39" t="s">
        <v>137</v>
      </c>
      <c r="F88" s="40" t="s">
        <v>137</v>
      </c>
      <c r="G88" s="16"/>
    </row>
    <row r="89" spans="1:7" x14ac:dyDescent="0.25">
      <c r="A89" s="24" t="s">
        <v>192</v>
      </c>
      <c r="B89" s="35"/>
      <c r="C89" s="35"/>
      <c r="D89" s="25"/>
      <c r="E89" s="30">
        <v>392618.86</v>
      </c>
      <c r="F89" s="31">
        <v>0.96619999999999995</v>
      </c>
      <c r="G89" s="21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17" t="s">
        <v>901</v>
      </c>
      <c r="B92" s="33"/>
      <c r="C92" s="33"/>
      <c r="D92" s="14"/>
      <c r="E92" s="15"/>
      <c r="F92" s="16"/>
      <c r="G92" s="16"/>
    </row>
    <row r="93" spans="1:7" x14ac:dyDescent="0.25">
      <c r="A93" s="13" t="s">
        <v>902</v>
      </c>
      <c r="B93" s="33" t="s">
        <v>903</v>
      </c>
      <c r="C93" s="33"/>
      <c r="D93" s="14">
        <v>254593.875</v>
      </c>
      <c r="E93" s="15">
        <v>8531.8700000000008</v>
      </c>
      <c r="F93" s="16">
        <v>2.1000000000000001E-2</v>
      </c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192</v>
      </c>
      <c r="B95" s="35"/>
      <c r="C95" s="35"/>
      <c r="D95" s="25"/>
      <c r="E95" s="19">
        <v>8531.8700000000008</v>
      </c>
      <c r="F95" s="20">
        <v>2.1000000000000001E-2</v>
      </c>
      <c r="G95" s="21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196</v>
      </c>
      <c r="B97" s="33"/>
      <c r="C97" s="33"/>
      <c r="D97" s="14"/>
      <c r="E97" s="15"/>
      <c r="F97" s="16"/>
      <c r="G97" s="16"/>
    </row>
    <row r="98" spans="1:7" x14ac:dyDescent="0.25">
      <c r="A98" s="13" t="s">
        <v>197</v>
      </c>
      <c r="B98" s="33"/>
      <c r="C98" s="33"/>
      <c r="D98" s="14"/>
      <c r="E98" s="15">
        <v>5024.42</v>
      </c>
      <c r="F98" s="16">
        <v>1.24E-2</v>
      </c>
      <c r="G98" s="16">
        <v>6.6567000000000001E-2</v>
      </c>
    </row>
    <row r="99" spans="1:7" x14ac:dyDescent="0.25">
      <c r="A99" s="13" t="s">
        <v>197</v>
      </c>
      <c r="B99" s="33"/>
      <c r="C99" s="33"/>
      <c r="D99" s="14"/>
      <c r="E99" s="15">
        <v>849.45</v>
      </c>
      <c r="F99" s="16">
        <v>2.0999999999999999E-3</v>
      </c>
      <c r="G99" s="16">
        <v>5.9499999999999997E-2</v>
      </c>
    </row>
    <row r="100" spans="1:7" x14ac:dyDescent="0.25">
      <c r="A100" s="17" t="s">
        <v>183</v>
      </c>
      <c r="B100" s="34"/>
      <c r="C100" s="34"/>
      <c r="D100" s="18"/>
      <c r="E100" s="37">
        <v>5873.87</v>
      </c>
      <c r="F100" s="38">
        <v>1.4500000000000001E-2</v>
      </c>
      <c r="G100" s="21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192</v>
      </c>
      <c r="B102" s="35"/>
      <c r="C102" s="35"/>
      <c r="D102" s="25"/>
      <c r="E102" s="19">
        <v>5873.87</v>
      </c>
      <c r="F102" s="20">
        <v>1.4500000000000001E-2</v>
      </c>
      <c r="G102" s="21"/>
    </row>
    <row r="103" spans="1:7" x14ac:dyDescent="0.25">
      <c r="A103" s="13" t="s">
        <v>198</v>
      </c>
      <c r="B103" s="33"/>
      <c r="C103" s="33"/>
      <c r="D103" s="14"/>
      <c r="E103" s="15">
        <v>4.0807342000000002</v>
      </c>
      <c r="F103" s="16">
        <v>1.0000000000000001E-5</v>
      </c>
      <c r="G103" s="16"/>
    </row>
    <row r="104" spans="1:7" x14ac:dyDescent="0.25">
      <c r="A104" s="13" t="s">
        <v>199</v>
      </c>
      <c r="B104" s="33"/>
      <c r="C104" s="33"/>
      <c r="D104" s="14"/>
      <c r="E104" s="26">
        <v>-616.45073420000006</v>
      </c>
      <c r="F104" s="27">
        <v>-1.7099999999999999E-3</v>
      </c>
      <c r="G104" s="16">
        <v>6.5545000000000006E-2</v>
      </c>
    </row>
    <row r="105" spans="1:7" x14ac:dyDescent="0.25">
      <c r="A105" s="28" t="s">
        <v>200</v>
      </c>
      <c r="B105" s="36"/>
      <c r="C105" s="36"/>
      <c r="D105" s="29"/>
      <c r="E105" s="30">
        <v>406412.23</v>
      </c>
      <c r="F105" s="31">
        <v>1</v>
      </c>
      <c r="G105" s="31"/>
    </row>
    <row r="110" spans="1:7" x14ac:dyDescent="0.25">
      <c r="A110" s="1" t="s">
        <v>202</v>
      </c>
    </row>
    <row r="111" spans="1:7" x14ac:dyDescent="0.25">
      <c r="A111" s="48" t="s">
        <v>203</v>
      </c>
      <c r="B111" s="3" t="s">
        <v>137</v>
      </c>
    </row>
    <row r="112" spans="1:7" x14ac:dyDescent="0.25">
      <c r="A112" t="s">
        <v>204</v>
      </c>
    </row>
    <row r="113" spans="1:3" x14ac:dyDescent="0.25">
      <c r="A113" t="s">
        <v>205</v>
      </c>
      <c r="B113" t="s">
        <v>206</v>
      </c>
      <c r="C113" t="s">
        <v>206</v>
      </c>
    </row>
    <row r="114" spans="1:3" x14ac:dyDescent="0.25">
      <c r="B114" s="49">
        <v>45716</v>
      </c>
      <c r="C114" s="49">
        <v>45747</v>
      </c>
    </row>
    <row r="115" spans="1:3" x14ac:dyDescent="0.25">
      <c r="A115" t="s">
        <v>211</v>
      </c>
      <c r="B115">
        <v>39.973999999999997</v>
      </c>
      <c r="C115">
        <v>42.765999999999998</v>
      </c>
    </row>
    <row r="116" spans="1:3" x14ac:dyDescent="0.25">
      <c r="A116" t="s">
        <v>212</v>
      </c>
      <c r="B116">
        <v>34.970999999999997</v>
      </c>
      <c r="C116">
        <v>37.412999999999997</v>
      </c>
    </row>
    <row r="117" spans="1:3" x14ac:dyDescent="0.25">
      <c r="A117" t="s">
        <v>217</v>
      </c>
      <c r="B117">
        <v>36.354999999999997</v>
      </c>
      <c r="C117">
        <v>38.845999999999997</v>
      </c>
    </row>
    <row r="118" spans="1:3" x14ac:dyDescent="0.25">
      <c r="A118" t="s">
        <v>218</v>
      </c>
      <c r="B118">
        <v>31.591000000000001</v>
      </c>
      <c r="C118">
        <v>33.756</v>
      </c>
    </row>
    <row r="120" spans="1:3" x14ac:dyDescent="0.25">
      <c r="A120" t="s">
        <v>287</v>
      </c>
      <c r="B120" s="3" t="s">
        <v>137</v>
      </c>
    </row>
    <row r="121" spans="1:3" x14ac:dyDescent="0.25">
      <c r="A121" t="s">
        <v>233</v>
      </c>
      <c r="B121" s="3" t="s">
        <v>137</v>
      </c>
    </row>
    <row r="122" spans="1:3" ht="29.1" customHeight="1" x14ac:dyDescent="0.25">
      <c r="A122" s="48" t="s">
        <v>234</v>
      </c>
      <c r="B122" s="3" t="s">
        <v>137</v>
      </c>
    </row>
    <row r="123" spans="1:3" ht="29.1" customHeight="1" x14ac:dyDescent="0.25">
      <c r="A123" s="48" t="s">
        <v>235</v>
      </c>
      <c r="B123" s="3" t="s">
        <v>137</v>
      </c>
    </row>
    <row r="124" spans="1:3" x14ac:dyDescent="0.25">
      <c r="A124" t="s">
        <v>467</v>
      </c>
      <c r="B124" s="51">
        <v>0.19900000000000001</v>
      </c>
    </row>
    <row r="125" spans="1:3" ht="43.5" customHeight="1" x14ac:dyDescent="0.25">
      <c r="A125" s="48" t="s">
        <v>237</v>
      </c>
      <c r="B125" s="3" t="s">
        <v>137</v>
      </c>
    </row>
    <row r="126" spans="1:3" x14ac:dyDescent="0.25">
      <c r="B126" s="3"/>
    </row>
    <row r="127" spans="1:3" ht="29.1" customHeight="1" x14ac:dyDescent="0.25">
      <c r="A127" s="48" t="s">
        <v>238</v>
      </c>
      <c r="B127" s="3" t="s">
        <v>137</v>
      </c>
    </row>
    <row r="128" spans="1:3" ht="29.1" customHeight="1" x14ac:dyDescent="0.25">
      <c r="A128" s="48" t="s">
        <v>239</v>
      </c>
      <c r="B128" t="s">
        <v>137</v>
      </c>
    </row>
    <row r="129" spans="1:4" ht="29.1" customHeight="1" x14ac:dyDescent="0.25">
      <c r="A129" s="48" t="s">
        <v>240</v>
      </c>
      <c r="B129" s="3" t="s">
        <v>137</v>
      </c>
    </row>
    <row r="130" spans="1:4" ht="29.1" customHeight="1" x14ac:dyDescent="0.25">
      <c r="A130" s="48" t="s">
        <v>241</v>
      </c>
      <c r="B130" s="3" t="s">
        <v>137</v>
      </c>
    </row>
    <row r="132" spans="1:4" ht="69.95" customHeight="1" x14ac:dyDescent="0.25">
      <c r="A132" s="71" t="s">
        <v>251</v>
      </c>
      <c r="B132" s="71" t="s">
        <v>252</v>
      </c>
      <c r="C132" s="71" t="s">
        <v>5</v>
      </c>
      <c r="D132" s="71" t="s">
        <v>6</v>
      </c>
    </row>
    <row r="133" spans="1:4" ht="69.95" customHeight="1" x14ac:dyDescent="0.25">
      <c r="A133" s="71" t="s">
        <v>2058</v>
      </c>
      <c r="B133" s="71"/>
      <c r="C133" s="71" t="s">
        <v>84</v>
      </c>
      <c r="D13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299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2059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2060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71663</v>
      </c>
      <c r="E8" s="15">
        <v>1310.1400000000001</v>
      </c>
      <c r="F8" s="16">
        <v>5.4100000000000002E-2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66490</v>
      </c>
      <c r="E9" s="15">
        <v>896.52</v>
      </c>
      <c r="F9" s="16">
        <v>3.6999999999999998E-2</v>
      </c>
      <c r="G9" s="16"/>
    </row>
    <row r="10" spans="1:8" x14ac:dyDescent="0.25">
      <c r="A10" s="13" t="s">
        <v>767</v>
      </c>
      <c r="B10" s="33" t="s">
        <v>768</v>
      </c>
      <c r="C10" s="33" t="s">
        <v>769</v>
      </c>
      <c r="D10" s="14">
        <v>63826</v>
      </c>
      <c r="E10" s="15">
        <v>813.85</v>
      </c>
      <c r="F10" s="16">
        <v>3.3599999999999998E-2</v>
      </c>
      <c r="G10" s="16"/>
    </row>
    <row r="11" spans="1:8" x14ac:dyDescent="0.25">
      <c r="A11" s="13" t="s">
        <v>416</v>
      </c>
      <c r="B11" s="33" t="s">
        <v>417</v>
      </c>
      <c r="C11" s="33" t="s">
        <v>405</v>
      </c>
      <c r="D11" s="14">
        <v>33913</v>
      </c>
      <c r="E11" s="15">
        <v>532.65</v>
      </c>
      <c r="F11" s="16">
        <v>2.1999999999999999E-2</v>
      </c>
      <c r="G11" s="16"/>
    </row>
    <row r="12" spans="1:8" x14ac:dyDescent="0.25">
      <c r="A12" s="13" t="s">
        <v>770</v>
      </c>
      <c r="B12" s="33" t="s">
        <v>771</v>
      </c>
      <c r="C12" s="33" t="s">
        <v>473</v>
      </c>
      <c r="D12" s="14">
        <v>25272</v>
      </c>
      <c r="E12" s="15">
        <v>438.06</v>
      </c>
      <c r="F12" s="16">
        <v>1.8100000000000002E-2</v>
      </c>
      <c r="G12" s="16"/>
    </row>
    <row r="13" spans="1:8" x14ac:dyDescent="0.25">
      <c r="A13" s="13" t="s">
        <v>772</v>
      </c>
      <c r="B13" s="33" t="s">
        <v>773</v>
      </c>
      <c r="C13" s="33" t="s">
        <v>549</v>
      </c>
      <c r="D13" s="14">
        <v>11059</v>
      </c>
      <c r="E13" s="15">
        <v>386.21</v>
      </c>
      <c r="F13" s="16">
        <v>1.5900000000000001E-2</v>
      </c>
      <c r="G13" s="16"/>
    </row>
    <row r="14" spans="1:8" x14ac:dyDescent="0.25">
      <c r="A14" s="13" t="s">
        <v>406</v>
      </c>
      <c r="B14" s="33" t="s">
        <v>407</v>
      </c>
      <c r="C14" s="33" t="s">
        <v>399</v>
      </c>
      <c r="D14" s="14">
        <v>87690</v>
      </c>
      <c r="E14" s="15">
        <v>359.31</v>
      </c>
      <c r="F14" s="16">
        <v>1.4800000000000001E-2</v>
      </c>
      <c r="G14" s="16"/>
    </row>
    <row r="15" spans="1:8" x14ac:dyDescent="0.25">
      <c r="A15" s="13" t="s">
        <v>403</v>
      </c>
      <c r="B15" s="33" t="s">
        <v>404</v>
      </c>
      <c r="C15" s="33" t="s">
        <v>405</v>
      </c>
      <c r="D15" s="14">
        <v>9621</v>
      </c>
      <c r="E15" s="15">
        <v>346.95</v>
      </c>
      <c r="F15" s="16">
        <v>1.43E-2</v>
      </c>
      <c r="G15" s="16"/>
    </row>
    <row r="16" spans="1:8" x14ac:dyDescent="0.25">
      <c r="A16" s="13" t="s">
        <v>621</v>
      </c>
      <c r="B16" s="33" t="s">
        <v>622</v>
      </c>
      <c r="C16" s="33" t="s">
        <v>487</v>
      </c>
      <c r="D16" s="14">
        <v>28551</v>
      </c>
      <c r="E16" s="15">
        <v>313.19</v>
      </c>
      <c r="F16" s="16">
        <v>1.29E-2</v>
      </c>
      <c r="G16" s="16"/>
    </row>
    <row r="17" spans="1:7" x14ac:dyDescent="0.25">
      <c r="A17" s="13" t="s">
        <v>782</v>
      </c>
      <c r="B17" s="33" t="s">
        <v>783</v>
      </c>
      <c r="C17" s="33" t="s">
        <v>396</v>
      </c>
      <c r="D17" s="14">
        <v>13851</v>
      </c>
      <c r="E17" s="15">
        <v>300.73</v>
      </c>
      <c r="F17" s="16">
        <v>1.24E-2</v>
      </c>
      <c r="G17" s="16"/>
    </row>
    <row r="18" spans="1:7" x14ac:dyDescent="0.25">
      <c r="A18" s="13" t="s">
        <v>778</v>
      </c>
      <c r="B18" s="33" t="s">
        <v>779</v>
      </c>
      <c r="C18" s="33" t="s">
        <v>396</v>
      </c>
      <c r="D18" s="14">
        <v>26919</v>
      </c>
      <c r="E18" s="15">
        <v>296.64999999999998</v>
      </c>
      <c r="F18" s="16">
        <v>1.2200000000000001E-2</v>
      </c>
      <c r="G18" s="16"/>
    </row>
    <row r="19" spans="1:7" x14ac:dyDescent="0.25">
      <c r="A19" s="13" t="s">
        <v>780</v>
      </c>
      <c r="B19" s="33" t="s">
        <v>781</v>
      </c>
      <c r="C19" s="33" t="s">
        <v>581</v>
      </c>
      <c r="D19" s="14">
        <v>5212</v>
      </c>
      <c r="E19" s="15">
        <v>285.61</v>
      </c>
      <c r="F19" s="16">
        <v>1.18E-2</v>
      </c>
      <c r="G19" s="16"/>
    </row>
    <row r="20" spans="1:7" x14ac:dyDescent="0.25">
      <c r="A20" s="13" t="s">
        <v>774</v>
      </c>
      <c r="B20" s="33" t="s">
        <v>775</v>
      </c>
      <c r="C20" s="33" t="s">
        <v>396</v>
      </c>
      <c r="D20" s="14">
        <v>36192</v>
      </c>
      <c r="E20" s="15">
        <v>279.22000000000003</v>
      </c>
      <c r="F20" s="16">
        <v>1.15E-2</v>
      </c>
      <c r="G20" s="16"/>
    </row>
    <row r="21" spans="1:7" x14ac:dyDescent="0.25">
      <c r="A21" s="13" t="s">
        <v>1245</v>
      </c>
      <c r="B21" s="33" t="s">
        <v>1246</v>
      </c>
      <c r="C21" s="33" t="s">
        <v>460</v>
      </c>
      <c r="D21" s="14">
        <v>455946</v>
      </c>
      <c r="E21" s="15">
        <v>258.33999999999997</v>
      </c>
      <c r="F21" s="16">
        <v>1.0699999999999999E-2</v>
      </c>
      <c r="G21" s="16"/>
    </row>
    <row r="22" spans="1:7" x14ac:dyDescent="0.25">
      <c r="A22" s="13" t="s">
        <v>850</v>
      </c>
      <c r="B22" s="33" t="s">
        <v>851</v>
      </c>
      <c r="C22" s="33" t="s">
        <v>405</v>
      </c>
      <c r="D22" s="14">
        <v>4090</v>
      </c>
      <c r="E22" s="15">
        <v>225.51</v>
      </c>
      <c r="F22" s="16">
        <v>9.2999999999999992E-3</v>
      </c>
      <c r="G22" s="16"/>
    </row>
    <row r="23" spans="1:7" x14ac:dyDescent="0.25">
      <c r="A23" s="13" t="s">
        <v>791</v>
      </c>
      <c r="B23" s="33" t="s">
        <v>792</v>
      </c>
      <c r="C23" s="33" t="s">
        <v>412</v>
      </c>
      <c r="D23" s="14">
        <v>8348</v>
      </c>
      <c r="E23" s="15">
        <v>222.54</v>
      </c>
      <c r="F23" s="16">
        <v>9.1999999999999998E-3</v>
      </c>
      <c r="G23" s="16"/>
    </row>
    <row r="24" spans="1:7" x14ac:dyDescent="0.25">
      <c r="A24" s="13" t="s">
        <v>836</v>
      </c>
      <c r="B24" s="33" t="s">
        <v>837</v>
      </c>
      <c r="C24" s="33" t="s">
        <v>479</v>
      </c>
      <c r="D24" s="14">
        <v>2463</v>
      </c>
      <c r="E24" s="15">
        <v>220.33</v>
      </c>
      <c r="F24" s="16">
        <v>9.1000000000000004E-3</v>
      </c>
      <c r="G24" s="16"/>
    </row>
    <row r="25" spans="1:7" x14ac:dyDescent="0.25">
      <c r="A25" s="13" t="s">
        <v>813</v>
      </c>
      <c r="B25" s="33" t="s">
        <v>814</v>
      </c>
      <c r="C25" s="33" t="s">
        <v>405</v>
      </c>
      <c r="D25" s="14">
        <v>2559</v>
      </c>
      <c r="E25" s="15">
        <v>207.51</v>
      </c>
      <c r="F25" s="16">
        <v>8.6E-3</v>
      </c>
      <c r="G25" s="16"/>
    </row>
    <row r="26" spans="1:7" x14ac:dyDescent="0.25">
      <c r="A26" s="13" t="s">
        <v>806</v>
      </c>
      <c r="B26" s="33" t="s">
        <v>807</v>
      </c>
      <c r="C26" s="33" t="s">
        <v>808</v>
      </c>
      <c r="D26" s="14">
        <v>12713</v>
      </c>
      <c r="E26" s="15">
        <v>202.1</v>
      </c>
      <c r="F26" s="16">
        <v>8.3000000000000001E-3</v>
      </c>
      <c r="G26" s="16"/>
    </row>
    <row r="27" spans="1:7" x14ac:dyDescent="0.25">
      <c r="A27" s="13" t="s">
        <v>892</v>
      </c>
      <c r="B27" s="33" t="s">
        <v>893</v>
      </c>
      <c r="C27" s="33" t="s">
        <v>415</v>
      </c>
      <c r="D27" s="14">
        <v>1481</v>
      </c>
      <c r="E27" s="15">
        <v>195.19</v>
      </c>
      <c r="F27" s="16">
        <v>8.0999999999999996E-3</v>
      </c>
      <c r="G27" s="16"/>
    </row>
    <row r="28" spans="1:7" x14ac:dyDescent="0.25">
      <c r="A28" s="13" t="s">
        <v>397</v>
      </c>
      <c r="B28" s="33" t="s">
        <v>398</v>
      </c>
      <c r="C28" s="33" t="s">
        <v>399</v>
      </c>
      <c r="D28" s="14">
        <v>8360</v>
      </c>
      <c r="E28" s="15">
        <v>188.84</v>
      </c>
      <c r="F28" s="16">
        <v>7.7999999999999996E-3</v>
      </c>
      <c r="G28" s="16"/>
    </row>
    <row r="29" spans="1:7" x14ac:dyDescent="0.25">
      <c r="A29" s="13" t="s">
        <v>627</v>
      </c>
      <c r="B29" s="33" t="s">
        <v>628</v>
      </c>
      <c r="C29" s="33" t="s">
        <v>431</v>
      </c>
      <c r="D29" s="14">
        <v>9279</v>
      </c>
      <c r="E29" s="15">
        <v>188.17</v>
      </c>
      <c r="F29" s="16">
        <v>7.7999999999999996E-3</v>
      </c>
      <c r="G29" s="16"/>
    </row>
    <row r="30" spans="1:7" x14ac:dyDescent="0.25">
      <c r="A30" s="13" t="s">
        <v>1574</v>
      </c>
      <c r="B30" s="33" t="s">
        <v>1575</v>
      </c>
      <c r="C30" s="33" t="s">
        <v>396</v>
      </c>
      <c r="D30" s="14">
        <v>94186</v>
      </c>
      <c r="E30" s="15">
        <v>181.52</v>
      </c>
      <c r="F30" s="16">
        <v>7.4999999999999997E-3</v>
      </c>
      <c r="G30" s="16"/>
    </row>
    <row r="31" spans="1:7" x14ac:dyDescent="0.25">
      <c r="A31" s="13" t="s">
        <v>619</v>
      </c>
      <c r="B31" s="33" t="s">
        <v>620</v>
      </c>
      <c r="C31" s="33" t="s">
        <v>431</v>
      </c>
      <c r="D31" s="14">
        <v>10157</v>
      </c>
      <c r="E31" s="15">
        <v>176.19</v>
      </c>
      <c r="F31" s="16">
        <v>7.3000000000000001E-3</v>
      </c>
      <c r="G31" s="16"/>
    </row>
    <row r="32" spans="1:7" x14ac:dyDescent="0.25">
      <c r="A32" s="13" t="s">
        <v>1196</v>
      </c>
      <c r="B32" s="33" t="s">
        <v>1197</v>
      </c>
      <c r="C32" s="33" t="s">
        <v>473</v>
      </c>
      <c r="D32" s="14">
        <v>50770</v>
      </c>
      <c r="E32" s="15">
        <v>169.72</v>
      </c>
      <c r="F32" s="16">
        <v>7.0000000000000001E-3</v>
      </c>
      <c r="G32" s="16"/>
    </row>
    <row r="33" spans="1:7" x14ac:dyDescent="0.25">
      <c r="A33" s="13" t="s">
        <v>1220</v>
      </c>
      <c r="B33" s="33" t="s">
        <v>1221</v>
      </c>
      <c r="C33" s="33" t="s">
        <v>438</v>
      </c>
      <c r="D33" s="14">
        <v>5574</v>
      </c>
      <c r="E33" s="15">
        <v>163.83000000000001</v>
      </c>
      <c r="F33" s="16">
        <v>6.7999999999999996E-3</v>
      </c>
      <c r="G33" s="16"/>
    </row>
    <row r="34" spans="1:7" x14ac:dyDescent="0.25">
      <c r="A34" s="13" t="s">
        <v>789</v>
      </c>
      <c r="B34" s="33" t="s">
        <v>790</v>
      </c>
      <c r="C34" s="33" t="s">
        <v>490</v>
      </c>
      <c r="D34" s="14">
        <v>44669</v>
      </c>
      <c r="E34" s="15">
        <v>159.74</v>
      </c>
      <c r="F34" s="16">
        <v>6.6E-3</v>
      </c>
      <c r="G34" s="16"/>
    </row>
    <row r="35" spans="1:7" x14ac:dyDescent="0.25">
      <c r="A35" s="13" t="s">
        <v>408</v>
      </c>
      <c r="B35" s="33" t="s">
        <v>409</v>
      </c>
      <c r="C35" s="33" t="s">
        <v>405</v>
      </c>
      <c r="D35" s="14">
        <v>9993</v>
      </c>
      <c r="E35" s="15">
        <v>159.13999999999999</v>
      </c>
      <c r="F35" s="16">
        <v>6.6E-3</v>
      </c>
      <c r="G35" s="16"/>
    </row>
    <row r="36" spans="1:7" x14ac:dyDescent="0.25">
      <c r="A36" s="13" t="s">
        <v>925</v>
      </c>
      <c r="B36" s="33" t="s">
        <v>926</v>
      </c>
      <c r="C36" s="33" t="s">
        <v>530</v>
      </c>
      <c r="D36" s="14">
        <v>5197</v>
      </c>
      <c r="E36" s="15">
        <v>158.6</v>
      </c>
      <c r="F36" s="16">
        <v>6.4999999999999997E-3</v>
      </c>
      <c r="G36" s="16"/>
    </row>
    <row r="37" spans="1:7" x14ac:dyDescent="0.25">
      <c r="A37" s="13" t="s">
        <v>919</v>
      </c>
      <c r="B37" s="33" t="s">
        <v>920</v>
      </c>
      <c r="C37" s="33" t="s">
        <v>581</v>
      </c>
      <c r="D37" s="14">
        <v>3897</v>
      </c>
      <c r="E37" s="15">
        <v>156.41999999999999</v>
      </c>
      <c r="F37" s="16">
        <v>6.4999999999999997E-3</v>
      </c>
      <c r="G37" s="16"/>
    </row>
    <row r="38" spans="1:7" x14ac:dyDescent="0.25">
      <c r="A38" s="13" t="s">
        <v>410</v>
      </c>
      <c r="B38" s="33" t="s">
        <v>411</v>
      </c>
      <c r="C38" s="33" t="s">
        <v>412</v>
      </c>
      <c r="D38" s="14">
        <v>1236</v>
      </c>
      <c r="E38" s="15">
        <v>142.41</v>
      </c>
      <c r="F38" s="16">
        <v>5.8999999999999999E-3</v>
      </c>
      <c r="G38" s="16"/>
    </row>
    <row r="39" spans="1:7" x14ac:dyDescent="0.25">
      <c r="A39" s="13" t="s">
        <v>631</v>
      </c>
      <c r="B39" s="33" t="s">
        <v>632</v>
      </c>
      <c r="C39" s="33" t="s">
        <v>487</v>
      </c>
      <c r="D39" s="14">
        <v>20015</v>
      </c>
      <c r="E39" s="15">
        <v>139.77000000000001</v>
      </c>
      <c r="F39" s="16">
        <v>5.7999999999999996E-3</v>
      </c>
      <c r="G39" s="16"/>
    </row>
    <row r="40" spans="1:7" x14ac:dyDescent="0.25">
      <c r="A40" s="13" t="s">
        <v>842</v>
      </c>
      <c r="B40" s="33" t="s">
        <v>843</v>
      </c>
      <c r="C40" s="33" t="s">
        <v>769</v>
      </c>
      <c r="D40" s="14">
        <v>36899</v>
      </c>
      <c r="E40" s="15">
        <v>132.97</v>
      </c>
      <c r="F40" s="16">
        <v>5.4999999999999997E-3</v>
      </c>
      <c r="G40" s="16"/>
    </row>
    <row r="41" spans="1:7" x14ac:dyDescent="0.25">
      <c r="A41" s="13" t="s">
        <v>1239</v>
      </c>
      <c r="B41" s="33" t="s">
        <v>1240</v>
      </c>
      <c r="C41" s="33" t="s">
        <v>412</v>
      </c>
      <c r="D41" s="14">
        <v>19658</v>
      </c>
      <c r="E41" s="15">
        <v>132.58000000000001</v>
      </c>
      <c r="F41" s="16">
        <v>5.4999999999999997E-3</v>
      </c>
      <c r="G41" s="16"/>
    </row>
    <row r="42" spans="1:7" x14ac:dyDescent="0.25">
      <c r="A42" s="13" t="s">
        <v>907</v>
      </c>
      <c r="B42" s="33" t="s">
        <v>908</v>
      </c>
      <c r="C42" s="33" t="s">
        <v>909</v>
      </c>
      <c r="D42" s="14">
        <v>20273</v>
      </c>
      <c r="E42" s="15">
        <v>132.11000000000001</v>
      </c>
      <c r="F42" s="16">
        <v>5.4999999999999997E-3</v>
      </c>
      <c r="G42" s="16"/>
    </row>
    <row r="43" spans="1:7" x14ac:dyDescent="0.25">
      <c r="A43" s="13" t="s">
        <v>1572</v>
      </c>
      <c r="B43" s="33" t="s">
        <v>1573</v>
      </c>
      <c r="C43" s="33" t="s">
        <v>484</v>
      </c>
      <c r="D43" s="14">
        <v>65449</v>
      </c>
      <c r="E43" s="15">
        <v>132.01</v>
      </c>
      <c r="F43" s="16">
        <v>5.4000000000000003E-3</v>
      </c>
      <c r="G43" s="16"/>
    </row>
    <row r="44" spans="1:7" x14ac:dyDescent="0.25">
      <c r="A44" s="13" t="s">
        <v>1635</v>
      </c>
      <c r="B44" s="33" t="s">
        <v>1636</v>
      </c>
      <c r="C44" s="33" t="s">
        <v>396</v>
      </c>
      <c r="D44" s="14">
        <v>238172</v>
      </c>
      <c r="E44" s="15">
        <v>130.9</v>
      </c>
      <c r="F44" s="16">
        <v>5.4000000000000003E-3</v>
      </c>
      <c r="G44" s="16"/>
    </row>
    <row r="45" spans="1:7" x14ac:dyDescent="0.25">
      <c r="A45" s="13" t="s">
        <v>838</v>
      </c>
      <c r="B45" s="33" t="s">
        <v>839</v>
      </c>
      <c r="C45" s="33" t="s">
        <v>415</v>
      </c>
      <c r="D45" s="14">
        <v>8744</v>
      </c>
      <c r="E45" s="15">
        <v>127.55</v>
      </c>
      <c r="F45" s="16">
        <v>5.3E-3</v>
      </c>
      <c r="G45" s="16"/>
    </row>
    <row r="46" spans="1:7" x14ac:dyDescent="0.25">
      <c r="A46" s="13" t="s">
        <v>784</v>
      </c>
      <c r="B46" s="33" t="s">
        <v>785</v>
      </c>
      <c r="C46" s="33" t="s">
        <v>786</v>
      </c>
      <c r="D46" s="14">
        <v>1096</v>
      </c>
      <c r="E46" s="15">
        <v>126.14</v>
      </c>
      <c r="F46" s="16">
        <v>5.1999999999999998E-3</v>
      </c>
      <c r="G46" s="16"/>
    </row>
    <row r="47" spans="1:7" x14ac:dyDescent="0.25">
      <c r="A47" s="13" t="s">
        <v>633</v>
      </c>
      <c r="B47" s="33" t="s">
        <v>634</v>
      </c>
      <c r="C47" s="33" t="s">
        <v>431</v>
      </c>
      <c r="D47" s="14">
        <v>10744</v>
      </c>
      <c r="E47" s="15">
        <v>124.68</v>
      </c>
      <c r="F47" s="16">
        <v>5.1000000000000004E-3</v>
      </c>
      <c r="G47" s="16"/>
    </row>
    <row r="48" spans="1:7" x14ac:dyDescent="0.25">
      <c r="A48" s="13" t="s">
        <v>1243</v>
      </c>
      <c r="B48" s="33" t="s">
        <v>1244</v>
      </c>
      <c r="C48" s="33" t="s">
        <v>490</v>
      </c>
      <c r="D48" s="14">
        <v>42697</v>
      </c>
      <c r="E48" s="15">
        <v>123.97</v>
      </c>
      <c r="F48" s="16">
        <v>5.1000000000000004E-3</v>
      </c>
      <c r="G48" s="16"/>
    </row>
    <row r="49" spans="1:7" x14ac:dyDescent="0.25">
      <c r="A49" s="13" t="s">
        <v>2061</v>
      </c>
      <c r="B49" s="33" t="s">
        <v>2062</v>
      </c>
      <c r="C49" s="33" t="s">
        <v>881</v>
      </c>
      <c r="D49" s="14">
        <v>19442</v>
      </c>
      <c r="E49" s="15">
        <v>123.7</v>
      </c>
      <c r="F49" s="16">
        <v>5.1000000000000004E-3</v>
      </c>
      <c r="G49" s="16"/>
    </row>
    <row r="50" spans="1:7" x14ac:dyDescent="0.25">
      <c r="A50" s="13" t="s">
        <v>869</v>
      </c>
      <c r="B50" s="33" t="s">
        <v>870</v>
      </c>
      <c r="C50" s="33" t="s">
        <v>856</v>
      </c>
      <c r="D50" s="14">
        <v>5794</v>
      </c>
      <c r="E50" s="15">
        <v>123.39</v>
      </c>
      <c r="F50" s="16">
        <v>5.1000000000000004E-3</v>
      </c>
      <c r="G50" s="16"/>
    </row>
    <row r="51" spans="1:7" x14ac:dyDescent="0.25">
      <c r="A51" s="13" t="s">
        <v>2063</v>
      </c>
      <c r="B51" s="33" t="s">
        <v>2064</v>
      </c>
      <c r="C51" s="33" t="s">
        <v>396</v>
      </c>
      <c r="D51" s="14">
        <v>724283</v>
      </c>
      <c r="E51" s="15">
        <v>122.26</v>
      </c>
      <c r="F51" s="16">
        <v>5.0000000000000001E-3</v>
      </c>
      <c r="G51" s="16"/>
    </row>
    <row r="52" spans="1:7" x14ac:dyDescent="0.25">
      <c r="A52" s="13" t="s">
        <v>917</v>
      </c>
      <c r="B52" s="33" t="s">
        <v>918</v>
      </c>
      <c r="C52" s="33" t="s">
        <v>455</v>
      </c>
      <c r="D52" s="14">
        <v>5062</v>
      </c>
      <c r="E52" s="15">
        <v>120.97</v>
      </c>
      <c r="F52" s="16">
        <v>5.0000000000000001E-3</v>
      </c>
      <c r="G52" s="16"/>
    </row>
    <row r="53" spans="1:7" x14ac:dyDescent="0.25">
      <c r="A53" s="13" t="s">
        <v>1566</v>
      </c>
      <c r="B53" s="33" t="s">
        <v>1567</v>
      </c>
      <c r="C53" s="33" t="s">
        <v>479</v>
      </c>
      <c r="D53" s="14">
        <v>2644</v>
      </c>
      <c r="E53" s="15">
        <v>120.95</v>
      </c>
      <c r="F53" s="16">
        <v>5.0000000000000001E-3</v>
      </c>
      <c r="G53" s="16"/>
    </row>
    <row r="54" spans="1:7" x14ac:dyDescent="0.25">
      <c r="A54" s="13" t="s">
        <v>1241</v>
      </c>
      <c r="B54" s="33" t="s">
        <v>1242</v>
      </c>
      <c r="C54" s="33" t="s">
        <v>823</v>
      </c>
      <c r="D54" s="14">
        <v>77898</v>
      </c>
      <c r="E54" s="15">
        <v>120.15</v>
      </c>
      <c r="F54" s="16">
        <v>5.0000000000000001E-3</v>
      </c>
      <c r="G54" s="16"/>
    </row>
    <row r="55" spans="1:7" x14ac:dyDescent="0.25">
      <c r="A55" s="13" t="s">
        <v>2065</v>
      </c>
      <c r="B55" s="33" t="s">
        <v>2066</v>
      </c>
      <c r="C55" s="33" t="s">
        <v>465</v>
      </c>
      <c r="D55" s="14">
        <v>10243</v>
      </c>
      <c r="E55" s="15">
        <v>119.76</v>
      </c>
      <c r="F55" s="16">
        <v>4.8999999999999998E-3</v>
      </c>
      <c r="G55" s="16"/>
    </row>
    <row r="56" spans="1:7" x14ac:dyDescent="0.25">
      <c r="A56" s="13" t="s">
        <v>834</v>
      </c>
      <c r="B56" s="33" t="s">
        <v>835</v>
      </c>
      <c r="C56" s="33" t="s">
        <v>415</v>
      </c>
      <c r="D56" s="14">
        <v>3885</v>
      </c>
      <c r="E56" s="15">
        <v>119.01</v>
      </c>
      <c r="F56" s="16">
        <v>4.8999999999999998E-3</v>
      </c>
      <c r="G56" s="16"/>
    </row>
    <row r="57" spans="1:7" x14ac:dyDescent="0.25">
      <c r="A57" s="13" t="s">
        <v>884</v>
      </c>
      <c r="B57" s="33" t="s">
        <v>885</v>
      </c>
      <c r="C57" s="33" t="s">
        <v>856</v>
      </c>
      <c r="D57" s="14">
        <v>7163</v>
      </c>
      <c r="E57" s="15">
        <v>117.71</v>
      </c>
      <c r="F57" s="16">
        <v>4.8999999999999998E-3</v>
      </c>
      <c r="G57" s="16"/>
    </row>
    <row r="58" spans="1:7" x14ac:dyDescent="0.25">
      <c r="A58" s="13" t="s">
        <v>1253</v>
      </c>
      <c r="B58" s="33" t="s">
        <v>1254</v>
      </c>
      <c r="C58" s="33" t="s">
        <v>396</v>
      </c>
      <c r="D58" s="14">
        <v>21565</v>
      </c>
      <c r="E58" s="15">
        <v>115.29</v>
      </c>
      <c r="F58" s="16">
        <v>4.7999999999999996E-3</v>
      </c>
      <c r="G58" s="16"/>
    </row>
    <row r="59" spans="1:7" x14ac:dyDescent="0.25">
      <c r="A59" s="13" t="s">
        <v>2067</v>
      </c>
      <c r="B59" s="33" t="s">
        <v>2068</v>
      </c>
      <c r="C59" s="33" t="s">
        <v>465</v>
      </c>
      <c r="D59" s="14">
        <v>4131</v>
      </c>
      <c r="E59" s="15">
        <v>114.4</v>
      </c>
      <c r="F59" s="16">
        <v>4.7000000000000002E-3</v>
      </c>
      <c r="G59" s="16"/>
    </row>
    <row r="60" spans="1:7" x14ac:dyDescent="0.25">
      <c r="A60" s="13" t="s">
        <v>1744</v>
      </c>
      <c r="B60" s="33" t="s">
        <v>1745</v>
      </c>
      <c r="C60" s="33" t="s">
        <v>500</v>
      </c>
      <c r="D60" s="14">
        <v>9910</v>
      </c>
      <c r="E60" s="15">
        <v>113.74</v>
      </c>
      <c r="F60" s="16">
        <v>4.7000000000000002E-3</v>
      </c>
      <c r="G60" s="16"/>
    </row>
    <row r="61" spans="1:7" x14ac:dyDescent="0.25">
      <c r="A61" s="13" t="s">
        <v>1228</v>
      </c>
      <c r="B61" s="33" t="s">
        <v>1229</v>
      </c>
      <c r="C61" s="33" t="s">
        <v>552</v>
      </c>
      <c r="D61" s="14">
        <v>54947</v>
      </c>
      <c r="E61" s="15">
        <v>112.21</v>
      </c>
      <c r="F61" s="16">
        <v>4.5999999999999999E-3</v>
      </c>
      <c r="G61" s="16"/>
    </row>
    <row r="62" spans="1:7" x14ac:dyDescent="0.25">
      <c r="A62" s="13" t="s">
        <v>776</v>
      </c>
      <c r="B62" s="33" t="s">
        <v>777</v>
      </c>
      <c r="C62" s="33" t="s">
        <v>484</v>
      </c>
      <c r="D62" s="14">
        <v>2094</v>
      </c>
      <c r="E62" s="15">
        <v>111.51</v>
      </c>
      <c r="F62" s="16">
        <v>4.5999999999999999E-3</v>
      </c>
      <c r="G62" s="16"/>
    </row>
    <row r="63" spans="1:7" x14ac:dyDescent="0.25">
      <c r="A63" s="13" t="s">
        <v>830</v>
      </c>
      <c r="B63" s="33" t="s">
        <v>831</v>
      </c>
      <c r="C63" s="33" t="s">
        <v>405</v>
      </c>
      <c r="D63" s="14">
        <v>4366</v>
      </c>
      <c r="E63" s="15">
        <v>109.16</v>
      </c>
      <c r="F63" s="16">
        <v>4.4999999999999997E-3</v>
      </c>
      <c r="G63" s="16"/>
    </row>
    <row r="64" spans="1:7" x14ac:dyDescent="0.25">
      <c r="A64" s="13" t="s">
        <v>1207</v>
      </c>
      <c r="B64" s="33" t="s">
        <v>1208</v>
      </c>
      <c r="C64" s="33" t="s">
        <v>490</v>
      </c>
      <c r="D64" s="14">
        <v>7308</v>
      </c>
      <c r="E64" s="15">
        <v>108.66</v>
      </c>
      <c r="F64" s="16">
        <v>4.4999999999999997E-3</v>
      </c>
      <c r="G64" s="16"/>
    </row>
    <row r="65" spans="1:7" x14ac:dyDescent="0.25">
      <c r="A65" s="13" t="s">
        <v>840</v>
      </c>
      <c r="B65" s="33" t="s">
        <v>841</v>
      </c>
      <c r="C65" s="33" t="s">
        <v>460</v>
      </c>
      <c r="D65" s="14">
        <v>49369</v>
      </c>
      <c r="E65" s="15">
        <v>106.85</v>
      </c>
      <c r="F65" s="16">
        <v>4.4000000000000003E-3</v>
      </c>
      <c r="G65" s="16"/>
    </row>
    <row r="66" spans="1:7" x14ac:dyDescent="0.25">
      <c r="A66" s="13" t="s">
        <v>879</v>
      </c>
      <c r="B66" s="33" t="s">
        <v>880</v>
      </c>
      <c r="C66" s="33" t="s">
        <v>881</v>
      </c>
      <c r="D66" s="14">
        <v>3112</v>
      </c>
      <c r="E66" s="15">
        <v>106.69</v>
      </c>
      <c r="F66" s="16">
        <v>4.4000000000000003E-3</v>
      </c>
      <c r="G66" s="16"/>
    </row>
    <row r="67" spans="1:7" x14ac:dyDescent="0.25">
      <c r="A67" s="13" t="s">
        <v>1209</v>
      </c>
      <c r="B67" s="33" t="s">
        <v>1210</v>
      </c>
      <c r="C67" s="33" t="s">
        <v>415</v>
      </c>
      <c r="D67" s="14">
        <v>4985</v>
      </c>
      <c r="E67" s="15">
        <v>106.5</v>
      </c>
      <c r="F67" s="16">
        <v>4.4000000000000003E-3</v>
      </c>
      <c r="G67" s="16"/>
    </row>
    <row r="68" spans="1:7" x14ac:dyDescent="0.25">
      <c r="A68" s="13" t="s">
        <v>882</v>
      </c>
      <c r="B68" s="33" t="s">
        <v>883</v>
      </c>
      <c r="C68" s="33" t="s">
        <v>530</v>
      </c>
      <c r="D68" s="14">
        <v>6959</v>
      </c>
      <c r="E68" s="15">
        <v>106.14</v>
      </c>
      <c r="F68" s="16">
        <v>4.4000000000000003E-3</v>
      </c>
      <c r="G68" s="16"/>
    </row>
    <row r="69" spans="1:7" x14ac:dyDescent="0.25">
      <c r="A69" s="13" t="s">
        <v>927</v>
      </c>
      <c r="B69" s="33" t="s">
        <v>928</v>
      </c>
      <c r="C69" s="33" t="s">
        <v>438</v>
      </c>
      <c r="D69" s="14">
        <v>936</v>
      </c>
      <c r="E69" s="15">
        <v>105.24</v>
      </c>
      <c r="F69" s="16">
        <v>4.3E-3</v>
      </c>
      <c r="G69" s="16"/>
    </row>
    <row r="70" spans="1:7" x14ac:dyDescent="0.25">
      <c r="A70" s="13" t="s">
        <v>635</v>
      </c>
      <c r="B70" s="33" t="s">
        <v>636</v>
      </c>
      <c r="C70" s="33" t="s">
        <v>431</v>
      </c>
      <c r="D70" s="14">
        <v>4337</v>
      </c>
      <c r="E70" s="15">
        <v>105.16</v>
      </c>
      <c r="F70" s="16">
        <v>4.3E-3</v>
      </c>
      <c r="G70" s="16"/>
    </row>
    <row r="71" spans="1:7" x14ac:dyDescent="0.25">
      <c r="A71" s="13" t="s">
        <v>2069</v>
      </c>
      <c r="B71" s="33" t="s">
        <v>2070</v>
      </c>
      <c r="C71" s="33" t="s">
        <v>523</v>
      </c>
      <c r="D71" s="14">
        <v>137762</v>
      </c>
      <c r="E71" s="15">
        <v>104.33</v>
      </c>
      <c r="F71" s="16">
        <v>4.3E-3</v>
      </c>
      <c r="G71" s="16"/>
    </row>
    <row r="72" spans="1:7" x14ac:dyDescent="0.25">
      <c r="A72" s="13" t="s">
        <v>921</v>
      </c>
      <c r="B72" s="33" t="s">
        <v>922</v>
      </c>
      <c r="C72" s="33" t="s">
        <v>565</v>
      </c>
      <c r="D72" s="14">
        <v>242</v>
      </c>
      <c r="E72" s="15">
        <v>103.32</v>
      </c>
      <c r="F72" s="16">
        <v>4.3E-3</v>
      </c>
      <c r="G72" s="16"/>
    </row>
    <row r="73" spans="1:7" x14ac:dyDescent="0.25">
      <c r="A73" s="13" t="s">
        <v>1190</v>
      </c>
      <c r="B73" s="33" t="s">
        <v>1191</v>
      </c>
      <c r="C73" s="33" t="s">
        <v>479</v>
      </c>
      <c r="D73" s="14">
        <v>5125</v>
      </c>
      <c r="E73" s="15">
        <v>102.88</v>
      </c>
      <c r="F73" s="16">
        <v>4.1999999999999997E-3</v>
      </c>
      <c r="G73" s="16"/>
    </row>
    <row r="74" spans="1:7" x14ac:dyDescent="0.25">
      <c r="A74" s="13" t="s">
        <v>1605</v>
      </c>
      <c r="B74" s="33" t="s">
        <v>1606</v>
      </c>
      <c r="C74" s="33" t="s">
        <v>808</v>
      </c>
      <c r="D74" s="14">
        <v>13078</v>
      </c>
      <c r="E74" s="15">
        <v>102.46</v>
      </c>
      <c r="F74" s="16">
        <v>4.1999999999999997E-3</v>
      </c>
      <c r="G74" s="16"/>
    </row>
    <row r="75" spans="1:7" x14ac:dyDescent="0.25">
      <c r="A75" s="13" t="s">
        <v>418</v>
      </c>
      <c r="B75" s="33" t="s">
        <v>419</v>
      </c>
      <c r="C75" s="33" t="s">
        <v>420</v>
      </c>
      <c r="D75" s="14">
        <v>33738</v>
      </c>
      <c r="E75" s="15">
        <v>101.66</v>
      </c>
      <c r="F75" s="16">
        <v>4.1999999999999997E-3</v>
      </c>
      <c r="G75" s="16"/>
    </row>
    <row r="76" spans="1:7" x14ac:dyDescent="0.25">
      <c r="A76" s="13" t="s">
        <v>1222</v>
      </c>
      <c r="B76" s="33" t="s">
        <v>1223</v>
      </c>
      <c r="C76" s="33" t="s">
        <v>479</v>
      </c>
      <c r="D76" s="14">
        <v>11505</v>
      </c>
      <c r="E76" s="15">
        <v>101.37</v>
      </c>
      <c r="F76" s="16">
        <v>4.1999999999999997E-3</v>
      </c>
      <c r="G76" s="16"/>
    </row>
    <row r="77" spans="1:7" x14ac:dyDescent="0.25">
      <c r="A77" s="13" t="s">
        <v>2071</v>
      </c>
      <c r="B77" s="33" t="s">
        <v>2072</v>
      </c>
      <c r="C77" s="33" t="s">
        <v>490</v>
      </c>
      <c r="D77" s="14">
        <v>122193</v>
      </c>
      <c r="E77" s="15">
        <v>100.44</v>
      </c>
      <c r="F77" s="16">
        <v>4.1000000000000003E-3</v>
      </c>
      <c r="G77" s="16"/>
    </row>
    <row r="78" spans="1:7" x14ac:dyDescent="0.25">
      <c r="A78" s="13" t="s">
        <v>413</v>
      </c>
      <c r="B78" s="33" t="s">
        <v>414</v>
      </c>
      <c r="C78" s="33" t="s">
        <v>415</v>
      </c>
      <c r="D78" s="14">
        <v>4261</v>
      </c>
      <c r="E78" s="15">
        <v>99.74</v>
      </c>
      <c r="F78" s="16">
        <v>4.1000000000000003E-3</v>
      </c>
      <c r="G78" s="16"/>
    </row>
    <row r="79" spans="1:7" x14ac:dyDescent="0.25">
      <c r="A79" s="13" t="s">
        <v>937</v>
      </c>
      <c r="B79" s="33" t="s">
        <v>938</v>
      </c>
      <c r="C79" s="33" t="s">
        <v>530</v>
      </c>
      <c r="D79" s="14">
        <v>1937</v>
      </c>
      <c r="E79" s="15">
        <v>99.72</v>
      </c>
      <c r="F79" s="16">
        <v>4.1000000000000003E-3</v>
      </c>
      <c r="G79" s="16"/>
    </row>
    <row r="80" spans="1:7" x14ac:dyDescent="0.25">
      <c r="A80" s="13" t="s">
        <v>641</v>
      </c>
      <c r="B80" s="33" t="s">
        <v>642</v>
      </c>
      <c r="C80" s="33" t="s">
        <v>431</v>
      </c>
      <c r="D80" s="14">
        <v>2042</v>
      </c>
      <c r="E80" s="15">
        <v>99.68</v>
      </c>
      <c r="F80" s="16">
        <v>4.1000000000000003E-3</v>
      </c>
      <c r="G80" s="16"/>
    </row>
    <row r="81" spans="1:7" x14ac:dyDescent="0.25">
      <c r="A81" s="13" t="s">
        <v>787</v>
      </c>
      <c r="B81" s="33" t="s">
        <v>788</v>
      </c>
      <c r="C81" s="33" t="s">
        <v>479</v>
      </c>
      <c r="D81" s="14">
        <v>4118</v>
      </c>
      <c r="E81" s="15">
        <v>98.13</v>
      </c>
      <c r="F81" s="16">
        <v>4.1000000000000003E-3</v>
      </c>
      <c r="G81" s="16"/>
    </row>
    <row r="82" spans="1:7" x14ac:dyDescent="0.25">
      <c r="A82" s="13" t="s">
        <v>1203</v>
      </c>
      <c r="B82" s="33" t="s">
        <v>1204</v>
      </c>
      <c r="C82" s="33" t="s">
        <v>445</v>
      </c>
      <c r="D82" s="14">
        <v>14619</v>
      </c>
      <c r="E82" s="15">
        <v>97.12</v>
      </c>
      <c r="F82" s="16">
        <v>4.0000000000000001E-3</v>
      </c>
      <c r="G82" s="16"/>
    </row>
    <row r="83" spans="1:7" x14ac:dyDescent="0.25">
      <c r="A83" s="13" t="s">
        <v>828</v>
      </c>
      <c r="B83" s="33" t="s">
        <v>829</v>
      </c>
      <c r="C83" s="33" t="s">
        <v>823</v>
      </c>
      <c r="D83" s="14">
        <v>8938</v>
      </c>
      <c r="E83" s="15">
        <v>95.03</v>
      </c>
      <c r="F83" s="16">
        <v>3.8999999999999998E-3</v>
      </c>
      <c r="G83" s="16"/>
    </row>
    <row r="84" spans="1:7" x14ac:dyDescent="0.25">
      <c r="A84" s="13" t="s">
        <v>1194</v>
      </c>
      <c r="B84" s="33" t="s">
        <v>1195</v>
      </c>
      <c r="C84" s="33" t="s">
        <v>576</v>
      </c>
      <c r="D84" s="14">
        <v>1848</v>
      </c>
      <c r="E84" s="15">
        <v>94.53</v>
      </c>
      <c r="F84" s="16">
        <v>3.8999999999999998E-3</v>
      </c>
      <c r="G84" s="16"/>
    </row>
    <row r="85" spans="1:7" x14ac:dyDescent="0.25">
      <c r="A85" s="13" t="s">
        <v>1589</v>
      </c>
      <c r="B85" s="33" t="s">
        <v>1590</v>
      </c>
      <c r="C85" s="33" t="s">
        <v>786</v>
      </c>
      <c r="D85" s="14">
        <v>3616</v>
      </c>
      <c r="E85" s="15">
        <v>94.42</v>
      </c>
      <c r="F85" s="16">
        <v>3.8999999999999998E-3</v>
      </c>
      <c r="G85" s="16"/>
    </row>
    <row r="86" spans="1:7" x14ac:dyDescent="0.25">
      <c r="A86" s="13" t="s">
        <v>1217</v>
      </c>
      <c r="B86" s="33" t="s">
        <v>1218</v>
      </c>
      <c r="C86" s="33" t="s">
        <v>484</v>
      </c>
      <c r="D86" s="14">
        <v>52348</v>
      </c>
      <c r="E86" s="15">
        <v>93.74</v>
      </c>
      <c r="F86" s="16">
        <v>3.8999999999999998E-3</v>
      </c>
      <c r="G86" s="16"/>
    </row>
    <row r="87" spans="1:7" x14ac:dyDescent="0.25">
      <c r="A87" s="13" t="s">
        <v>2073</v>
      </c>
      <c r="B87" s="33" t="s">
        <v>2074</v>
      </c>
      <c r="C87" s="33" t="s">
        <v>396</v>
      </c>
      <c r="D87" s="14">
        <v>74196</v>
      </c>
      <c r="E87" s="15">
        <v>93.62</v>
      </c>
      <c r="F87" s="16">
        <v>3.8999999999999998E-3</v>
      </c>
      <c r="G87" s="16"/>
    </row>
    <row r="88" spans="1:7" x14ac:dyDescent="0.25">
      <c r="A88" s="13" t="s">
        <v>793</v>
      </c>
      <c r="B88" s="33" t="s">
        <v>794</v>
      </c>
      <c r="C88" s="33" t="s">
        <v>795</v>
      </c>
      <c r="D88" s="14">
        <v>13639</v>
      </c>
      <c r="E88" s="15">
        <v>93.08</v>
      </c>
      <c r="F88" s="16">
        <v>3.8E-3</v>
      </c>
      <c r="G88" s="16"/>
    </row>
    <row r="89" spans="1:7" x14ac:dyDescent="0.25">
      <c r="A89" s="13" t="s">
        <v>2075</v>
      </c>
      <c r="B89" s="33" t="s">
        <v>2076</v>
      </c>
      <c r="C89" s="33" t="s">
        <v>1609</v>
      </c>
      <c r="D89" s="14">
        <v>132762</v>
      </c>
      <c r="E89" s="15">
        <v>91.46</v>
      </c>
      <c r="F89" s="16">
        <v>3.8E-3</v>
      </c>
      <c r="G89" s="16"/>
    </row>
    <row r="90" spans="1:7" x14ac:dyDescent="0.25">
      <c r="A90" s="13" t="s">
        <v>1591</v>
      </c>
      <c r="B90" s="33" t="s">
        <v>1592</v>
      </c>
      <c r="C90" s="33" t="s">
        <v>898</v>
      </c>
      <c r="D90" s="14">
        <v>36588</v>
      </c>
      <c r="E90" s="15">
        <v>90.15</v>
      </c>
      <c r="F90" s="16">
        <v>3.7000000000000002E-3</v>
      </c>
      <c r="G90" s="16"/>
    </row>
    <row r="91" spans="1:7" x14ac:dyDescent="0.25">
      <c r="A91" s="13" t="s">
        <v>923</v>
      </c>
      <c r="B91" s="33" t="s">
        <v>924</v>
      </c>
      <c r="C91" s="33" t="s">
        <v>881</v>
      </c>
      <c r="D91" s="14">
        <v>4536</v>
      </c>
      <c r="E91" s="15">
        <v>89.91</v>
      </c>
      <c r="F91" s="16">
        <v>3.7000000000000002E-3</v>
      </c>
      <c r="G91" s="16"/>
    </row>
    <row r="92" spans="1:7" x14ac:dyDescent="0.25">
      <c r="A92" s="13" t="s">
        <v>639</v>
      </c>
      <c r="B92" s="33" t="s">
        <v>640</v>
      </c>
      <c r="C92" s="33" t="s">
        <v>431</v>
      </c>
      <c r="D92" s="14">
        <v>5784</v>
      </c>
      <c r="E92" s="15">
        <v>89.13</v>
      </c>
      <c r="F92" s="16">
        <v>3.7000000000000002E-3</v>
      </c>
      <c r="G92" s="16"/>
    </row>
    <row r="93" spans="1:7" x14ac:dyDescent="0.25">
      <c r="A93" s="13" t="s">
        <v>1779</v>
      </c>
      <c r="B93" s="33" t="s">
        <v>1780</v>
      </c>
      <c r="C93" s="33" t="s">
        <v>465</v>
      </c>
      <c r="D93" s="14">
        <v>78</v>
      </c>
      <c r="E93" s="15">
        <v>87.89</v>
      </c>
      <c r="F93" s="16">
        <v>3.5999999999999999E-3</v>
      </c>
      <c r="G93" s="16"/>
    </row>
    <row r="94" spans="1:7" x14ac:dyDescent="0.25">
      <c r="A94" s="13" t="s">
        <v>796</v>
      </c>
      <c r="B94" s="33" t="s">
        <v>797</v>
      </c>
      <c r="C94" s="33" t="s">
        <v>479</v>
      </c>
      <c r="D94" s="14">
        <v>13186</v>
      </c>
      <c r="E94" s="15">
        <v>86.5</v>
      </c>
      <c r="F94" s="16">
        <v>3.5999999999999999E-3</v>
      </c>
      <c r="G94" s="16"/>
    </row>
    <row r="95" spans="1:7" x14ac:dyDescent="0.25">
      <c r="A95" s="13" t="s">
        <v>400</v>
      </c>
      <c r="B95" s="33" t="s">
        <v>401</v>
      </c>
      <c r="C95" s="33" t="s">
        <v>402</v>
      </c>
      <c r="D95" s="14">
        <v>21397</v>
      </c>
      <c r="E95" s="15">
        <v>85.2</v>
      </c>
      <c r="F95" s="16">
        <v>3.5000000000000001E-3</v>
      </c>
      <c r="G95" s="16"/>
    </row>
    <row r="96" spans="1:7" x14ac:dyDescent="0.25">
      <c r="A96" s="13" t="s">
        <v>2077</v>
      </c>
      <c r="B96" s="33" t="s">
        <v>2078</v>
      </c>
      <c r="C96" s="33" t="s">
        <v>530</v>
      </c>
      <c r="D96" s="14">
        <v>2483</v>
      </c>
      <c r="E96" s="15">
        <v>85.07</v>
      </c>
      <c r="F96" s="16">
        <v>3.5000000000000001E-3</v>
      </c>
      <c r="G96" s="16"/>
    </row>
    <row r="97" spans="1:7" x14ac:dyDescent="0.25">
      <c r="A97" s="13" t="s">
        <v>434</v>
      </c>
      <c r="B97" s="33" t="s">
        <v>435</v>
      </c>
      <c r="C97" s="33" t="s">
        <v>405</v>
      </c>
      <c r="D97" s="14">
        <v>5975</v>
      </c>
      <c r="E97" s="15">
        <v>84.74</v>
      </c>
      <c r="F97" s="16">
        <v>3.5000000000000001E-3</v>
      </c>
      <c r="G97" s="16"/>
    </row>
    <row r="98" spans="1:7" x14ac:dyDescent="0.25">
      <c r="A98" s="13" t="s">
        <v>1612</v>
      </c>
      <c r="B98" s="33" t="s">
        <v>1613</v>
      </c>
      <c r="C98" s="33" t="s">
        <v>1614</v>
      </c>
      <c r="D98" s="14">
        <v>28791</v>
      </c>
      <c r="E98" s="15">
        <v>84.53</v>
      </c>
      <c r="F98" s="16">
        <v>3.5000000000000001E-3</v>
      </c>
      <c r="G98" s="16"/>
    </row>
    <row r="99" spans="1:7" x14ac:dyDescent="0.25">
      <c r="A99" s="13" t="s">
        <v>443</v>
      </c>
      <c r="B99" s="33" t="s">
        <v>444</v>
      </c>
      <c r="C99" s="33" t="s">
        <v>445</v>
      </c>
      <c r="D99" s="14">
        <v>11587</v>
      </c>
      <c r="E99" s="15">
        <v>84.3</v>
      </c>
      <c r="F99" s="16">
        <v>3.5000000000000001E-3</v>
      </c>
      <c r="G99" s="16"/>
    </row>
    <row r="100" spans="1:7" x14ac:dyDescent="0.25">
      <c r="A100" s="13" t="s">
        <v>423</v>
      </c>
      <c r="B100" s="33" t="s">
        <v>424</v>
      </c>
      <c r="C100" s="33" t="s">
        <v>412</v>
      </c>
      <c r="D100" s="14">
        <v>1045</v>
      </c>
      <c r="E100" s="15">
        <v>82.33</v>
      </c>
      <c r="F100" s="16">
        <v>3.3999999999999998E-3</v>
      </c>
      <c r="G100" s="16"/>
    </row>
    <row r="101" spans="1:7" x14ac:dyDescent="0.25">
      <c r="A101" s="13" t="s">
        <v>1593</v>
      </c>
      <c r="B101" s="33" t="s">
        <v>1594</v>
      </c>
      <c r="C101" s="33" t="s">
        <v>523</v>
      </c>
      <c r="D101" s="14">
        <v>6952</v>
      </c>
      <c r="E101" s="15">
        <v>82.24</v>
      </c>
      <c r="F101" s="16">
        <v>3.3999999999999998E-3</v>
      </c>
      <c r="G101" s="16"/>
    </row>
    <row r="102" spans="1:7" x14ac:dyDescent="0.25">
      <c r="A102" s="13" t="s">
        <v>1816</v>
      </c>
      <c r="B102" s="33" t="s">
        <v>1817</v>
      </c>
      <c r="C102" s="33" t="s">
        <v>405</v>
      </c>
      <c r="D102" s="14">
        <v>6271</v>
      </c>
      <c r="E102" s="15">
        <v>81.99</v>
      </c>
      <c r="F102" s="16">
        <v>3.3999999999999998E-3</v>
      </c>
      <c r="G102" s="16"/>
    </row>
    <row r="103" spans="1:7" x14ac:dyDescent="0.25">
      <c r="A103" s="13" t="s">
        <v>896</v>
      </c>
      <c r="B103" s="33" t="s">
        <v>897</v>
      </c>
      <c r="C103" s="33" t="s">
        <v>898</v>
      </c>
      <c r="D103" s="14">
        <v>20950</v>
      </c>
      <c r="E103" s="15">
        <v>81.02</v>
      </c>
      <c r="F103" s="16">
        <v>3.3E-3</v>
      </c>
      <c r="G103" s="16"/>
    </row>
    <row r="104" spans="1:7" x14ac:dyDescent="0.25">
      <c r="A104" s="13" t="s">
        <v>643</v>
      </c>
      <c r="B104" s="33" t="s">
        <v>644</v>
      </c>
      <c r="C104" s="33" t="s">
        <v>431</v>
      </c>
      <c r="D104" s="14">
        <v>5338</v>
      </c>
      <c r="E104" s="15">
        <v>80.17</v>
      </c>
      <c r="F104" s="16">
        <v>3.3E-3</v>
      </c>
      <c r="G104" s="16"/>
    </row>
    <row r="105" spans="1:7" x14ac:dyDescent="0.25">
      <c r="A105" s="13" t="s">
        <v>1764</v>
      </c>
      <c r="B105" s="33" t="s">
        <v>1765</v>
      </c>
      <c r="C105" s="33" t="s">
        <v>465</v>
      </c>
      <c r="D105" s="14">
        <v>17234</v>
      </c>
      <c r="E105" s="15">
        <v>79.48</v>
      </c>
      <c r="F105" s="16">
        <v>3.3E-3</v>
      </c>
      <c r="G105" s="16"/>
    </row>
    <row r="106" spans="1:7" x14ac:dyDescent="0.25">
      <c r="A106" s="13" t="s">
        <v>1750</v>
      </c>
      <c r="B106" s="33" t="s">
        <v>1751</v>
      </c>
      <c r="C106" s="33" t="s">
        <v>786</v>
      </c>
      <c r="D106" s="14">
        <v>1607</v>
      </c>
      <c r="E106" s="15">
        <v>79.27</v>
      </c>
      <c r="F106" s="16">
        <v>3.3E-3</v>
      </c>
      <c r="G106" s="16"/>
    </row>
    <row r="107" spans="1:7" x14ac:dyDescent="0.25">
      <c r="A107" s="13" t="s">
        <v>871</v>
      </c>
      <c r="B107" s="33" t="s">
        <v>872</v>
      </c>
      <c r="C107" s="33" t="s">
        <v>465</v>
      </c>
      <c r="D107" s="14">
        <v>3077</v>
      </c>
      <c r="E107" s="15">
        <v>78.61</v>
      </c>
      <c r="F107" s="16">
        <v>3.2000000000000002E-3</v>
      </c>
      <c r="G107" s="16"/>
    </row>
    <row r="108" spans="1:7" x14ac:dyDescent="0.25">
      <c r="A108" s="13" t="s">
        <v>2079</v>
      </c>
      <c r="B108" s="33" t="s">
        <v>2080</v>
      </c>
      <c r="C108" s="33" t="s">
        <v>909</v>
      </c>
      <c r="D108" s="14">
        <v>4257</v>
      </c>
      <c r="E108" s="15">
        <v>76.98</v>
      </c>
      <c r="F108" s="16">
        <v>3.2000000000000002E-3</v>
      </c>
      <c r="G108" s="16"/>
    </row>
    <row r="109" spans="1:7" x14ac:dyDescent="0.25">
      <c r="A109" s="13" t="s">
        <v>1621</v>
      </c>
      <c r="B109" s="33" t="s">
        <v>1622</v>
      </c>
      <c r="C109" s="33" t="s">
        <v>856</v>
      </c>
      <c r="D109" s="14">
        <v>6480</v>
      </c>
      <c r="E109" s="15">
        <v>76.75</v>
      </c>
      <c r="F109" s="16">
        <v>3.2000000000000002E-3</v>
      </c>
      <c r="G109" s="16"/>
    </row>
    <row r="110" spans="1:7" x14ac:dyDescent="0.25">
      <c r="A110" s="13" t="s">
        <v>1610</v>
      </c>
      <c r="B110" s="33" t="s">
        <v>1611</v>
      </c>
      <c r="C110" s="33" t="s">
        <v>549</v>
      </c>
      <c r="D110" s="14">
        <v>21805</v>
      </c>
      <c r="E110" s="15">
        <v>76.72</v>
      </c>
      <c r="F110" s="16">
        <v>3.2000000000000002E-3</v>
      </c>
      <c r="G110" s="16"/>
    </row>
    <row r="111" spans="1:7" x14ac:dyDescent="0.25">
      <c r="A111" s="13" t="s">
        <v>623</v>
      </c>
      <c r="B111" s="33" t="s">
        <v>624</v>
      </c>
      <c r="C111" s="33" t="s">
        <v>431</v>
      </c>
      <c r="D111" s="14">
        <v>5300</v>
      </c>
      <c r="E111" s="15">
        <v>76.44</v>
      </c>
      <c r="F111" s="16">
        <v>3.2000000000000002E-3</v>
      </c>
      <c r="G111" s="16"/>
    </row>
    <row r="112" spans="1:7" x14ac:dyDescent="0.25">
      <c r="A112" s="13" t="s">
        <v>391</v>
      </c>
      <c r="B112" s="33" t="s">
        <v>392</v>
      </c>
      <c r="C112" s="33" t="s">
        <v>393</v>
      </c>
      <c r="D112" s="14">
        <v>3378</v>
      </c>
      <c r="E112" s="15">
        <v>76.03</v>
      </c>
      <c r="F112" s="16">
        <v>3.0999999999999999E-3</v>
      </c>
      <c r="G112" s="16"/>
    </row>
    <row r="113" spans="1:7" x14ac:dyDescent="0.25">
      <c r="A113" s="13" t="s">
        <v>427</v>
      </c>
      <c r="B113" s="33" t="s">
        <v>428</v>
      </c>
      <c r="C113" s="33" t="s">
        <v>420</v>
      </c>
      <c r="D113" s="14">
        <v>1790</v>
      </c>
      <c r="E113" s="15">
        <v>74.78</v>
      </c>
      <c r="F113" s="16">
        <v>3.0999999999999999E-3</v>
      </c>
      <c r="G113" s="16"/>
    </row>
    <row r="114" spans="1:7" x14ac:dyDescent="0.25">
      <c r="A114" s="13" t="s">
        <v>1205</v>
      </c>
      <c r="B114" s="33" t="s">
        <v>1206</v>
      </c>
      <c r="C114" s="33" t="s">
        <v>460</v>
      </c>
      <c r="D114" s="14">
        <v>4762</v>
      </c>
      <c r="E114" s="15">
        <v>74.23</v>
      </c>
      <c r="F114" s="16">
        <v>3.0999999999999999E-3</v>
      </c>
      <c r="G114" s="16"/>
    </row>
    <row r="115" spans="1:7" x14ac:dyDescent="0.25">
      <c r="A115" s="13" t="s">
        <v>1198</v>
      </c>
      <c r="B115" s="33" t="s">
        <v>1199</v>
      </c>
      <c r="C115" s="33" t="s">
        <v>1200</v>
      </c>
      <c r="D115" s="14">
        <v>15985</v>
      </c>
      <c r="E115" s="15">
        <v>74.069999999999993</v>
      </c>
      <c r="F115" s="16">
        <v>3.0999999999999999E-3</v>
      </c>
      <c r="G115" s="16"/>
    </row>
    <row r="116" spans="1:7" x14ac:dyDescent="0.25">
      <c r="A116" s="13" t="s">
        <v>1617</v>
      </c>
      <c r="B116" s="33" t="s">
        <v>1618</v>
      </c>
      <c r="C116" s="33" t="s">
        <v>856</v>
      </c>
      <c r="D116" s="14">
        <v>4521</v>
      </c>
      <c r="E116" s="15">
        <v>74.03</v>
      </c>
      <c r="F116" s="16">
        <v>3.0999999999999999E-3</v>
      </c>
      <c r="G116" s="16"/>
    </row>
    <row r="117" spans="1:7" x14ac:dyDescent="0.25">
      <c r="A117" s="13" t="s">
        <v>826</v>
      </c>
      <c r="B117" s="33" t="s">
        <v>827</v>
      </c>
      <c r="C117" s="33" t="s">
        <v>396</v>
      </c>
      <c r="D117" s="14">
        <v>13575</v>
      </c>
      <c r="E117" s="15">
        <v>73.48</v>
      </c>
      <c r="F117" s="16">
        <v>3.0000000000000001E-3</v>
      </c>
      <c r="G117" s="16"/>
    </row>
    <row r="118" spans="1:7" x14ac:dyDescent="0.25">
      <c r="A118" s="13" t="s">
        <v>2081</v>
      </c>
      <c r="B118" s="33" t="s">
        <v>2082</v>
      </c>
      <c r="C118" s="33" t="s">
        <v>576</v>
      </c>
      <c r="D118" s="14">
        <v>10589</v>
      </c>
      <c r="E118" s="15">
        <v>73.23</v>
      </c>
      <c r="F118" s="16">
        <v>3.0000000000000001E-3</v>
      </c>
      <c r="G118" s="16"/>
    </row>
    <row r="119" spans="1:7" x14ac:dyDescent="0.25">
      <c r="A119" s="13" t="s">
        <v>2083</v>
      </c>
      <c r="B119" s="33" t="s">
        <v>2084</v>
      </c>
      <c r="C119" s="33" t="s">
        <v>823</v>
      </c>
      <c r="D119" s="14">
        <v>12450</v>
      </c>
      <c r="E119" s="15">
        <v>72.41</v>
      </c>
      <c r="F119" s="16">
        <v>3.0000000000000001E-3</v>
      </c>
      <c r="G119" s="16"/>
    </row>
    <row r="120" spans="1:7" x14ac:dyDescent="0.25">
      <c r="A120" s="13" t="s">
        <v>939</v>
      </c>
      <c r="B120" s="33" t="s">
        <v>940</v>
      </c>
      <c r="C120" s="33" t="s">
        <v>405</v>
      </c>
      <c r="D120" s="14">
        <v>909</v>
      </c>
      <c r="E120" s="15">
        <v>71.36</v>
      </c>
      <c r="F120" s="16">
        <v>2.8999999999999998E-3</v>
      </c>
      <c r="G120" s="16"/>
    </row>
    <row r="121" spans="1:7" x14ac:dyDescent="0.25">
      <c r="A121" s="13" t="s">
        <v>1827</v>
      </c>
      <c r="B121" s="33" t="s">
        <v>1828</v>
      </c>
      <c r="C121" s="33" t="s">
        <v>473</v>
      </c>
      <c r="D121" s="14">
        <v>4511</v>
      </c>
      <c r="E121" s="15">
        <v>71.19</v>
      </c>
      <c r="F121" s="16">
        <v>2.8999999999999998E-3</v>
      </c>
      <c r="G121" s="16"/>
    </row>
    <row r="122" spans="1:7" x14ac:dyDescent="0.25">
      <c r="A122" s="13" t="s">
        <v>890</v>
      </c>
      <c r="B122" s="33" t="s">
        <v>891</v>
      </c>
      <c r="C122" s="33" t="s">
        <v>479</v>
      </c>
      <c r="D122" s="14">
        <v>30857</v>
      </c>
      <c r="E122" s="15">
        <v>70.2</v>
      </c>
      <c r="F122" s="16">
        <v>2.8999999999999998E-3</v>
      </c>
      <c r="G122" s="16"/>
    </row>
    <row r="123" spans="1:7" x14ac:dyDescent="0.25">
      <c r="A123" s="13" t="s">
        <v>441</v>
      </c>
      <c r="B123" s="33" t="s">
        <v>442</v>
      </c>
      <c r="C123" s="33" t="s">
        <v>405</v>
      </c>
      <c r="D123" s="14">
        <v>26759</v>
      </c>
      <c r="E123" s="15">
        <v>70.180000000000007</v>
      </c>
      <c r="F123" s="16">
        <v>2.8999999999999998E-3</v>
      </c>
      <c r="G123" s="16"/>
    </row>
    <row r="124" spans="1:7" x14ac:dyDescent="0.25">
      <c r="A124" s="13" t="s">
        <v>2085</v>
      </c>
      <c r="B124" s="33" t="s">
        <v>2086</v>
      </c>
      <c r="C124" s="33" t="s">
        <v>405</v>
      </c>
      <c r="D124" s="14">
        <v>1332</v>
      </c>
      <c r="E124" s="15">
        <v>69.459999999999994</v>
      </c>
      <c r="F124" s="16">
        <v>2.8999999999999998E-3</v>
      </c>
      <c r="G124" s="16"/>
    </row>
    <row r="125" spans="1:7" x14ac:dyDescent="0.25">
      <c r="A125" s="13" t="s">
        <v>425</v>
      </c>
      <c r="B125" s="33" t="s">
        <v>426</v>
      </c>
      <c r="C125" s="33" t="s">
        <v>412</v>
      </c>
      <c r="D125" s="14">
        <v>1295</v>
      </c>
      <c r="E125" s="15">
        <v>69.25</v>
      </c>
      <c r="F125" s="16">
        <v>2.8999999999999998E-3</v>
      </c>
      <c r="G125" s="16"/>
    </row>
    <row r="126" spans="1:7" x14ac:dyDescent="0.25">
      <c r="A126" s="13" t="s">
        <v>1237</v>
      </c>
      <c r="B126" s="33" t="s">
        <v>1238</v>
      </c>
      <c r="C126" s="33" t="s">
        <v>500</v>
      </c>
      <c r="D126" s="14">
        <v>10085</v>
      </c>
      <c r="E126" s="15">
        <v>69.150000000000006</v>
      </c>
      <c r="F126" s="16">
        <v>2.8999999999999998E-3</v>
      </c>
      <c r="G126" s="16"/>
    </row>
    <row r="127" spans="1:7" x14ac:dyDescent="0.25">
      <c r="A127" s="13" t="s">
        <v>432</v>
      </c>
      <c r="B127" s="33" t="s">
        <v>433</v>
      </c>
      <c r="C127" s="33" t="s">
        <v>431</v>
      </c>
      <c r="D127" s="14">
        <v>1196</v>
      </c>
      <c r="E127" s="15">
        <v>69.069999999999993</v>
      </c>
      <c r="F127" s="16">
        <v>2.8999999999999998E-3</v>
      </c>
      <c r="G127" s="16"/>
    </row>
    <row r="128" spans="1:7" x14ac:dyDescent="0.25">
      <c r="A128" s="13" t="s">
        <v>1603</v>
      </c>
      <c r="B128" s="33" t="s">
        <v>1604</v>
      </c>
      <c r="C128" s="33" t="s">
        <v>415</v>
      </c>
      <c r="D128" s="14">
        <v>14753</v>
      </c>
      <c r="E128" s="15">
        <v>68.930000000000007</v>
      </c>
      <c r="F128" s="16">
        <v>2.8E-3</v>
      </c>
      <c r="G128" s="16"/>
    </row>
    <row r="129" spans="1:7" x14ac:dyDescent="0.25">
      <c r="A129" s="13" t="s">
        <v>861</v>
      </c>
      <c r="B129" s="33" t="s">
        <v>862</v>
      </c>
      <c r="C129" s="33" t="s">
        <v>530</v>
      </c>
      <c r="D129" s="14">
        <v>2368</v>
      </c>
      <c r="E129" s="15">
        <v>68.5</v>
      </c>
      <c r="F129" s="16">
        <v>2.8E-3</v>
      </c>
      <c r="G129" s="16"/>
    </row>
    <row r="130" spans="1:7" x14ac:dyDescent="0.25">
      <c r="A130" s="13" t="s">
        <v>915</v>
      </c>
      <c r="B130" s="33" t="s">
        <v>916</v>
      </c>
      <c r="C130" s="33" t="s">
        <v>448</v>
      </c>
      <c r="D130" s="14">
        <v>12637</v>
      </c>
      <c r="E130" s="15">
        <v>68.2</v>
      </c>
      <c r="F130" s="16">
        <v>2.8E-3</v>
      </c>
      <c r="G130" s="16"/>
    </row>
    <row r="131" spans="1:7" x14ac:dyDescent="0.25">
      <c r="A131" s="13" t="s">
        <v>2087</v>
      </c>
      <c r="B131" s="33" t="s">
        <v>2088</v>
      </c>
      <c r="C131" s="33" t="s">
        <v>473</v>
      </c>
      <c r="D131" s="14">
        <v>996592</v>
      </c>
      <c r="E131" s="15">
        <v>67.77</v>
      </c>
      <c r="F131" s="16">
        <v>2.8E-3</v>
      </c>
      <c r="G131" s="16"/>
    </row>
    <row r="132" spans="1:7" x14ac:dyDescent="0.25">
      <c r="A132" s="13" t="s">
        <v>429</v>
      </c>
      <c r="B132" s="33" t="s">
        <v>430</v>
      </c>
      <c r="C132" s="33" t="s">
        <v>431</v>
      </c>
      <c r="D132" s="14">
        <v>5747</v>
      </c>
      <c r="E132" s="15">
        <v>65.760000000000005</v>
      </c>
      <c r="F132" s="16">
        <v>2.7000000000000001E-3</v>
      </c>
      <c r="G132" s="16"/>
    </row>
    <row r="133" spans="1:7" x14ac:dyDescent="0.25">
      <c r="A133" s="13" t="s">
        <v>809</v>
      </c>
      <c r="B133" s="33" t="s">
        <v>810</v>
      </c>
      <c r="C133" s="33" t="s">
        <v>500</v>
      </c>
      <c r="D133" s="14">
        <v>4222</v>
      </c>
      <c r="E133" s="15">
        <v>65.349999999999994</v>
      </c>
      <c r="F133" s="16">
        <v>2.7000000000000001E-3</v>
      </c>
      <c r="G133" s="16"/>
    </row>
    <row r="134" spans="1:7" x14ac:dyDescent="0.25">
      <c r="A134" s="13" t="s">
        <v>1211</v>
      </c>
      <c r="B134" s="33" t="s">
        <v>1212</v>
      </c>
      <c r="C134" s="33" t="s">
        <v>445</v>
      </c>
      <c r="D134" s="14">
        <v>8272</v>
      </c>
      <c r="E134" s="15">
        <v>65.150000000000006</v>
      </c>
      <c r="F134" s="16">
        <v>2.7000000000000001E-3</v>
      </c>
      <c r="G134" s="16"/>
    </row>
    <row r="135" spans="1:7" x14ac:dyDescent="0.25">
      <c r="A135" s="13" t="s">
        <v>2089</v>
      </c>
      <c r="B135" s="33" t="s">
        <v>2090</v>
      </c>
      <c r="C135" s="33" t="s">
        <v>479</v>
      </c>
      <c r="D135" s="14">
        <v>11550</v>
      </c>
      <c r="E135" s="15">
        <v>65.12</v>
      </c>
      <c r="F135" s="16">
        <v>2.7000000000000001E-3</v>
      </c>
      <c r="G135" s="16"/>
    </row>
    <row r="136" spans="1:7" x14ac:dyDescent="0.25">
      <c r="A136" s="13" t="s">
        <v>1192</v>
      </c>
      <c r="B136" s="33" t="s">
        <v>1193</v>
      </c>
      <c r="C136" s="33" t="s">
        <v>795</v>
      </c>
      <c r="D136" s="14">
        <v>14085</v>
      </c>
      <c r="E136" s="15">
        <v>65.06</v>
      </c>
      <c r="F136" s="16">
        <v>2.7000000000000001E-3</v>
      </c>
      <c r="G136" s="16"/>
    </row>
    <row r="137" spans="1:7" x14ac:dyDescent="0.25">
      <c r="A137" s="13" t="s">
        <v>1756</v>
      </c>
      <c r="B137" s="33" t="s">
        <v>1757</v>
      </c>
      <c r="C137" s="33" t="s">
        <v>479</v>
      </c>
      <c r="D137" s="14">
        <v>22740</v>
      </c>
      <c r="E137" s="15">
        <v>64.349999999999994</v>
      </c>
      <c r="F137" s="16">
        <v>2.7000000000000001E-3</v>
      </c>
      <c r="G137" s="16"/>
    </row>
    <row r="138" spans="1:7" x14ac:dyDescent="0.25">
      <c r="A138" s="13" t="s">
        <v>2091</v>
      </c>
      <c r="B138" s="33" t="s">
        <v>2092</v>
      </c>
      <c r="C138" s="33" t="s">
        <v>1614</v>
      </c>
      <c r="D138" s="14">
        <v>10656</v>
      </c>
      <c r="E138" s="15">
        <v>64.209999999999994</v>
      </c>
      <c r="F138" s="16">
        <v>2.7000000000000001E-3</v>
      </c>
      <c r="G138" s="16"/>
    </row>
    <row r="139" spans="1:7" x14ac:dyDescent="0.25">
      <c r="A139" s="13" t="s">
        <v>2093</v>
      </c>
      <c r="B139" s="33" t="s">
        <v>2094</v>
      </c>
      <c r="C139" s="33" t="s">
        <v>823</v>
      </c>
      <c r="D139" s="14">
        <v>55529</v>
      </c>
      <c r="E139" s="15">
        <v>63.96</v>
      </c>
      <c r="F139" s="16">
        <v>2.5999999999999999E-3</v>
      </c>
      <c r="G139" s="16"/>
    </row>
    <row r="140" spans="1:7" x14ac:dyDescent="0.25">
      <c r="A140" s="13" t="s">
        <v>2095</v>
      </c>
      <c r="B140" s="33" t="s">
        <v>2096</v>
      </c>
      <c r="C140" s="33" t="s">
        <v>438</v>
      </c>
      <c r="D140" s="14">
        <v>1569</v>
      </c>
      <c r="E140" s="15">
        <v>63.12</v>
      </c>
      <c r="F140" s="16">
        <v>2.5999999999999999E-3</v>
      </c>
      <c r="G140" s="16"/>
    </row>
    <row r="141" spans="1:7" x14ac:dyDescent="0.25">
      <c r="A141" s="13" t="s">
        <v>2097</v>
      </c>
      <c r="B141" s="33" t="s">
        <v>2098</v>
      </c>
      <c r="C141" s="33" t="s">
        <v>465</v>
      </c>
      <c r="D141" s="14">
        <v>17481</v>
      </c>
      <c r="E141" s="15">
        <v>63.01</v>
      </c>
      <c r="F141" s="16">
        <v>2.5999999999999999E-3</v>
      </c>
      <c r="G141" s="16"/>
    </row>
    <row r="142" spans="1:7" x14ac:dyDescent="0.25">
      <c r="A142" s="13" t="s">
        <v>625</v>
      </c>
      <c r="B142" s="33" t="s">
        <v>626</v>
      </c>
      <c r="C142" s="33" t="s">
        <v>487</v>
      </c>
      <c r="D142" s="14">
        <v>952</v>
      </c>
      <c r="E142" s="15">
        <v>62.99</v>
      </c>
      <c r="F142" s="16">
        <v>2.5999999999999999E-3</v>
      </c>
      <c r="G142" s="16"/>
    </row>
    <row r="143" spans="1:7" x14ac:dyDescent="0.25">
      <c r="A143" s="13" t="s">
        <v>931</v>
      </c>
      <c r="B143" s="33" t="s">
        <v>932</v>
      </c>
      <c r="C143" s="33" t="s">
        <v>476</v>
      </c>
      <c r="D143" s="14">
        <v>2357</v>
      </c>
      <c r="E143" s="15">
        <v>62.31</v>
      </c>
      <c r="F143" s="16">
        <v>2.5999999999999999E-3</v>
      </c>
      <c r="G143" s="16"/>
    </row>
    <row r="144" spans="1:7" x14ac:dyDescent="0.25">
      <c r="A144" s="13" t="s">
        <v>1615</v>
      </c>
      <c r="B144" s="33" t="s">
        <v>1616</v>
      </c>
      <c r="C144" s="33" t="s">
        <v>460</v>
      </c>
      <c r="D144" s="14">
        <v>489</v>
      </c>
      <c r="E144" s="15">
        <v>61.88</v>
      </c>
      <c r="F144" s="16">
        <v>2.5999999999999999E-3</v>
      </c>
      <c r="G144" s="16"/>
    </row>
    <row r="145" spans="1:7" x14ac:dyDescent="0.25">
      <c r="A145" s="13" t="s">
        <v>1247</v>
      </c>
      <c r="B145" s="33" t="s">
        <v>1248</v>
      </c>
      <c r="C145" s="33" t="s">
        <v>909</v>
      </c>
      <c r="D145" s="14">
        <v>6134</v>
      </c>
      <c r="E145" s="15">
        <v>61.46</v>
      </c>
      <c r="F145" s="16">
        <v>2.5000000000000001E-3</v>
      </c>
      <c r="G145" s="16"/>
    </row>
    <row r="146" spans="1:7" x14ac:dyDescent="0.25">
      <c r="A146" s="13" t="s">
        <v>1249</v>
      </c>
      <c r="B146" s="33" t="s">
        <v>1250</v>
      </c>
      <c r="C146" s="33" t="s">
        <v>431</v>
      </c>
      <c r="D146" s="14">
        <v>200</v>
      </c>
      <c r="E146" s="15">
        <v>61.44</v>
      </c>
      <c r="F146" s="16">
        <v>2.5000000000000001E-3</v>
      </c>
      <c r="G146" s="16"/>
    </row>
    <row r="147" spans="1:7" x14ac:dyDescent="0.25">
      <c r="A147" s="13" t="s">
        <v>886</v>
      </c>
      <c r="B147" s="33" t="s">
        <v>887</v>
      </c>
      <c r="C147" s="33" t="s">
        <v>530</v>
      </c>
      <c r="D147" s="14">
        <v>4733</v>
      </c>
      <c r="E147" s="15">
        <v>61.26</v>
      </c>
      <c r="F147" s="16">
        <v>2.5000000000000001E-3</v>
      </c>
      <c r="G147" s="16"/>
    </row>
    <row r="148" spans="1:7" x14ac:dyDescent="0.25">
      <c r="A148" s="13" t="s">
        <v>1785</v>
      </c>
      <c r="B148" s="33" t="s">
        <v>1786</v>
      </c>
      <c r="C148" s="33" t="s">
        <v>795</v>
      </c>
      <c r="D148" s="14">
        <v>34448</v>
      </c>
      <c r="E148" s="15">
        <v>60.47</v>
      </c>
      <c r="F148" s="16">
        <v>2.5000000000000001E-3</v>
      </c>
      <c r="G148" s="16"/>
    </row>
    <row r="149" spans="1:7" x14ac:dyDescent="0.25">
      <c r="A149" s="13" t="s">
        <v>802</v>
      </c>
      <c r="B149" s="33" t="s">
        <v>803</v>
      </c>
      <c r="C149" s="33" t="s">
        <v>479</v>
      </c>
      <c r="D149" s="14">
        <v>3966</v>
      </c>
      <c r="E149" s="15">
        <v>60.28</v>
      </c>
      <c r="F149" s="16">
        <v>2.5000000000000001E-3</v>
      </c>
      <c r="G149" s="16"/>
    </row>
    <row r="150" spans="1:7" x14ac:dyDescent="0.25">
      <c r="A150" s="13" t="s">
        <v>852</v>
      </c>
      <c r="B150" s="33" t="s">
        <v>853</v>
      </c>
      <c r="C150" s="33" t="s">
        <v>465</v>
      </c>
      <c r="D150" s="14">
        <v>6868</v>
      </c>
      <c r="E150" s="15">
        <v>60.13</v>
      </c>
      <c r="F150" s="16">
        <v>2.5000000000000001E-3</v>
      </c>
      <c r="G150" s="16"/>
    </row>
    <row r="151" spans="1:7" x14ac:dyDescent="0.25">
      <c r="A151" s="13" t="s">
        <v>1607</v>
      </c>
      <c r="B151" s="33" t="s">
        <v>1608</v>
      </c>
      <c r="C151" s="33" t="s">
        <v>1609</v>
      </c>
      <c r="D151" s="14">
        <v>4670</v>
      </c>
      <c r="E151" s="15">
        <v>60.11</v>
      </c>
      <c r="F151" s="16">
        <v>2.5000000000000001E-3</v>
      </c>
      <c r="G151" s="16"/>
    </row>
    <row r="152" spans="1:7" x14ac:dyDescent="0.25">
      <c r="A152" s="13" t="s">
        <v>2099</v>
      </c>
      <c r="B152" s="33" t="s">
        <v>2100</v>
      </c>
      <c r="C152" s="33" t="s">
        <v>490</v>
      </c>
      <c r="D152" s="14">
        <v>15818</v>
      </c>
      <c r="E152" s="15">
        <v>59.38</v>
      </c>
      <c r="F152" s="16">
        <v>2.5000000000000001E-3</v>
      </c>
      <c r="G152" s="16"/>
    </row>
    <row r="153" spans="1:7" x14ac:dyDescent="0.25">
      <c r="A153" s="13" t="s">
        <v>645</v>
      </c>
      <c r="B153" s="33" t="s">
        <v>646</v>
      </c>
      <c r="C153" s="33" t="s">
        <v>431</v>
      </c>
      <c r="D153" s="14">
        <v>17300</v>
      </c>
      <c r="E153" s="15">
        <v>59.11</v>
      </c>
      <c r="F153" s="16">
        <v>2.3999999999999998E-3</v>
      </c>
      <c r="G153" s="16"/>
    </row>
    <row r="154" spans="1:7" x14ac:dyDescent="0.25">
      <c r="A154" s="13" t="s">
        <v>929</v>
      </c>
      <c r="B154" s="33" t="s">
        <v>930</v>
      </c>
      <c r="C154" s="33" t="s">
        <v>581</v>
      </c>
      <c r="D154" s="14">
        <v>6161</v>
      </c>
      <c r="E154" s="15">
        <v>58.08</v>
      </c>
      <c r="F154" s="16">
        <v>2.3999999999999998E-3</v>
      </c>
      <c r="G154" s="16"/>
    </row>
    <row r="155" spans="1:7" x14ac:dyDescent="0.25">
      <c r="A155" s="13" t="s">
        <v>1595</v>
      </c>
      <c r="B155" s="33" t="s">
        <v>1596</v>
      </c>
      <c r="C155" s="33" t="s">
        <v>1597</v>
      </c>
      <c r="D155" s="14">
        <v>2454</v>
      </c>
      <c r="E155" s="15">
        <v>56.83</v>
      </c>
      <c r="F155" s="16">
        <v>2.3E-3</v>
      </c>
      <c r="G155" s="16"/>
    </row>
    <row r="156" spans="1:7" x14ac:dyDescent="0.25">
      <c r="A156" s="13" t="s">
        <v>798</v>
      </c>
      <c r="B156" s="33" t="s">
        <v>799</v>
      </c>
      <c r="C156" s="33" t="s">
        <v>479</v>
      </c>
      <c r="D156" s="14">
        <v>13716</v>
      </c>
      <c r="E156" s="15">
        <v>56.82</v>
      </c>
      <c r="F156" s="16">
        <v>2.3E-3</v>
      </c>
      <c r="G156" s="16"/>
    </row>
    <row r="157" spans="1:7" x14ac:dyDescent="0.25">
      <c r="A157" s="13" t="s">
        <v>1226</v>
      </c>
      <c r="B157" s="33" t="s">
        <v>1227</v>
      </c>
      <c r="C157" s="33" t="s">
        <v>484</v>
      </c>
      <c r="D157" s="14">
        <v>1386</v>
      </c>
      <c r="E157" s="15">
        <v>56.59</v>
      </c>
      <c r="F157" s="16">
        <v>2.3E-3</v>
      </c>
      <c r="G157" s="16"/>
    </row>
    <row r="158" spans="1:7" x14ac:dyDescent="0.25">
      <c r="A158" s="13" t="s">
        <v>1754</v>
      </c>
      <c r="B158" s="33" t="s">
        <v>1755</v>
      </c>
      <c r="C158" s="33" t="s">
        <v>786</v>
      </c>
      <c r="D158" s="14">
        <v>3059</v>
      </c>
      <c r="E158" s="15">
        <v>55.72</v>
      </c>
      <c r="F158" s="16">
        <v>2.3E-3</v>
      </c>
      <c r="G158" s="16"/>
    </row>
    <row r="159" spans="1:7" x14ac:dyDescent="0.25">
      <c r="A159" s="13" t="s">
        <v>1215</v>
      </c>
      <c r="B159" s="33" t="s">
        <v>1216</v>
      </c>
      <c r="C159" s="33" t="s">
        <v>448</v>
      </c>
      <c r="D159" s="14">
        <v>2773</v>
      </c>
      <c r="E159" s="15">
        <v>55.44</v>
      </c>
      <c r="F159" s="16">
        <v>2.3E-3</v>
      </c>
      <c r="G159" s="16"/>
    </row>
    <row r="160" spans="1:7" x14ac:dyDescent="0.25">
      <c r="A160" s="13" t="s">
        <v>421</v>
      </c>
      <c r="B160" s="33" t="s">
        <v>422</v>
      </c>
      <c r="C160" s="33" t="s">
        <v>393</v>
      </c>
      <c r="D160" s="14">
        <v>1111</v>
      </c>
      <c r="E160" s="15">
        <v>54.85</v>
      </c>
      <c r="F160" s="16">
        <v>2.3E-3</v>
      </c>
      <c r="G160" s="16"/>
    </row>
    <row r="161" spans="1:7" x14ac:dyDescent="0.25">
      <c r="A161" s="13" t="s">
        <v>1791</v>
      </c>
      <c r="B161" s="33" t="s">
        <v>1792</v>
      </c>
      <c r="C161" s="33" t="s">
        <v>1614</v>
      </c>
      <c r="D161" s="14">
        <v>26942</v>
      </c>
      <c r="E161" s="15">
        <v>54.72</v>
      </c>
      <c r="F161" s="16">
        <v>2.3E-3</v>
      </c>
      <c r="G161" s="16"/>
    </row>
    <row r="162" spans="1:7" x14ac:dyDescent="0.25">
      <c r="A162" s="13" t="s">
        <v>2101</v>
      </c>
      <c r="B162" s="33" t="s">
        <v>2102</v>
      </c>
      <c r="C162" s="33" t="s">
        <v>415</v>
      </c>
      <c r="D162" s="14">
        <v>10938</v>
      </c>
      <c r="E162" s="15">
        <v>54.71</v>
      </c>
      <c r="F162" s="16">
        <v>2.3E-3</v>
      </c>
      <c r="G162" s="16"/>
    </row>
    <row r="163" spans="1:7" x14ac:dyDescent="0.25">
      <c r="A163" s="13" t="s">
        <v>1625</v>
      </c>
      <c r="B163" s="33" t="s">
        <v>1626</v>
      </c>
      <c r="C163" s="33" t="s">
        <v>460</v>
      </c>
      <c r="D163" s="14">
        <v>1488</v>
      </c>
      <c r="E163" s="15">
        <v>54.37</v>
      </c>
      <c r="F163" s="16">
        <v>2.2000000000000001E-3</v>
      </c>
      <c r="G163" s="16"/>
    </row>
    <row r="164" spans="1:7" x14ac:dyDescent="0.25">
      <c r="A164" s="13" t="s">
        <v>844</v>
      </c>
      <c r="B164" s="33" t="s">
        <v>845</v>
      </c>
      <c r="C164" s="33" t="s">
        <v>412</v>
      </c>
      <c r="D164" s="14">
        <v>2213</v>
      </c>
      <c r="E164" s="15">
        <v>53.55</v>
      </c>
      <c r="F164" s="16">
        <v>2.2000000000000001E-3</v>
      </c>
      <c r="G164" s="16"/>
    </row>
    <row r="165" spans="1:7" x14ac:dyDescent="0.25">
      <c r="A165" s="13" t="s">
        <v>2103</v>
      </c>
      <c r="B165" s="33" t="s">
        <v>2104</v>
      </c>
      <c r="C165" s="33" t="s">
        <v>465</v>
      </c>
      <c r="D165" s="14">
        <v>12390</v>
      </c>
      <c r="E165" s="15">
        <v>52.79</v>
      </c>
      <c r="F165" s="16">
        <v>2.2000000000000001E-3</v>
      </c>
      <c r="G165" s="16"/>
    </row>
    <row r="166" spans="1:7" x14ac:dyDescent="0.25">
      <c r="A166" s="13" t="s">
        <v>649</v>
      </c>
      <c r="B166" s="33" t="s">
        <v>650</v>
      </c>
      <c r="C166" s="33" t="s">
        <v>487</v>
      </c>
      <c r="D166" s="14">
        <v>7264</v>
      </c>
      <c r="E166" s="15">
        <v>52.75</v>
      </c>
      <c r="F166" s="16">
        <v>2.2000000000000001E-3</v>
      </c>
      <c r="G166" s="16"/>
    </row>
    <row r="167" spans="1:7" x14ac:dyDescent="0.25">
      <c r="A167" s="13" t="s">
        <v>1568</v>
      </c>
      <c r="B167" s="33" t="s">
        <v>1569</v>
      </c>
      <c r="C167" s="33" t="s">
        <v>484</v>
      </c>
      <c r="D167" s="14">
        <v>731</v>
      </c>
      <c r="E167" s="15">
        <v>52.5</v>
      </c>
      <c r="F167" s="16">
        <v>2.2000000000000001E-3</v>
      </c>
      <c r="G167" s="16"/>
    </row>
    <row r="168" spans="1:7" x14ac:dyDescent="0.25">
      <c r="A168" s="13" t="s">
        <v>2105</v>
      </c>
      <c r="B168" s="33" t="s">
        <v>2106</v>
      </c>
      <c r="C168" s="33" t="s">
        <v>438</v>
      </c>
      <c r="D168" s="14">
        <v>2641</v>
      </c>
      <c r="E168" s="15">
        <v>52.39</v>
      </c>
      <c r="F168" s="16">
        <v>2.2000000000000001E-3</v>
      </c>
      <c r="G168" s="16"/>
    </row>
    <row r="169" spans="1:7" x14ac:dyDescent="0.25">
      <c r="A169" s="13" t="s">
        <v>453</v>
      </c>
      <c r="B169" s="33" t="s">
        <v>454</v>
      </c>
      <c r="C169" s="33" t="s">
        <v>455</v>
      </c>
      <c r="D169" s="14">
        <v>4511</v>
      </c>
      <c r="E169" s="15">
        <v>52.29</v>
      </c>
      <c r="F169" s="16">
        <v>2.2000000000000001E-3</v>
      </c>
      <c r="G169" s="16"/>
    </row>
    <row r="170" spans="1:7" x14ac:dyDescent="0.25">
      <c r="A170" s="13" t="s">
        <v>1251</v>
      </c>
      <c r="B170" s="33" t="s">
        <v>1252</v>
      </c>
      <c r="C170" s="33" t="s">
        <v>465</v>
      </c>
      <c r="D170" s="14">
        <v>1546</v>
      </c>
      <c r="E170" s="15">
        <v>52.2</v>
      </c>
      <c r="F170" s="16">
        <v>2.2000000000000001E-3</v>
      </c>
      <c r="G170" s="16"/>
    </row>
    <row r="171" spans="1:7" x14ac:dyDescent="0.25">
      <c r="A171" s="13" t="s">
        <v>2107</v>
      </c>
      <c r="B171" s="33" t="s">
        <v>2108</v>
      </c>
      <c r="C171" s="33" t="s">
        <v>479</v>
      </c>
      <c r="D171" s="14">
        <v>408</v>
      </c>
      <c r="E171" s="15">
        <v>50.89</v>
      </c>
      <c r="F171" s="16">
        <v>2.0999999999999999E-3</v>
      </c>
      <c r="G171" s="16"/>
    </row>
    <row r="172" spans="1:7" x14ac:dyDescent="0.25">
      <c r="A172" s="13" t="s">
        <v>2109</v>
      </c>
      <c r="B172" s="33" t="s">
        <v>2110</v>
      </c>
      <c r="C172" s="33" t="s">
        <v>769</v>
      </c>
      <c r="D172" s="14">
        <v>18258</v>
      </c>
      <c r="E172" s="15">
        <v>50.84</v>
      </c>
      <c r="F172" s="16">
        <v>2.0999999999999999E-3</v>
      </c>
      <c r="G172" s="16"/>
    </row>
    <row r="173" spans="1:7" x14ac:dyDescent="0.25">
      <c r="A173" s="13" t="s">
        <v>2111</v>
      </c>
      <c r="B173" s="33" t="s">
        <v>2112</v>
      </c>
      <c r="C173" s="33" t="s">
        <v>479</v>
      </c>
      <c r="D173" s="14">
        <v>27394</v>
      </c>
      <c r="E173" s="15">
        <v>50.7</v>
      </c>
      <c r="F173" s="16">
        <v>2.0999999999999999E-3</v>
      </c>
      <c r="G173" s="16"/>
    </row>
    <row r="174" spans="1:7" x14ac:dyDescent="0.25">
      <c r="A174" s="13" t="s">
        <v>2113</v>
      </c>
      <c r="B174" s="33" t="s">
        <v>2114</v>
      </c>
      <c r="C174" s="33" t="s">
        <v>438</v>
      </c>
      <c r="D174" s="14">
        <v>808</v>
      </c>
      <c r="E174" s="15">
        <v>50.56</v>
      </c>
      <c r="F174" s="16">
        <v>2.0999999999999999E-3</v>
      </c>
      <c r="G174" s="16"/>
    </row>
    <row r="175" spans="1:7" x14ac:dyDescent="0.25">
      <c r="A175" s="13" t="s">
        <v>1768</v>
      </c>
      <c r="B175" s="33" t="s">
        <v>1769</v>
      </c>
      <c r="C175" s="33" t="s">
        <v>479</v>
      </c>
      <c r="D175" s="14">
        <v>11766</v>
      </c>
      <c r="E175" s="15">
        <v>50.5</v>
      </c>
      <c r="F175" s="16">
        <v>2.0999999999999999E-3</v>
      </c>
      <c r="G175" s="16"/>
    </row>
    <row r="176" spans="1:7" x14ac:dyDescent="0.25">
      <c r="A176" s="13" t="s">
        <v>2115</v>
      </c>
      <c r="B176" s="33" t="s">
        <v>2116</v>
      </c>
      <c r="C176" s="33" t="s">
        <v>786</v>
      </c>
      <c r="D176" s="14">
        <v>2589</v>
      </c>
      <c r="E176" s="15">
        <v>50.3</v>
      </c>
      <c r="F176" s="16">
        <v>2.0999999999999999E-3</v>
      </c>
      <c r="G176" s="16"/>
    </row>
    <row r="177" spans="1:7" x14ac:dyDescent="0.25">
      <c r="A177" s="13" t="s">
        <v>2117</v>
      </c>
      <c r="B177" s="33" t="s">
        <v>2118</v>
      </c>
      <c r="C177" s="33" t="s">
        <v>500</v>
      </c>
      <c r="D177" s="14">
        <v>11878</v>
      </c>
      <c r="E177" s="15">
        <v>50.02</v>
      </c>
      <c r="F177" s="16">
        <v>2.0999999999999999E-3</v>
      </c>
      <c r="G177" s="16"/>
    </row>
    <row r="178" spans="1:7" x14ac:dyDescent="0.25">
      <c r="A178" s="13" t="s">
        <v>2119</v>
      </c>
      <c r="B178" s="33" t="s">
        <v>2120</v>
      </c>
      <c r="C178" s="33" t="s">
        <v>396</v>
      </c>
      <c r="D178" s="14">
        <v>46678</v>
      </c>
      <c r="E178" s="15">
        <v>50</v>
      </c>
      <c r="F178" s="16">
        <v>2.0999999999999999E-3</v>
      </c>
      <c r="G178" s="16"/>
    </row>
    <row r="179" spans="1:7" x14ac:dyDescent="0.25">
      <c r="A179" s="13" t="s">
        <v>2121</v>
      </c>
      <c r="B179" s="33" t="s">
        <v>2122</v>
      </c>
      <c r="C179" s="33" t="s">
        <v>530</v>
      </c>
      <c r="D179" s="14">
        <v>1491</v>
      </c>
      <c r="E179" s="15">
        <v>49.97</v>
      </c>
      <c r="F179" s="16">
        <v>2.0999999999999999E-3</v>
      </c>
      <c r="G179" s="16"/>
    </row>
    <row r="180" spans="1:7" x14ac:dyDescent="0.25">
      <c r="A180" s="13" t="s">
        <v>659</v>
      </c>
      <c r="B180" s="33" t="s">
        <v>660</v>
      </c>
      <c r="C180" s="33" t="s">
        <v>431</v>
      </c>
      <c r="D180" s="14">
        <v>3057</v>
      </c>
      <c r="E180" s="15">
        <v>48.68</v>
      </c>
      <c r="F180" s="16">
        <v>2E-3</v>
      </c>
      <c r="G180" s="16"/>
    </row>
    <row r="181" spans="1:7" x14ac:dyDescent="0.25">
      <c r="A181" s="13" t="s">
        <v>1224</v>
      </c>
      <c r="B181" s="33" t="s">
        <v>1225</v>
      </c>
      <c r="C181" s="33" t="s">
        <v>495</v>
      </c>
      <c r="D181" s="14">
        <v>1056</v>
      </c>
      <c r="E181" s="15">
        <v>47.54</v>
      </c>
      <c r="F181" s="16">
        <v>2E-3</v>
      </c>
      <c r="G181" s="16"/>
    </row>
    <row r="182" spans="1:7" x14ac:dyDescent="0.25">
      <c r="A182" s="13" t="s">
        <v>2123</v>
      </c>
      <c r="B182" s="33" t="s">
        <v>2124</v>
      </c>
      <c r="C182" s="33" t="s">
        <v>479</v>
      </c>
      <c r="D182" s="14">
        <v>30829</v>
      </c>
      <c r="E182" s="15">
        <v>47.24</v>
      </c>
      <c r="F182" s="16">
        <v>1.9E-3</v>
      </c>
      <c r="G182" s="16"/>
    </row>
    <row r="183" spans="1:7" x14ac:dyDescent="0.25">
      <c r="A183" s="13" t="s">
        <v>2125</v>
      </c>
      <c r="B183" s="33" t="s">
        <v>2126</v>
      </c>
      <c r="C183" s="33" t="s">
        <v>396</v>
      </c>
      <c r="D183" s="14">
        <v>31913</v>
      </c>
      <c r="E183" s="15">
        <v>46.68</v>
      </c>
      <c r="F183" s="16">
        <v>1.9E-3</v>
      </c>
      <c r="G183" s="16"/>
    </row>
    <row r="184" spans="1:7" x14ac:dyDescent="0.25">
      <c r="A184" s="13" t="s">
        <v>2127</v>
      </c>
      <c r="B184" s="33" t="s">
        <v>2128</v>
      </c>
      <c r="C184" s="33" t="s">
        <v>1614</v>
      </c>
      <c r="D184" s="14">
        <v>25410</v>
      </c>
      <c r="E184" s="15">
        <v>46.51</v>
      </c>
      <c r="F184" s="16">
        <v>1.9E-3</v>
      </c>
      <c r="G184" s="16"/>
    </row>
    <row r="185" spans="1:7" x14ac:dyDescent="0.25">
      <c r="A185" s="13" t="s">
        <v>2129</v>
      </c>
      <c r="B185" s="33" t="s">
        <v>2130</v>
      </c>
      <c r="C185" s="33" t="s">
        <v>484</v>
      </c>
      <c r="D185" s="14">
        <v>18030</v>
      </c>
      <c r="E185" s="15">
        <v>46.21</v>
      </c>
      <c r="F185" s="16">
        <v>1.9E-3</v>
      </c>
      <c r="G185" s="16"/>
    </row>
    <row r="186" spans="1:7" x14ac:dyDescent="0.25">
      <c r="A186" s="13" t="s">
        <v>653</v>
      </c>
      <c r="B186" s="33" t="s">
        <v>654</v>
      </c>
      <c r="C186" s="33" t="s">
        <v>431</v>
      </c>
      <c r="D186" s="14">
        <v>1590</v>
      </c>
      <c r="E186" s="15">
        <v>45.8</v>
      </c>
      <c r="F186" s="16">
        <v>1.9E-3</v>
      </c>
      <c r="G186" s="16"/>
    </row>
    <row r="187" spans="1:7" x14ac:dyDescent="0.25">
      <c r="A187" s="13" t="s">
        <v>2131</v>
      </c>
      <c r="B187" s="33" t="s">
        <v>2132</v>
      </c>
      <c r="C187" s="33" t="s">
        <v>476</v>
      </c>
      <c r="D187" s="14">
        <v>3251</v>
      </c>
      <c r="E187" s="15">
        <v>45.77</v>
      </c>
      <c r="F187" s="16">
        <v>1.9E-3</v>
      </c>
      <c r="G187" s="16"/>
    </row>
    <row r="188" spans="1:7" x14ac:dyDescent="0.25">
      <c r="A188" s="13" t="s">
        <v>439</v>
      </c>
      <c r="B188" s="33" t="s">
        <v>440</v>
      </c>
      <c r="C188" s="33" t="s">
        <v>412</v>
      </c>
      <c r="D188" s="14">
        <v>1223</v>
      </c>
      <c r="E188" s="15">
        <v>45.53</v>
      </c>
      <c r="F188" s="16">
        <v>1.9E-3</v>
      </c>
      <c r="G188" s="16"/>
    </row>
    <row r="189" spans="1:7" x14ac:dyDescent="0.25">
      <c r="A189" s="13" t="s">
        <v>1584</v>
      </c>
      <c r="B189" s="33" t="s">
        <v>1585</v>
      </c>
      <c r="C189" s="33" t="s">
        <v>420</v>
      </c>
      <c r="D189" s="14">
        <v>3540</v>
      </c>
      <c r="E189" s="15">
        <v>45.36</v>
      </c>
      <c r="F189" s="16">
        <v>1.9E-3</v>
      </c>
      <c r="G189" s="16"/>
    </row>
    <row r="190" spans="1:7" x14ac:dyDescent="0.25">
      <c r="A190" s="13" t="s">
        <v>2133</v>
      </c>
      <c r="B190" s="33" t="s">
        <v>2134</v>
      </c>
      <c r="C190" s="33" t="s">
        <v>769</v>
      </c>
      <c r="D190" s="14">
        <v>35199</v>
      </c>
      <c r="E190" s="15">
        <v>44.95</v>
      </c>
      <c r="F190" s="16">
        <v>1.9E-3</v>
      </c>
      <c r="G190" s="16"/>
    </row>
    <row r="191" spans="1:7" x14ac:dyDescent="0.25">
      <c r="A191" s="13" t="s">
        <v>888</v>
      </c>
      <c r="B191" s="33" t="s">
        <v>889</v>
      </c>
      <c r="C191" s="33" t="s">
        <v>460</v>
      </c>
      <c r="D191" s="14">
        <v>833</v>
      </c>
      <c r="E191" s="15">
        <v>43.94</v>
      </c>
      <c r="F191" s="16">
        <v>1.8E-3</v>
      </c>
      <c r="G191" s="16"/>
    </row>
    <row r="192" spans="1:7" x14ac:dyDescent="0.25">
      <c r="A192" s="13" t="s">
        <v>2028</v>
      </c>
      <c r="B192" s="33" t="s">
        <v>2029</v>
      </c>
      <c r="C192" s="33" t="s">
        <v>455</v>
      </c>
      <c r="D192" s="14">
        <v>7574</v>
      </c>
      <c r="E192" s="15">
        <v>43.92</v>
      </c>
      <c r="F192" s="16">
        <v>1.8E-3</v>
      </c>
      <c r="G192" s="16"/>
    </row>
    <row r="193" spans="1:7" x14ac:dyDescent="0.25">
      <c r="A193" s="13" t="s">
        <v>655</v>
      </c>
      <c r="B193" s="33" t="s">
        <v>656</v>
      </c>
      <c r="C193" s="33" t="s">
        <v>431</v>
      </c>
      <c r="D193" s="14">
        <v>1617</v>
      </c>
      <c r="E193" s="15">
        <v>42.41</v>
      </c>
      <c r="F193" s="16">
        <v>1.8E-3</v>
      </c>
      <c r="G193" s="16"/>
    </row>
    <row r="194" spans="1:7" x14ac:dyDescent="0.25">
      <c r="A194" s="13" t="s">
        <v>471</v>
      </c>
      <c r="B194" s="33" t="s">
        <v>472</v>
      </c>
      <c r="C194" s="33" t="s">
        <v>473</v>
      </c>
      <c r="D194" s="14">
        <v>2889</v>
      </c>
      <c r="E194" s="15">
        <v>42.29</v>
      </c>
      <c r="F194" s="16">
        <v>1.6999999999999999E-3</v>
      </c>
      <c r="G194" s="16"/>
    </row>
    <row r="195" spans="1:7" x14ac:dyDescent="0.25">
      <c r="A195" s="13" t="s">
        <v>1619</v>
      </c>
      <c r="B195" s="33" t="s">
        <v>1620</v>
      </c>
      <c r="C195" s="33" t="s">
        <v>479</v>
      </c>
      <c r="D195" s="14">
        <v>25881</v>
      </c>
      <c r="E195" s="15">
        <v>41.56</v>
      </c>
      <c r="F195" s="16">
        <v>1.6999999999999999E-3</v>
      </c>
      <c r="G195" s="16"/>
    </row>
    <row r="196" spans="1:7" x14ac:dyDescent="0.25">
      <c r="A196" s="13" t="s">
        <v>1576</v>
      </c>
      <c r="B196" s="33" t="s">
        <v>1577</v>
      </c>
      <c r="C196" s="33" t="s">
        <v>552</v>
      </c>
      <c r="D196" s="14">
        <v>1274</v>
      </c>
      <c r="E196" s="15">
        <v>41.41</v>
      </c>
      <c r="F196" s="16">
        <v>1.6999999999999999E-3</v>
      </c>
      <c r="G196" s="16"/>
    </row>
    <row r="197" spans="1:7" x14ac:dyDescent="0.25">
      <c r="A197" s="13" t="s">
        <v>436</v>
      </c>
      <c r="B197" s="33" t="s">
        <v>437</v>
      </c>
      <c r="C197" s="33" t="s">
        <v>438</v>
      </c>
      <c r="D197" s="14">
        <v>1450</v>
      </c>
      <c r="E197" s="15">
        <v>41.31</v>
      </c>
      <c r="F197" s="16">
        <v>1.6999999999999999E-3</v>
      </c>
      <c r="G197" s="16"/>
    </row>
    <row r="198" spans="1:7" x14ac:dyDescent="0.25">
      <c r="A198" s="13" t="s">
        <v>2135</v>
      </c>
      <c r="B198" s="33" t="s">
        <v>2136</v>
      </c>
      <c r="C198" s="33" t="s">
        <v>856</v>
      </c>
      <c r="D198" s="14">
        <v>6044</v>
      </c>
      <c r="E198" s="15">
        <v>41.13</v>
      </c>
      <c r="F198" s="16">
        <v>1.6999999999999999E-3</v>
      </c>
      <c r="G198" s="16"/>
    </row>
    <row r="199" spans="1:7" x14ac:dyDescent="0.25">
      <c r="A199" s="13" t="s">
        <v>863</v>
      </c>
      <c r="B199" s="33" t="s">
        <v>864</v>
      </c>
      <c r="C199" s="33" t="s">
        <v>500</v>
      </c>
      <c r="D199" s="14">
        <v>2254</v>
      </c>
      <c r="E199" s="15">
        <v>40.409999999999997</v>
      </c>
      <c r="F199" s="16">
        <v>1.6999999999999999E-3</v>
      </c>
      <c r="G199" s="16"/>
    </row>
    <row r="200" spans="1:7" x14ac:dyDescent="0.25">
      <c r="A200" s="13" t="s">
        <v>1598</v>
      </c>
      <c r="B200" s="33" t="s">
        <v>1599</v>
      </c>
      <c r="C200" s="33" t="s">
        <v>396</v>
      </c>
      <c r="D200" s="14">
        <v>6204</v>
      </c>
      <c r="E200" s="15">
        <v>40.32</v>
      </c>
      <c r="F200" s="16">
        <v>1.6999999999999999E-3</v>
      </c>
      <c r="G200" s="16"/>
    </row>
    <row r="201" spans="1:7" x14ac:dyDescent="0.25">
      <c r="A201" s="13" t="s">
        <v>2137</v>
      </c>
      <c r="B201" s="33" t="s">
        <v>2138</v>
      </c>
      <c r="C201" s="33" t="s">
        <v>495</v>
      </c>
      <c r="D201" s="14">
        <v>5924</v>
      </c>
      <c r="E201" s="15">
        <v>40.28</v>
      </c>
      <c r="F201" s="16">
        <v>1.6999999999999999E-3</v>
      </c>
      <c r="G201" s="16"/>
    </row>
    <row r="202" spans="1:7" x14ac:dyDescent="0.25">
      <c r="A202" s="13" t="s">
        <v>824</v>
      </c>
      <c r="B202" s="33" t="s">
        <v>825</v>
      </c>
      <c r="C202" s="33" t="s">
        <v>396</v>
      </c>
      <c r="D202" s="14">
        <v>17446</v>
      </c>
      <c r="E202" s="15">
        <v>39.869999999999997</v>
      </c>
      <c r="F202" s="16">
        <v>1.6000000000000001E-3</v>
      </c>
      <c r="G202" s="16"/>
    </row>
    <row r="203" spans="1:7" x14ac:dyDescent="0.25">
      <c r="A203" s="13" t="s">
        <v>1623</v>
      </c>
      <c r="B203" s="33" t="s">
        <v>1624</v>
      </c>
      <c r="C203" s="33" t="s">
        <v>479</v>
      </c>
      <c r="D203" s="14">
        <v>936</v>
      </c>
      <c r="E203" s="15">
        <v>39.11</v>
      </c>
      <c r="F203" s="16">
        <v>1.6000000000000001E-3</v>
      </c>
      <c r="G203" s="16"/>
    </row>
    <row r="204" spans="1:7" x14ac:dyDescent="0.25">
      <c r="A204" s="13" t="s">
        <v>449</v>
      </c>
      <c r="B204" s="33" t="s">
        <v>450</v>
      </c>
      <c r="C204" s="33" t="s">
        <v>405</v>
      </c>
      <c r="D204" s="14">
        <v>870</v>
      </c>
      <c r="E204" s="15">
        <v>39.07</v>
      </c>
      <c r="F204" s="16">
        <v>1.6000000000000001E-3</v>
      </c>
      <c r="G204" s="16"/>
    </row>
    <row r="205" spans="1:7" x14ac:dyDescent="0.25">
      <c r="A205" s="13" t="s">
        <v>446</v>
      </c>
      <c r="B205" s="33" t="s">
        <v>447</v>
      </c>
      <c r="C205" s="33" t="s">
        <v>448</v>
      </c>
      <c r="D205" s="14">
        <v>2782</v>
      </c>
      <c r="E205" s="15">
        <v>38.979999999999997</v>
      </c>
      <c r="F205" s="16">
        <v>1.6000000000000001E-3</v>
      </c>
      <c r="G205" s="16"/>
    </row>
    <row r="206" spans="1:7" x14ac:dyDescent="0.25">
      <c r="A206" s="13" t="s">
        <v>952</v>
      </c>
      <c r="B206" s="33" t="s">
        <v>953</v>
      </c>
      <c r="C206" s="33" t="s">
        <v>581</v>
      </c>
      <c r="D206" s="14">
        <v>6720</v>
      </c>
      <c r="E206" s="15">
        <v>38.880000000000003</v>
      </c>
      <c r="F206" s="16">
        <v>1.6000000000000001E-3</v>
      </c>
      <c r="G206" s="16"/>
    </row>
    <row r="207" spans="1:7" x14ac:dyDescent="0.25">
      <c r="A207" s="13" t="s">
        <v>875</v>
      </c>
      <c r="B207" s="33" t="s">
        <v>876</v>
      </c>
      <c r="C207" s="33" t="s">
        <v>460</v>
      </c>
      <c r="D207" s="14">
        <v>6033</v>
      </c>
      <c r="E207" s="15">
        <v>38.520000000000003</v>
      </c>
      <c r="F207" s="16">
        <v>1.6000000000000001E-3</v>
      </c>
      <c r="G207" s="16"/>
    </row>
    <row r="208" spans="1:7" x14ac:dyDescent="0.25">
      <c r="A208" s="13" t="s">
        <v>1627</v>
      </c>
      <c r="B208" s="33" t="s">
        <v>1628</v>
      </c>
      <c r="C208" s="33" t="s">
        <v>479</v>
      </c>
      <c r="D208" s="14">
        <v>19277</v>
      </c>
      <c r="E208" s="15">
        <v>38.450000000000003</v>
      </c>
      <c r="F208" s="16">
        <v>1.6000000000000001E-3</v>
      </c>
      <c r="G208" s="16"/>
    </row>
    <row r="209" spans="1:7" x14ac:dyDescent="0.25">
      <c r="A209" s="13" t="s">
        <v>1773</v>
      </c>
      <c r="B209" s="33" t="s">
        <v>1774</v>
      </c>
      <c r="C209" s="33" t="s">
        <v>786</v>
      </c>
      <c r="D209" s="14">
        <v>126</v>
      </c>
      <c r="E209" s="15">
        <v>38.43</v>
      </c>
      <c r="F209" s="16">
        <v>1.6000000000000001E-3</v>
      </c>
      <c r="G209" s="16"/>
    </row>
    <row r="210" spans="1:7" x14ac:dyDescent="0.25">
      <c r="A210" s="13" t="s">
        <v>661</v>
      </c>
      <c r="B210" s="33" t="s">
        <v>662</v>
      </c>
      <c r="C210" s="33" t="s">
        <v>487</v>
      </c>
      <c r="D210" s="14">
        <v>3198</v>
      </c>
      <c r="E210" s="15">
        <v>38.32</v>
      </c>
      <c r="F210" s="16">
        <v>1.6000000000000001E-3</v>
      </c>
      <c r="G210" s="16"/>
    </row>
    <row r="211" spans="1:7" x14ac:dyDescent="0.25">
      <c r="A211" s="13" t="s">
        <v>2139</v>
      </c>
      <c r="B211" s="33" t="s">
        <v>2140</v>
      </c>
      <c r="C211" s="33" t="s">
        <v>490</v>
      </c>
      <c r="D211" s="14">
        <v>7415</v>
      </c>
      <c r="E211" s="15">
        <v>37.76</v>
      </c>
      <c r="F211" s="16">
        <v>1.6000000000000001E-3</v>
      </c>
      <c r="G211" s="16"/>
    </row>
    <row r="212" spans="1:7" x14ac:dyDescent="0.25">
      <c r="A212" s="13" t="s">
        <v>811</v>
      </c>
      <c r="B212" s="33" t="s">
        <v>812</v>
      </c>
      <c r="C212" s="33" t="s">
        <v>465</v>
      </c>
      <c r="D212" s="14">
        <v>27774</v>
      </c>
      <c r="E212" s="15">
        <v>36.369999999999997</v>
      </c>
      <c r="F212" s="16">
        <v>1.5E-3</v>
      </c>
      <c r="G212" s="16"/>
    </row>
    <row r="213" spans="1:7" x14ac:dyDescent="0.25">
      <c r="A213" s="13" t="s">
        <v>451</v>
      </c>
      <c r="B213" s="33" t="s">
        <v>452</v>
      </c>
      <c r="C213" s="33" t="s">
        <v>415</v>
      </c>
      <c r="D213" s="14">
        <v>2377</v>
      </c>
      <c r="E213" s="15">
        <v>36.340000000000003</v>
      </c>
      <c r="F213" s="16">
        <v>1.5E-3</v>
      </c>
      <c r="G213" s="16"/>
    </row>
    <row r="214" spans="1:7" x14ac:dyDescent="0.25">
      <c r="A214" s="13" t="s">
        <v>956</v>
      </c>
      <c r="B214" s="33" t="s">
        <v>957</v>
      </c>
      <c r="C214" s="33" t="s">
        <v>460</v>
      </c>
      <c r="D214" s="14">
        <v>649</v>
      </c>
      <c r="E214" s="15">
        <v>35.950000000000003</v>
      </c>
      <c r="F214" s="16">
        <v>1.5E-3</v>
      </c>
      <c r="G214" s="16"/>
    </row>
    <row r="215" spans="1:7" x14ac:dyDescent="0.25">
      <c r="A215" s="13" t="s">
        <v>941</v>
      </c>
      <c r="B215" s="33" t="s">
        <v>942</v>
      </c>
      <c r="C215" s="33" t="s">
        <v>581</v>
      </c>
      <c r="D215" s="14">
        <v>5708</v>
      </c>
      <c r="E215" s="15">
        <v>35.119999999999997</v>
      </c>
      <c r="F215" s="16">
        <v>1.4E-3</v>
      </c>
      <c r="G215" s="16"/>
    </row>
    <row r="216" spans="1:7" x14ac:dyDescent="0.25">
      <c r="A216" s="13" t="s">
        <v>1993</v>
      </c>
      <c r="B216" s="33" t="s">
        <v>1994</v>
      </c>
      <c r="C216" s="33" t="s">
        <v>565</v>
      </c>
      <c r="D216" s="14">
        <v>3857</v>
      </c>
      <c r="E216" s="15">
        <v>34.96</v>
      </c>
      <c r="F216" s="16">
        <v>1.4E-3</v>
      </c>
      <c r="G216" s="16"/>
    </row>
    <row r="217" spans="1:7" x14ac:dyDescent="0.25">
      <c r="A217" s="13" t="s">
        <v>2141</v>
      </c>
      <c r="B217" s="33" t="s">
        <v>2142</v>
      </c>
      <c r="C217" s="33" t="s">
        <v>549</v>
      </c>
      <c r="D217" s="14">
        <v>76210</v>
      </c>
      <c r="E217" s="15">
        <v>34.42</v>
      </c>
      <c r="F217" s="16">
        <v>1.4E-3</v>
      </c>
      <c r="G217" s="16"/>
    </row>
    <row r="218" spans="1:7" x14ac:dyDescent="0.25">
      <c r="A218" s="13" t="s">
        <v>2143</v>
      </c>
      <c r="B218" s="33" t="s">
        <v>2144</v>
      </c>
      <c r="C218" s="33" t="s">
        <v>465</v>
      </c>
      <c r="D218" s="14">
        <v>65143</v>
      </c>
      <c r="E218" s="15">
        <v>33.950000000000003</v>
      </c>
      <c r="F218" s="16">
        <v>1.4E-3</v>
      </c>
      <c r="G218" s="16"/>
    </row>
    <row r="219" spans="1:7" x14ac:dyDescent="0.25">
      <c r="A219" s="13" t="s">
        <v>2145</v>
      </c>
      <c r="B219" s="33" t="s">
        <v>2146</v>
      </c>
      <c r="C219" s="33" t="s">
        <v>786</v>
      </c>
      <c r="D219" s="14">
        <v>6275</v>
      </c>
      <c r="E219" s="15">
        <v>33.78</v>
      </c>
      <c r="F219" s="16">
        <v>1.4E-3</v>
      </c>
      <c r="G219" s="16"/>
    </row>
    <row r="220" spans="1:7" x14ac:dyDescent="0.25">
      <c r="A220" s="13" t="s">
        <v>521</v>
      </c>
      <c r="B220" s="33" t="s">
        <v>522</v>
      </c>
      <c r="C220" s="33" t="s">
        <v>523</v>
      </c>
      <c r="D220" s="14">
        <v>10434</v>
      </c>
      <c r="E220" s="15">
        <v>33.369999999999997</v>
      </c>
      <c r="F220" s="16">
        <v>1.4E-3</v>
      </c>
      <c r="G220" s="16"/>
    </row>
    <row r="221" spans="1:7" x14ac:dyDescent="0.25">
      <c r="A221" s="13" t="s">
        <v>2147</v>
      </c>
      <c r="B221" s="33" t="s">
        <v>2148</v>
      </c>
      <c r="C221" s="33" t="s">
        <v>909</v>
      </c>
      <c r="D221" s="14">
        <v>12666</v>
      </c>
      <c r="E221" s="15">
        <v>32.72</v>
      </c>
      <c r="F221" s="16">
        <v>1.4E-3</v>
      </c>
      <c r="G221" s="16"/>
    </row>
    <row r="222" spans="1:7" x14ac:dyDescent="0.25">
      <c r="A222" s="13" t="s">
        <v>821</v>
      </c>
      <c r="B222" s="33" t="s">
        <v>822</v>
      </c>
      <c r="C222" s="33" t="s">
        <v>823</v>
      </c>
      <c r="D222" s="14">
        <v>3579</v>
      </c>
      <c r="E222" s="15">
        <v>32.65</v>
      </c>
      <c r="F222" s="16">
        <v>1.2999999999999999E-3</v>
      </c>
      <c r="G222" s="16"/>
    </row>
    <row r="223" spans="1:7" x14ac:dyDescent="0.25">
      <c r="A223" s="13" t="s">
        <v>629</v>
      </c>
      <c r="B223" s="33" t="s">
        <v>630</v>
      </c>
      <c r="C223" s="33" t="s">
        <v>431</v>
      </c>
      <c r="D223" s="14">
        <v>985</v>
      </c>
      <c r="E223" s="15">
        <v>31.8</v>
      </c>
      <c r="F223" s="16">
        <v>1.2999999999999999E-3</v>
      </c>
      <c r="G223" s="16"/>
    </row>
    <row r="224" spans="1:7" x14ac:dyDescent="0.25">
      <c r="A224" s="13" t="s">
        <v>2149</v>
      </c>
      <c r="B224" s="33" t="s">
        <v>2150</v>
      </c>
      <c r="C224" s="33" t="s">
        <v>479</v>
      </c>
      <c r="D224" s="14">
        <v>499</v>
      </c>
      <c r="E224" s="15">
        <v>31.53</v>
      </c>
      <c r="F224" s="16">
        <v>1.2999999999999999E-3</v>
      </c>
      <c r="G224" s="16"/>
    </row>
    <row r="225" spans="1:7" x14ac:dyDescent="0.25">
      <c r="A225" s="13" t="s">
        <v>2151</v>
      </c>
      <c r="B225" s="33" t="s">
        <v>2152</v>
      </c>
      <c r="C225" s="33" t="s">
        <v>856</v>
      </c>
      <c r="D225" s="14">
        <v>2632</v>
      </c>
      <c r="E225" s="15">
        <v>31.47</v>
      </c>
      <c r="F225" s="16">
        <v>1.2999999999999999E-3</v>
      </c>
      <c r="G225" s="16"/>
    </row>
    <row r="226" spans="1:7" x14ac:dyDescent="0.25">
      <c r="A226" s="13" t="s">
        <v>1637</v>
      </c>
      <c r="B226" s="33" t="s">
        <v>1638</v>
      </c>
      <c r="C226" s="33" t="s">
        <v>396</v>
      </c>
      <c r="D226" s="14">
        <v>32479</v>
      </c>
      <c r="E226" s="15">
        <v>31.22</v>
      </c>
      <c r="F226" s="16">
        <v>1.2999999999999999E-3</v>
      </c>
      <c r="G226" s="16"/>
    </row>
    <row r="227" spans="1:7" x14ac:dyDescent="0.25">
      <c r="A227" s="13" t="s">
        <v>2153</v>
      </c>
      <c r="B227" s="33" t="s">
        <v>2154</v>
      </c>
      <c r="C227" s="33" t="s">
        <v>1631</v>
      </c>
      <c r="D227" s="14">
        <v>108</v>
      </c>
      <c r="E227" s="15">
        <v>31.2</v>
      </c>
      <c r="F227" s="16">
        <v>1.2999999999999999E-3</v>
      </c>
      <c r="G227" s="16"/>
    </row>
    <row r="228" spans="1:7" x14ac:dyDescent="0.25">
      <c r="A228" s="13" t="s">
        <v>2155</v>
      </c>
      <c r="B228" s="33" t="s">
        <v>2156</v>
      </c>
      <c r="C228" s="33" t="s">
        <v>500</v>
      </c>
      <c r="D228" s="14">
        <v>8666</v>
      </c>
      <c r="E228" s="15">
        <v>30.91</v>
      </c>
      <c r="F228" s="16">
        <v>1.2999999999999999E-3</v>
      </c>
      <c r="G228" s="16"/>
    </row>
    <row r="229" spans="1:7" x14ac:dyDescent="0.25">
      <c r="A229" s="13" t="s">
        <v>2157</v>
      </c>
      <c r="B229" s="33" t="s">
        <v>2158</v>
      </c>
      <c r="C229" s="33" t="s">
        <v>490</v>
      </c>
      <c r="D229" s="14">
        <v>12532</v>
      </c>
      <c r="E229" s="15">
        <v>30.66</v>
      </c>
      <c r="F229" s="16">
        <v>1.2999999999999999E-3</v>
      </c>
      <c r="G229" s="16"/>
    </row>
    <row r="230" spans="1:7" x14ac:dyDescent="0.25">
      <c r="A230" s="13" t="s">
        <v>482</v>
      </c>
      <c r="B230" s="33" t="s">
        <v>483</v>
      </c>
      <c r="C230" s="33" t="s">
        <v>484</v>
      </c>
      <c r="D230" s="14">
        <v>28690</v>
      </c>
      <c r="E230" s="15">
        <v>29.91</v>
      </c>
      <c r="F230" s="16">
        <v>1.1999999999999999E-3</v>
      </c>
      <c r="G230" s="16"/>
    </row>
    <row r="231" spans="1:7" x14ac:dyDescent="0.25">
      <c r="A231" s="13" t="s">
        <v>2159</v>
      </c>
      <c r="B231" s="33" t="s">
        <v>2160</v>
      </c>
      <c r="C231" s="33" t="s">
        <v>490</v>
      </c>
      <c r="D231" s="14">
        <v>3411</v>
      </c>
      <c r="E231" s="15">
        <v>29.74</v>
      </c>
      <c r="F231" s="16">
        <v>1.1999999999999999E-3</v>
      </c>
      <c r="G231" s="16"/>
    </row>
    <row r="232" spans="1:7" x14ac:dyDescent="0.25">
      <c r="A232" s="13" t="s">
        <v>488</v>
      </c>
      <c r="B232" s="33" t="s">
        <v>489</v>
      </c>
      <c r="C232" s="33" t="s">
        <v>490</v>
      </c>
      <c r="D232" s="14">
        <v>28622</v>
      </c>
      <c r="E232" s="15">
        <v>28.8</v>
      </c>
      <c r="F232" s="16">
        <v>1.1999999999999999E-3</v>
      </c>
      <c r="G232" s="16"/>
    </row>
    <row r="233" spans="1:7" x14ac:dyDescent="0.25">
      <c r="A233" s="13" t="s">
        <v>2161</v>
      </c>
      <c r="B233" s="33" t="s">
        <v>2162</v>
      </c>
      <c r="C233" s="33" t="s">
        <v>476</v>
      </c>
      <c r="D233" s="14">
        <v>85</v>
      </c>
      <c r="E233" s="15">
        <v>28.63</v>
      </c>
      <c r="F233" s="16">
        <v>1.1999999999999999E-3</v>
      </c>
      <c r="G233" s="16"/>
    </row>
    <row r="234" spans="1:7" x14ac:dyDescent="0.25">
      <c r="A234" s="13" t="s">
        <v>1639</v>
      </c>
      <c r="B234" s="33" t="s">
        <v>1640</v>
      </c>
      <c r="C234" s="33" t="s">
        <v>396</v>
      </c>
      <c r="D234" s="14">
        <v>31758</v>
      </c>
      <c r="E234" s="15">
        <v>28.26</v>
      </c>
      <c r="F234" s="16">
        <v>1.1999999999999999E-3</v>
      </c>
      <c r="G234" s="16"/>
    </row>
    <row r="235" spans="1:7" x14ac:dyDescent="0.25">
      <c r="A235" s="13" t="s">
        <v>456</v>
      </c>
      <c r="B235" s="33" t="s">
        <v>457</v>
      </c>
      <c r="C235" s="33" t="s">
        <v>455</v>
      </c>
      <c r="D235" s="14">
        <v>5555</v>
      </c>
      <c r="E235" s="15">
        <v>28.14</v>
      </c>
      <c r="F235" s="16">
        <v>1.1999999999999999E-3</v>
      </c>
      <c r="G235" s="16"/>
    </row>
    <row r="236" spans="1:7" x14ac:dyDescent="0.25">
      <c r="A236" s="13" t="s">
        <v>2163</v>
      </c>
      <c r="B236" s="33" t="s">
        <v>2164</v>
      </c>
      <c r="C236" s="33" t="s">
        <v>396</v>
      </c>
      <c r="D236" s="14">
        <v>60434</v>
      </c>
      <c r="E236" s="15">
        <v>28.01</v>
      </c>
      <c r="F236" s="16">
        <v>1.1999999999999999E-3</v>
      </c>
      <c r="G236" s="16"/>
    </row>
    <row r="237" spans="1:7" x14ac:dyDescent="0.25">
      <c r="A237" s="13" t="s">
        <v>458</v>
      </c>
      <c r="B237" s="33" t="s">
        <v>459</v>
      </c>
      <c r="C237" s="33" t="s">
        <v>460</v>
      </c>
      <c r="D237" s="14">
        <v>494</v>
      </c>
      <c r="E237" s="15">
        <v>27.4</v>
      </c>
      <c r="F237" s="16">
        <v>1.1000000000000001E-3</v>
      </c>
      <c r="G237" s="16"/>
    </row>
    <row r="238" spans="1:7" x14ac:dyDescent="0.25">
      <c r="A238" s="13" t="s">
        <v>2165</v>
      </c>
      <c r="B238" s="33" t="s">
        <v>2166</v>
      </c>
      <c r="C238" s="33" t="s">
        <v>490</v>
      </c>
      <c r="D238" s="14">
        <v>2887</v>
      </c>
      <c r="E238" s="15">
        <v>27.39</v>
      </c>
      <c r="F238" s="16">
        <v>1.1000000000000001E-3</v>
      </c>
      <c r="G238" s="16"/>
    </row>
    <row r="239" spans="1:7" x14ac:dyDescent="0.25">
      <c r="A239" s="13" t="s">
        <v>2167</v>
      </c>
      <c r="B239" s="33" t="s">
        <v>2168</v>
      </c>
      <c r="C239" s="33" t="s">
        <v>1614</v>
      </c>
      <c r="D239" s="14">
        <v>6622</v>
      </c>
      <c r="E239" s="15">
        <v>27.31</v>
      </c>
      <c r="F239" s="16">
        <v>1.1000000000000001E-3</v>
      </c>
      <c r="G239" s="16"/>
    </row>
    <row r="240" spans="1:7" x14ac:dyDescent="0.25">
      <c r="A240" s="13" t="s">
        <v>865</v>
      </c>
      <c r="B240" s="33" t="s">
        <v>866</v>
      </c>
      <c r="C240" s="33" t="s">
        <v>490</v>
      </c>
      <c r="D240" s="14">
        <v>5035</v>
      </c>
      <c r="E240" s="15">
        <v>27.08</v>
      </c>
      <c r="F240" s="16">
        <v>1.1000000000000001E-3</v>
      </c>
      <c r="G240" s="16"/>
    </row>
    <row r="241" spans="1:7" x14ac:dyDescent="0.25">
      <c r="A241" s="13" t="s">
        <v>1629</v>
      </c>
      <c r="B241" s="33" t="s">
        <v>1630</v>
      </c>
      <c r="C241" s="33" t="s">
        <v>1631</v>
      </c>
      <c r="D241" s="14">
        <v>2381</v>
      </c>
      <c r="E241" s="15">
        <v>27</v>
      </c>
      <c r="F241" s="16">
        <v>1.1000000000000001E-3</v>
      </c>
      <c r="G241" s="16"/>
    </row>
    <row r="242" spans="1:7" x14ac:dyDescent="0.25">
      <c r="A242" s="13" t="s">
        <v>910</v>
      </c>
      <c r="B242" s="33" t="s">
        <v>911</v>
      </c>
      <c r="C242" s="33" t="s">
        <v>465</v>
      </c>
      <c r="D242" s="14">
        <v>1355</v>
      </c>
      <c r="E242" s="15">
        <v>26.67</v>
      </c>
      <c r="F242" s="16">
        <v>1.1000000000000001E-3</v>
      </c>
      <c r="G242" s="16"/>
    </row>
    <row r="243" spans="1:7" x14ac:dyDescent="0.25">
      <c r="A243" s="13" t="s">
        <v>2169</v>
      </c>
      <c r="B243" s="33" t="s">
        <v>2170</v>
      </c>
      <c r="C243" s="33" t="s">
        <v>490</v>
      </c>
      <c r="D243" s="14">
        <v>27475</v>
      </c>
      <c r="E243" s="15">
        <v>25.16</v>
      </c>
      <c r="F243" s="16">
        <v>1E-3</v>
      </c>
      <c r="G243" s="16"/>
    </row>
    <row r="244" spans="1:7" x14ac:dyDescent="0.25">
      <c r="A244" s="13" t="s">
        <v>2171</v>
      </c>
      <c r="B244" s="33" t="s">
        <v>2172</v>
      </c>
      <c r="C244" s="33" t="s">
        <v>2173</v>
      </c>
      <c r="D244" s="14">
        <v>3795</v>
      </c>
      <c r="E244" s="15">
        <v>24.67</v>
      </c>
      <c r="F244" s="16">
        <v>1E-3</v>
      </c>
      <c r="G244" s="16"/>
    </row>
    <row r="245" spans="1:7" x14ac:dyDescent="0.25">
      <c r="A245" s="13" t="s">
        <v>557</v>
      </c>
      <c r="B245" s="33" t="s">
        <v>558</v>
      </c>
      <c r="C245" s="33" t="s">
        <v>460</v>
      </c>
      <c r="D245" s="14">
        <v>1013</v>
      </c>
      <c r="E245" s="15">
        <v>24.36</v>
      </c>
      <c r="F245" s="16">
        <v>1E-3</v>
      </c>
      <c r="G245" s="16"/>
    </row>
    <row r="246" spans="1:7" x14ac:dyDescent="0.25">
      <c r="A246" s="13" t="s">
        <v>496</v>
      </c>
      <c r="B246" s="33" t="s">
        <v>497</v>
      </c>
      <c r="C246" s="33" t="s">
        <v>460</v>
      </c>
      <c r="D246" s="14">
        <v>2532</v>
      </c>
      <c r="E246" s="15">
        <v>23.75</v>
      </c>
      <c r="F246" s="16">
        <v>1E-3</v>
      </c>
      <c r="G246" s="16"/>
    </row>
    <row r="247" spans="1:7" x14ac:dyDescent="0.25">
      <c r="A247" s="13" t="s">
        <v>463</v>
      </c>
      <c r="B247" s="33" t="s">
        <v>464</v>
      </c>
      <c r="C247" s="33" t="s">
        <v>465</v>
      </c>
      <c r="D247" s="14">
        <v>82</v>
      </c>
      <c r="E247" s="15">
        <v>23.25</v>
      </c>
      <c r="F247" s="16">
        <v>1E-3</v>
      </c>
      <c r="G247" s="16"/>
    </row>
    <row r="248" spans="1:7" x14ac:dyDescent="0.25">
      <c r="A248" s="13" t="s">
        <v>2174</v>
      </c>
      <c r="B248" s="33" t="s">
        <v>2175</v>
      </c>
      <c r="C248" s="33" t="s">
        <v>479</v>
      </c>
      <c r="D248" s="14">
        <v>16830</v>
      </c>
      <c r="E248" s="15">
        <v>20.94</v>
      </c>
      <c r="F248" s="16">
        <v>8.9999999999999998E-4</v>
      </c>
      <c r="G248" s="16"/>
    </row>
    <row r="249" spans="1:7" x14ac:dyDescent="0.25">
      <c r="A249" s="13" t="s">
        <v>461</v>
      </c>
      <c r="B249" s="33" t="s">
        <v>462</v>
      </c>
      <c r="C249" s="33" t="s">
        <v>431</v>
      </c>
      <c r="D249" s="14">
        <v>2353</v>
      </c>
      <c r="E249" s="15">
        <v>20.86</v>
      </c>
      <c r="F249" s="16">
        <v>8.9999999999999998E-4</v>
      </c>
      <c r="G249" s="16"/>
    </row>
    <row r="250" spans="1:7" x14ac:dyDescent="0.25">
      <c r="A250" s="13" t="s">
        <v>2176</v>
      </c>
      <c r="B250" s="33" t="s">
        <v>2177</v>
      </c>
      <c r="C250" s="33" t="s">
        <v>500</v>
      </c>
      <c r="D250" s="14">
        <v>3685</v>
      </c>
      <c r="E250" s="15">
        <v>20.8</v>
      </c>
      <c r="F250" s="16">
        <v>8.9999999999999998E-4</v>
      </c>
      <c r="G250" s="16"/>
    </row>
    <row r="251" spans="1:7" x14ac:dyDescent="0.25">
      <c r="A251" s="13" t="s">
        <v>491</v>
      </c>
      <c r="B251" s="33" t="s">
        <v>492</v>
      </c>
      <c r="C251" s="33" t="s">
        <v>412</v>
      </c>
      <c r="D251" s="14">
        <v>1143</v>
      </c>
      <c r="E251" s="15">
        <v>19.52</v>
      </c>
      <c r="F251" s="16">
        <v>8.0000000000000004E-4</v>
      </c>
      <c r="G251" s="16"/>
    </row>
    <row r="252" spans="1:7" x14ac:dyDescent="0.25">
      <c r="A252" s="13" t="s">
        <v>2178</v>
      </c>
      <c r="B252" s="33" t="s">
        <v>2179</v>
      </c>
      <c r="C252" s="33" t="s">
        <v>412</v>
      </c>
      <c r="D252" s="14">
        <v>34271</v>
      </c>
      <c r="E252" s="15">
        <v>18.18</v>
      </c>
      <c r="F252" s="16">
        <v>8.0000000000000004E-4</v>
      </c>
      <c r="G252" s="16"/>
    </row>
    <row r="253" spans="1:7" x14ac:dyDescent="0.25">
      <c r="A253" s="13" t="s">
        <v>2180</v>
      </c>
      <c r="B253" s="33" t="s">
        <v>2181</v>
      </c>
      <c r="C253" s="33" t="s">
        <v>500</v>
      </c>
      <c r="D253" s="14">
        <v>2091</v>
      </c>
      <c r="E253" s="15">
        <v>16.72</v>
      </c>
      <c r="F253" s="16">
        <v>6.9999999999999999E-4</v>
      </c>
      <c r="G253" s="16"/>
    </row>
    <row r="254" spans="1:7" x14ac:dyDescent="0.25">
      <c r="A254" s="13" t="s">
        <v>2182</v>
      </c>
      <c r="B254" s="33" t="s">
        <v>2183</v>
      </c>
      <c r="C254" s="33" t="s">
        <v>500</v>
      </c>
      <c r="D254" s="14">
        <v>9245</v>
      </c>
      <c r="E254" s="15">
        <v>14.29</v>
      </c>
      <c r="F254" s="16">
        <v>5.9999999999999995E-4</v>
      </c>
      <c r="G254" s="16"/>
    </row>
    <row r="255" spans="1:7" x14ac:dyDescent="0.25">
      <c r="A255" s="13" t="s">
        <v>477</v>
      </c>
      <c r="B255" s="33" t="s">
        <v>478</v>
      </c>
      <c r="C255" s="33" t="s">
        <v>479</v>
      </c>
      <c r="D255" s="14">
        <v>8763</v>
      </c>
      <c r="E255" s="15">
        <v>10.8</v>
      </c>
      <c r="F255" s="16">
        <v>4.0000000000000002E-4</v>
      </c>
      <c r="G255" s="16"/>
    </row>
    <row r="256" spans="1:7" x14ac:dyDescent="0.25">
      <c r="A256" s="13" t="s">
        <v>2184</v>
      </c>
      <c r="B256" s="33" t="s">
        <v>2185</v>
      </c>
      <c r="C256" s="33" t="s">
        <v>769</v>
      </c>
      <c r="D256" s="14">
        <v>6857</v>
      </c>
      <c r="E256" s="15">
        <v>9.2200000000000006</v>
      </c>
      <c r="F256" s="16">
        <v>4.0000000000000002E-4</v>
      </c>
      <c r="G256" s="16"/>
    </row>
    <row r="257" spans="1:7" x14ac:dyDescent="0.25">
      <c r="A257" s="13" t="s">
        <v>511</v>
      </c>
      <c r="B257" s="33" t="s">
        <v>512</v>
      </c>
      <c r="C257" s="33" t="s">
        <v>484</v>
      </c>
      <c r="D257" s="14">
        <v>2532</v>
      </c>
      <c r="E257" s="15">
        <v>8.36</v>
      </c>
      <c r="F257" s="16">
        <v>2.9999999999999997E-4</v>
      </c>
      <c r="G257" s="16"/>
    </row>
    <row r="258" spans="1:7" x14ac:dyDescent="0.25">
      <c r="A258" s="17" t="s">
        <v>183</v>
      </c>
      <c r="B258" s="34"/>
      <c r="C258" s="34"/>
      <c r="D258" s="18"/>
      <c r="E258" s="37">
        <v>24215.56</v>
      </c>
      <c r="F258" s="38">
        <v>1.0003</v>
      </c>
      <c r="G258" s="21"/>
    </row>
    <row r="259" spans="1:7" x14ac:dyDescent="0.25">
      <c r="A259" s="17" t="s">
        <v>466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183</v>
      </c>
      <c r="B260" s="33"/>
      <c r="C260" s="33"/>
      <c r="D260" s="14"/>
      <c r="E260" s="39" t="s">
        <v>137</v>
      </c>
      <c r="F260" s="40" t="s">
        <v>137</v>
      </c>
      <c r="G260" s="16"/>
    </row>
    <row r="261" spans="1:7" x14ac:dyDescent="0.25">
      <c r="A261" s="24" t="s">
        <v>192</v>
      </c>
      <c r="B261" s="35"/>
      <c r="C261" s="35"/>
      <c r="D261" s="25"/>
      <c r="E261" s="30">
        <v>24215.56</v>
      </c>
      <c r="F261" s="31">
        <v>1.0003</v>
      </c>
      <c r="G261" s="21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196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197</v>
      </c>
      <c r="B265" s="33"/>
      <c r="C265" s="33"/>
      <c r="D265" s="14"/>
      <c r="E265" s="15">
        <v>75.930000000000007</v>
      </c>
      <c r="F265" s="16">
        <v>3.0999999999999999E-3</v>
      </c>
      <c r="G265" s="16">
        <v>6.6567000000000001E-2</v>
      </c>
    </row>
    <row r="266" spans="1:7" x14ac:dyDescent="0.25">
      <c r="A266" s="17" t="s">
        <v>183</v>
      </c>
      <c r="B266" s="34"/>
      <c r="C266" s="34"/>
      <c r="D266" s="18"/>
      <c r="E266" s="37">
        <v>75.930000000000007</v>
      </c>
      <c r="F266" s="38">
        <v>3.0999999999999999E-3</v>
      </c>
      <c r="G266" s="21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192</v>
      </c>
      <c r="B268" s="35"/>
      <c r="C268" s="35"/>
      <c r="D268" s="25"/>
      <c r="E268" s="19">
        <v>75.930000000000007</v>
      </c>
      <c r="F268" s="20">
        <v>3.0999999999999999E-3</v>
      </c>
      <c r="G268" s="21"/>
    </row>
    <row r="269" spans="1:7" x14ac:dyDescent="0.25">
      <c r="A269" s="13" t="s">
        <v>198</v>
      </c>
      <c r="B269" s="33"/>
      <c r="C269" s="33"/>
      <c r="D269" s="14"/>
      <c r="E269" s="15">
        <v>5.5391599999999999E-2</v>
      </c>
      <c r="F269" s="16">
        <v>1.9999999999999999E-6</v>
      </c>
      <c r="G269" s="16"/>
    </row>
    <row r="270" spans="1:7" x14ac:dyDescent="0.25">
      <c r="A270" s="13" t="s">
        <v>199</v>
      </c>
      <c r="B270" s="33"/>
      <c r="C270" s="33"/>
      <c r="D270" s="14"/>
      <c r="E270" s="26">
        <v>-63.185391600000003</v>
      </c>
      <c r="F270" s="27">
        <v>-3.4020000000000001E-3</v>
      </c>
      <c r="G270" s="16">
        <v>6.6566E-2</v>
      </c>
    </row>
    <row r="271" spans="1:7" x14ac:dyDescent="0.25">
      <c r="A271" s="28" t="s">
        <v>200</v>
      </c>
      <c r="B271" s="36"/>
      <c r="C271" s="36"/>
      <c r="D271" s="29"/>
      <c r="E271" s="30">
        <v>24228.36</v>
      </c>
      <c r="F271" s="31">
        <v>1</v>
      </c>
      <c r="G271" s="31"/>
    </row>
    <row r="276" spans="1:3" x14ac:dyDescent="0.25">
      <c r="A276" s="1" t="s">
        <v>202</v>
      </c>
    </row>
    <row r="277" spans="1:3" x14ac:dyDescent="0.25">
      <c r="A277" s="48" t="s">
        <v>203</v>
      </c>
      <c r="B277" s="3" t="s">
        <v>137</v>
      </c>
    </row>
    <row r="278" spans="1:3" x14ac:dyDescent="0.25">
      <c r="A278" t="s">
        <v>204</v>
      </c>
    </row>
    <row r="279" spans="1:3" x14ac:dyDescent="0.25">
      <c r="A279" t="s">
        <v>205</v>
      </c>
      <c r="B279" t="s">
        <v>206</v>
      </c>
      <c r="C279" t="s">
        <v>206</v>
      </c>
    </row>
    <row r="280" spans="1:3" x14ac:dyDescent="0.25">
      <c r="B280" s="49">
        <v>45716</v>
      </c>
      <c r="C280" s="49">
        <v>45747</v>
      </c>
    </row>
    <row r="281" spans="1:3" x14ac:dyDescent="0.25">
      <c r="A281" t="s">
        <v>211</v>
      </c>
      <c r="B281">
        <v>14.305199999999999</v>
      </c>
      <c r="C281">
        <v>15.353300000000001</v>
      </c>
    </row>
    <row r="282" spans="1:3" x14ac:dyDescent="0.25">
      <c r="A282" t="s">
        <v>212</v>
      </c>
      <c r="B282">
        <v>14.305199999999999</v>
      </c>
      <c r="C282">
        <v>15.353300000000001</v>
      </c>
    </row>
    <row r="283" spans="1:3" x14ac:dyDescent="0.25">
      <c r="A283" t="s">
        <v>217</v>
      </c>
      <c r="B283">
        <v>14.0024</v>
      </c>
      <c r="C283">
        <v>15.0205</v>
      </c>
    </row>
    <row r="284" spans="1:3" x14ac:dyDescent="0.25">
      <c r="A284" t="s">
        <v>218</v>
      </c>
      <c r="B284">
        <v>14.001799999999999</v>
      </c>
      <c r="C284">
        <v>15.0198</v>
      </c>
    </row>
    <row r="286" spans="1:3" x14ac:dyDescent="0.25">
      <c r="A286" t="s">
        <v>287</v>
      </c>
      <c r="B286" s="3" t="s">
        <v>137</v>
      </c>
    </row>
    <row r="287" spans="1:3" x14ac:dyDescent="0.25">
      <c r="A287" t="s">
        <v>233</v>
      </c>
      <c r="B287" s="3" t="s">
        <v>137</v>
      </c>
    </row>
    <row r="288" spans="1:3" ht="29.1" customHeight="1" x14ac:dyDescent="0.25">
      <c r="A288" s="48" t="s">
        <v>234</v>
      </c>
      <c r="B288" s="3" t="s">
        <v>137</v>
      </c>
    </row>
    <row r="289" spans="1:4" ht="29.1" customHeight="1" x14ac:dyDescent="0.25">
      <c r="A289" s="48" t="s">
        <v>235</v>
      </c>
      <c r="B289" s="3" t="s">
        <v>137</v>
      </c>
    </row>
    <row r="290" spans="1:4" x14ac:dyDescent="0.25">
      <c r="A290" t="s">
        <v>467</v>
      </c>
      <c r="B290" s="51">
        <v>0.16850000000000001</v>
      </c>
    </row>
    <row r="291" spans="1:4" ht="43.5" customHeight="1" x14ac:dyDescent="0.25">
      <c r="A291" s="48" t="s">
        <v>237</v>
      </c>
      <c r="B291" s="3" t="s">
        <v>137</v>
      </c>
    </row>
    <row r="292" spans="1:4" x14ac:dyDescent="0.25">
      <c r="B292" s="3"/>
    </row>
    <row r="293" spans="1:4" ht="29.1" customHeight="1" x14ac:dyDescent="0.25">
      <c r="A293" s="48" t="s">
        <v>238</v>
      </c>
      <c r="B293" s="3" t="s">
        <v>137</v>
      </c>
    </row>
    <row r="294" spans="1:4" ht="29.1" customHeight="1" x14ac:dyDescent="0.25">
      <c r="A294" s="48" t="s">
        <v>239</v>
      </c>
      <c r="B294" t="s">
        <v>137</v>
      </c>
    </row>
    <row r="295" spans="1:4" ht="29.1" customHeight="1" x14ac:dyDescent="0.25">
      <c r="A295" s="48" t="s">
        <v>240</v>
      </c>
      <c r="B295" s="3" t="s">
        <v>137</v>
      </c>
    </row>
    <row r="296" spans="1:4" ht="29.1" customHeight="1" x14ac:dyDescent="0.25">
      <c r="A296" s="48" t="s">
        <v>241</v>
      </c>
      <c r="B296" s="3" t="s">
        <v>137</v>
      </c>
    </row>
    <row r="298" spans="1:4" ht="69.95" customHeight="1" x14ac:dyDescent="0.25">
      <c r="A298" s="71" t="s">
        <v>251</v>
      </c>
      <c r="B298" s="71" t="s">
        <v>252</v>
      </c>
      <c r="C298" s="71" t="s">
        <v>5</v>
      </c>
      <c r="D298" s="71" t="s">
        <v>6</v>
      </c>
    </row>
    <row r="299" spans="1:4" ht="69.95" customHeight="1" x14ac:dyDescent="0.25">
      <c r="A299" s="71" t="s">
        <v>2186</v>
      </c>
      <c r="B299" s="71"/>
      <c r="C299" s="71" t="s">
        <v>68</v>
      </c>
      <c r="D2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2187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2188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901</v>
      </c>
      <c r="B8" s="33"/>
      <c r="C8" s="33"/>
      <c r="D8" s="14"/>
      <c r="E8" s="15"/>
      <c r="F8" s="16"/>
      <c r="G8" s="16"/>
    </row>
    <row r="9" spans="1:8" x14ac:dyDescent="0.25">
      <c r="A9" s="13" t="s">
        <v>2189</v>
      </c>
      <c r="B9" s="33" t="s">
        <v>2190</v>
      </c>
      <c r="C9" s="33"/>
      <c r="D9" s="14">
        <v>14834467</v>
      </c>
      <c r="E9" s="15">
        <v>15189.01</v>
      </c>
      <c r="F9" s="16">
        <v>0.50260000000000005</v>
      </c>
      <c r="G9" s="16"/>
    </row>
    <row r="10" spans="1:8" x14ac:dyDescent="0.25">
      <c r="A10" s="13" t="s">
        <v>2191</v>
      </c>
      <c r="B10" s="33" t="s">
        <v>2192</v>
      </c>
      <c r="C10" s="33"/>
      <c r="D10" s="14">
        <v>16630560</v>
      </c>
      <c r="E10" s="15">
        <v>15000.77</v>
      </c>
      <c r="F10" s="16">
        <v>0.49640000000000001</v>
      </c>
      <c r="G10" s="16"/>
    </row>
    <row r="11" spans="1:8" x14ac:dyDescent="0.25">
      <c r="A11" s="17" t="s">
        <v>183</v>
      </c>
      <c r="B11" s="34"/>
      <c r="C11" s="34"/>
      <c r="D11" s="18"/>
      <c r="E11" s="19">
        <v>30189.78</v>
      </c>
      <c r="F11" s="20">
        <v>0.999</v>
      </c>
      <c r="G11" s="21"/>
    </row>
    <row r="12" spans="1:8" x14ac:dyDescent="0.25">
      <c r="A12" s="13"/>
      <c r="B12" s="33"/>
      <c r="C12" s="33"/>
      <c r="D12" s="14"/>
      <c r="E12" s="15"/>
      <c r="F12" s="16"/>
      <c r="G12" s="16"/>
    </row>
    <row r="13" spans="1:8" x14ac:dyDescent="0.25">
      <c r="A13" s="24" t="s">
        <v>192</v>
      </c>
      <c r="B13" s="35"/>
      <c r="C13" s="35"/>
      <c r="D13" s="25"/>
      <c r="E13" s="19">
        <v>30189.78</v>
      </c>
      <c r="F13" s="20">
        <v>0.999</v>
      </c>
      <c r="G13" s="21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196</v>
      </c>
      <c r="B15" s="33"/>
      <c r="C15" s="33"/>
      <c r="D15" s="14"/>
      <c r="E15" s="15"/>
      <c r="F15" s="16"/>
      <c r="G15" s="16"/>
    </row>
    <row r="16" spans="1:8" x14ac:dyDescent="0.25">
      <c r="A16" s="13" t="s">
        <v>197</v>
      </c>
      <c r="B16" s="33"/>
      <c r="C16" s="33"/>
      <c r="D16" s="14"/>
      <c r="E16" s="15">
        <v>129.88</v>
      </c>
      <c r="F16" s="16">
        <v>4.3E-3</v>
      </c>
      <c r="G16" s="16">
        <v>6.6567000000000001E-2</v>
      </c>
    </row>
    <row r="17" spans="1:7" x14ac:dyDescent="0.25">
      <c r="A17" s="13" t="s">
        <v>197</v>
      </c>
      <c r="B17" s="33"/>
      <c r="C17" s="33"/>
      <c r="D17" s="14"/>
      <c r="E17" s="15">
        <v>64.959999999999994</v>
      </c>
      <c r="F17" s="16">
        <v>2.0999999999999999E-3</v>
      </c>
      <c r="G17" s="16">
        <v>5.9499999999999997E-2</v>
      </c>
    </row>
    <row r="18" spans="1:7" x14ac:dyDescent="0.25">
      <c r="A18" s="17" t="s">
        <v>183</v>
      </c>
      <c r="B18" s="34"/>
      <c r="C18" s="34"/>
      <c r="D18" s="18"/>
      <c r="E18" s="19">
        <v>194.84</v>
      </c>
      <c r="F18" s="20">
        <v>6.4000000000000003E-3</v>
      </c>
      <c r="G18" s="21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24" t="s">
        <v>192</v>
      </c>
      <c r="B20" s="35"/>
      <c r="C20" s="35"/>
      <c r="D20" s="25"/>
      <c r="E20" s="19">
        <v>194.84</v>
      </c>
      <c r="F20" s="20">
        <v>6.4000000000000003E-3</v>
      </c>
      <c r="G20" s="21"/>
    </row>
    <row r="21" spans="1:7" x14ac:dyDescent="0.25">
      <c r="A21" s="13" t="s">
        <v>198</v>
      </c>
      <c r="B21" s="33"/>
      <c r="C21" s="33"/>
      <c r="D21" s="14"/>
      <c r="E21" s="15">
        <v>0.12651580000000001</v>
      </c>
      <c r="F21" s="16">
        <v>3.9999999999999998E-6</v>
      </c>
      <c r="G21" s="16"/>
    </row>
    <row r="22" spans="1:7" x14ac:dyDescent="0.25">
      <c r="A22" s="13" t="s">
        <v>199</v>
      </c>
      <c r="B22" s="33"/>
      <c r="C22" s="33"/>
      <c r="D22" s="14"/>
      <c r="E22" s="26">
        <v>-164.6465158</v>
      </c>
      <c r="F22" s="27">
        <v>-5.4039999999999999E-3</v>
      </c>
      <c r="G22" s="16">
        <v>6.4210000000000003E-2</v>
      </c>
    </row>
    <row r="23" spans="1:7" x14ac:dyDescent="0.25">
      <c r="A23" s="28" t="s">
        <v>200</v>
      </c>
      <c r="B23" s="36"/>
      <c r="C23" s="36"/>
      <c r="D23" s="29"/>
      <c r="E23" s="30">
        <v>30220.1</v>
      </c>
      <c r="F23" s="31">
        <v>1</v>
      </c>
      <c r="G23" s="31"/>
    </row>
    <row r="28" spans="1:7" x14ac:dyDescent="0.25">
      <c r="A28" s="1" t="s">
        <v>202</v>
      </c>
    </row>
    <row r="29" spans="1:7" x14ac:dyDescent="0.25">
      <c r="A29" s="48" t="s">
        <v>203</v>
      </c>
      <c r="B29" s="3" t="s">
        <v>137</v>
      </c>
    </row>
    <row r="30" spans="1:7" x14ac:dyDescent="0.25">
      <c r="A30" t="s">
        <v>204</v>
      </c>
    </row>
    <row r="31" spans="1:7" x14ac:dyDescent="0.25">
      <c r="A31" t="s">
        <v>205</v>
      </c>
      <c r="B31" t="s">
        <v>206</v>
      </c>
      <c r="C31" t="s">
        <v>206</v>
      </c>
    </row>
    <row r="32" spans="1:7" x14ac:dyDescent="0.25">
      <c r="B32" s="49">
        <v>45716</v>
      </c>
      <c r="C32" s="49">
        <v>45747</v>
      </c>
    </row>
    <row r="33" spans="1:3" x14ac:dyDescent="0.25">
      <c r="A33" t="s">
        <v>211</v>
      </c>
      <c r="B33">
        <v>16.286000000000001</v>
      </c>
      <c r="C33">
        <v>17.262</v>
      </c>
    </row>
    <row r="34" spans="1:3" x14ac:dyDescent="0.25">
      <c r="A34" t="s">
        <v>212</v>
      </c>
      <c r="B34">
        <v>16.286000000000001</v>
      </c>
      <c r="C34">
        <v>17.262</v>
      </c>
    </row>
    <row r="35" spans="1:3" x14ac:dyDescent="0.25">
      <c r="A35" t="s">
        <v>217</v>
      </c>
      <c r="B35">
        <v>16.123999999999999</v>
      </c>
      <c r="C35">
        <v>17.082999999999998</v>
      </c>
    </row>
    <row r="36" spans="1:3" x14ac:dyDescent="0.25">
      <c r="A36" t="s">
        <v>218</v>
      </c>
      <c r="B36">
        <v>16.123999999999999</v>
      </c>
      <c r="C36">
        <v>17.082999999999998</v>
      </c>
    </row>
    <row r="38" spans="1:3" x14ac:dyDescent="0.25">
      <c r="A38" t="s">
        <v>287</v>
      </c>
      <c r="B38" s="3" t="s">
        <v>137</v>
      </c>
    </row>
    <row r="39" spans="1:3" x14ac:dyDescent="0.25">
      <c r="A39" t="s">
        <v>233</v>
      </c>
      <c r="B39" s="3" t="s">
        <v>137</v>
      </c>
    </row>
    <row r="40" spans="1:3" ht="29.1" customHeight="1" x14ac:dyDescent="0.25">
      <c r="A40" s="48" t="s">
        <v>234</v>
      </c>
      <c r="B40" s="3" t="s">
        <v>137</v>
      </c>
    </row>
    <row r="41" spans="1:3" ht="29.1" customHeight="1" x14ac:dyDescent="0.25">
      <c r="A41" s="48" t="s">
        <v>235</v>
      </c>
      <c r="B41" s="3" t="s">
        <v>137</v>
      </c>
    </row>
    <row r="42" spans="1:3" ht="43.5" customHeight="1" x14ac:dyDescent="0.25">
      <c r="A42" s="48" t="s">
        <v>611</v>
      </c>
      <c r="B42" s="3" t="s">
        <v>137</v>
      </c>
    </row>
    <row r="43" spans="1:3" x14ac:dyDescent="0.25">
      <c r="B43" s="3"/>
    </row>
    <row r="44" spans="1:3" ht="29.1" customHeight="1" x14ac:dyDescent="0.25">
      <c r="A44" s="48" t="s">
        <v>612</v>
      </c>
      <c r="B44" s="3" t="s">
        <v>137</v>
      </c>
    </row>
    <row r="45" spans="1:3" ht="29.1" customHeight="1" x14ac:dyDescent="0.25">
      <c r="A45" s="48" t="s">
        <v>613</v>
      </c>
      <c r="B45" t="s">
        <v>137</v>
      </c>
    </row>
    <row r="46" spans="1:3" ht="29.1" customHeight="1" x14ac:dyDescent="0.25">
      <c r="A46" s="48" t="s">
        <v>614</v>
      </c>
      <c r="B46" s="3" t="s">
        <v>137</v>
      </c>
    </row>
    <row r="47" spans="1:3" ht="29.1" customHeight="1" x14ac:dyDescent="0.25">
      <c r="A47" s="48" t="s">
        <v>615</v>
      </c>
      <c r="B47" s="3" t="s">
        <v>137</v>
      </c>
    </row>
    <row r="49" spans="1:4" ht="69.95" customHeight="1" x14ac:dyDescent="0.25">
      <c r="A49" s="71" t="s">
        <v>251</v>
      </c>
      <c r="B49" s="71" t="s">
        <v>252</v>
      </c>
      <c r="C49" s="71" t="s">
        <v>5</v>
      </c>
      <c r="D49" s="71" t="s">
        <v>6</v>
      </c>
    </row>
    <row r="50" spans="1:4" ht="69.95" customHeight="1" x14ac:dyDescent="0.25">
      <c r="A50" s="71" t="s">
        <v>2193</v>
      </c>
      <c r="B50" s="71"/>
      <c r="C50" s="71" t="s">
        <v>87</v>
      </c>
      <c r="D5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91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2194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2195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7" t="s">
        <v>138</v>
      </c>
      <c r="B8" s="33"/>
      <c r="C8" s="33"/>
      <c r="D8" s="14"/>
      <c r="E8" s="15"/>
      <c r="F8" s="16"/>
      <c r="G8" s="16"/>
    </row>
    <row r="9" spans="1:8" x14ac:dyDescent="0.25">
      <c r="A9" s="17" t="s">
        <v>363</v>
      </c>
      <c r="B9" s="33"/>
      <c r="C9" s="33"/>
      <c r="D9" s="14"/>
      <c r="E9" s="15"/>
      <c r="F9" s="16"/>
      <c r="G9" s="16"/>
    </row>
    <row r="10" spans="1:8" x14ac:dyDescent="0.25">
      <c r="A10" s="17" t="s">
        <v>183</v>
      </c>
      <c r="B10" s="33"/>
      <c r="C10" s="33"/>
      <c r="D10" s="14"/>
      <c r="E10" s="22" t="s">
        <v>137</v>
      </c>
      <c r="F10" s="23" t="s">
        <v>137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184</v>
      </c>
      <c r="B12" s="33"/>
      <c r="C12" s="33"/>
      <c r="D12" s="14"/>
      <c r="E12" s="15"/>
      <c r="F12" s="16"/>
      <c r="G12" s="16"/>
    </row>
    <row r="13" spans="1:8" x14ac:dyDescent="0.25">
      <c r="A13" s="13" t="s">
        <v>2196</v>
      </c>
      <c r="B13" s="33" t="s">
        <v>2197</v>
      </c>
      <c r="C13" s="33" t="s">
        <v>187</v>
      </c>
      <c r="D13" s="14">
        <v>36500000</v>
      </c>
      <c r="E13" s="15">
        <v>38651.49</v>
      </c>
      <c r="F13" s="16">
        <v>0.37690000000000001</v>
      </c>
      <c r="G13" s="16">
        <v>6.7863999999999994E-2</v>
      </c>
    </row>
    <row r="14" spans="1:8" x14ac:dyDescent="0.25">
      <c r="A14" s="13" t="s">
        <v>2198</v>
      </c>
      <c r="B14" s="33" t="s">
        <v>2199</v>
      </c>
      <c r="C14" s="33" t="s">
        <v>187</v>
      </c>
      <c r="D14" s="14">
        <v>11000000</v>
      </c>
      <c r="E14" s="15">
        <v>11742.34</v>
      </c>
      <c r="F14" s="16">
        <v>0.1145</v>
      </c>
      <c r="G14" s="16">
        <v>6.7817000000000002E-2</v>
      </c>
    </row>
    <row r="15" spans="1:8" x14ac:dyDescent="0.25">
      <c r="A15" s="17" t="s">
        <v>183</v>
      </c>
      <c r="B15" s="34"/>
      <c r="C15" s="34"/>
      <c r="D15" s="18"/>
      <c r="E15" s="19">
        <v>50393.83</v>
      </c>
      <c r="F15" s="20">
        <v>0.4914</v>
      </c>
      <c r="G15" s="21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320</v>
      </c>
      <c r="B17" s="33"/>
      <c r="C17" s="33"/>
      <c r="D17" s="14"/>
      <c r="E17" s="15"/>
      <c r="F17" s="16"/>
      <c r="G17" s="16"/>
    </row>
    <row r="18" spans="1:7" x14ac:dyDescent="0.25">
      <c r="A18" s="13" t="s">
        <v>2200</v>
      </c>
      <c r="B18" s="33" t="s">
        <v>2201</v>
      </c>
      <c r="C18" s="33" t="s">
        <v>187</v>
      </c>
      <c r="D18" s="14">
        <v>12000000</v>
      </c>
      <c r="E18" s="15">
        <v>12809.16</v>
      </c>
      <c r="F18" s="16">
        <v>0.1249</v>
      </c>
      <c r="G18" s="16">
        <v>7.0895E-2</v>
      </c>
    </row>
    <row r="19" spans="1:7" x14ac:dyDescent="0.25">
      <c r="A19" s="13" t="s">
        <v>2202</v>
      </c>
      <c r="B19" s="33" t="s">
        <v>2203</v>
      </c>
      <c r="C19" s="33" t="s">
        <v>187</v>
      </c>
      <c r="D19" s="14">
        <v>9323700</v>
      </c>
      <c r="E19" s="15">
        <v>9887.7099999999991</v>
      </c>
      <c r="F19" s="16">
        <v>9.64E-2</v>
      </c>
      <c r="G19" s="16">
        <v>7.1067000000000005E-2</v>
      </c>
    </row>
    <row r="20" spans="1:7" x14ac:dyDescent="0.25">
      <c r="A20" s="13" t="s">
        <v>2204</v>
      </c>
      <c r="B20" s="33" t="s">
        <v>2205</v>
      </c>
      <c r="C20" s="33" t="s">
        <v>187</v>
      </c>
      <c r="D20" s="14">
        <v>5000000</v>
      </c>
      <c r="E20" s="15">
        <v>5400.96</v>
      </c>
      <c r="F20" s="16">
        <v>5.2699999999999997E-2</v>
      </c>
      <c r="G20" s="16">
        <v>7.1120000000000003E-2</v>
      </c>
    </row>
    <row r="21" spans="1:7" x14ac:dyDescent="0.25">
      <c r="A21" s="13" t="s">
        <v>2206</v>
      </c>
      <c r="B21" s="33" t="s">
        <v>2207</v>
      </c>
      <c r="C21" s="33" t="s">
        <v>187</v>
      </c>
      <c r="D21" s="14">
        <v>5000000</v>
      </c>
      <c r="E21" s="15">
        <v>5361.66</v>
      </c>
      <c r="F21" s="16">
        <v>5.2299999999999999E-2</v>
      </c>
      <c r="G21" s="16">
        <v>7.0895E-2</v>
      </c>
    </row>
    <row r="22" spans="1:7" x14ac:dyDescent="0.25">
      <c r="A22" s="13" t="s">
        <v>2208</v>
      </c>
      <c r="B22" s="33" t="s">
        <v>2209</v>
      </c>
      <c r="C22" s="33" t="s">
        <v>187</v>
      </c>
      <c r="D22" s="14">
        <v>5000000</v>
      </c>
      <c r="E22" s="15">
        <v>5294.71</v>
      </c>
      <c r="F22" s="16">
        <v>5.16E-2</v>
      </c>
      <c r="G22" s="16">
        <v>7.1207999999999994E-2</v>
      </c>
    </row>
    <row r="23" spans="1:7" x14ac:dyDescent="0.25">
      <c r="A23" s="13" t="s">
        <v>2210</v>
      </c>
      <c r="B23" s="33" t="s">
        <v>2211</v>
      </c>
      <c r="C23" s="33" t="s">
        <v>187</v>
      </c>
      <c r="D23" s="14">
        <v>3107800</v>
      </c>
      <c r="E23" s="15">
        <v>3285.55</v>
      </c>
      <c r="F23" s="16">
        <v>3.2000000000000001E-2</v>
      </c>
      <c r="G23" s="16">
        <v>7.1120000000000003E-2</v>
      </c>
    </row>
    <row r="24" spans="1:7" x14ac:dyDescent="0.25">
      <c r="A24" s="13" t="s">
        <v>2212</v>
      </c>
      <c r="B24" s="33" t="s">
        <v>2213</v>
      </c>
      <c r="C24" s="33" t="s">
        <v>187</v>
      </c>
      <c r="D24" s="14">
        <v>3000000</v>
      </c>
      <c r="E24" s="15">
        <v>3202.34</v>
      </c>
      <c r="F24" s="16">
        <v>3.1199999999999999E-2</v>
      </c>
      <c r="G24" s="16">
        <v>7.0895E-2</v>
      </c>
    </row>
    <row r="25" spans="1:7" x14ac:dyDescent="0.25">
      <c r="A25" s="13" t="s">
        <v>2214</v>
      </c>
      <c r="B25" s="33" t="s">
        <v>2215</v>
      </c>
      <c r="C25" s="33" t="s">
        <v>187</v>
      </c>
      <c r="D25" s="14">
        <v>1000000</v>
      </c>
      <c r="E25" s="15">
        <v>1038.8800000000001</v>
      </c>
      <c r="F25" s="16">
        <v>1.01E-2</v>
      </c>
      <c r="G25" s="16">
        <v>7.109E-2</v>
      </c>
    </row>
    <row r="26" spans="1:7" x14ac:dyDescent="0.25">
      <c r="A26" s="13" t="s">
        <v>2216</v>
      </c>
      <c r="B26" s="33" t="s">
        <v>2217</v>
      </c>
      <c r="C26" s="33" t="s">
        <v>187</v>
      </c>
      <c r="D26" s="14">
        <v>500000</v>
      </c>
      <c r="E26" s="15">
        <v>537.91</v>
      </c>
      <c r="F26" s="16">
        <v>5.1999999999999998E-3</v>
      </c>
      <c r="G26" s="16">
        <v>7.1120000000000003E-2</v>
      </c>
    </row>
    <row r="27" spans="1:7" x14ac:dyDescent="0.25">
      <c r="A27" s="13" t="s">
        <v>2218</v>
      </c>
      <c r="B27" s="33" t="s">
        <v>2219</v>
      </c>
      <c r="C27" s="33" t="s">
        <v>187</v>
      </c>
      <c r="D27" s="14">
        <v>500000</v>
      </c>
      <c r="E27" s="15">
        <v>537.37</v>
      </c>
      <c r="F27" s="16">
        <v>5.1999999999999998E-3</v>
      </c>
      <c r="G27" s="16">
        <v>7.0895E-2</v>
      </c>
    </row>
    <row r="28" spans="1:7" x14ac:dyDescent="0.25">
      <c r="A28" s="13" t="s">
        <v>2220</v>
      </c>
      <c r="B28" s="33" t="s">
        <v>2221</v>
      </c>
      <c r="C28" s="33" t="s">
        <v>187</v>
      </c>
      <c r="D28" s="14">
        <v>500000</v>
      </c>
      <c r="E28" s="15">
        <v>530.46</v>
      </c>
      <c r="F28" s="16">
        <v>5.1999999999999998E-3</v>
      </c>
      <c r="G28" s="16">
        <v>7.0726999999999998E-2</v>
      </c>
    </row>
    <row r="29" spans="1:7" x14ac:dyDescent="0.25">
      <c r="A29" s="13" t="s">
        <v>2222</v>
      </c>
      <c r="B29" s="33" t="s">
        <v>2223</v>
      </c>
      <c r="C29" s="33" t="s">
        <v>187</v>
      </c>
      <c r="D29" s="14">
        <v>500000</v>
      </c>
      <c r="E29" s="15">
        <v>520.62</v>
      </c>
      <c r="F29" s="16">
        <v>5.1000000000000004E-3</v>
      </c>
      <c r="G29" s="16">
        <v>7.0571999999999996E-2</v>
      </c>
    </row>
    <row r="30" spans="1:7" x14ac:dyDescent="0.25">
      <c r="A30" s="13" t="s">
        <v>2224</v>
      </c>
      <c r="B30" s="33" t="s">
        <v>2225</v>
      </c>
      <c r="C30" s="33" t="s">
        <v>187</v>
      </c>
      <c r="D30" s="14">
        <v>500000</v>
      </c>
      <c r="E30" s="15">
        <v>520.04</v>
      </c>
      <c r="F30" s="16">
        <v>5.1000000000000004E-3</v>
      </c>
      <c r="G30" s="16">
        <v>7.0716000000000001E-2</v>
      </c>
    </row>
    <row r="31" spans="1:7" x14ac:dyDescent="0.25">
      <c r="A31" s="17" t="s">
        <v>183</v>
      </c>
      <c r="B31" s="34"/>
      <c r="C31" s="34"/>
      <c r="D31" s="18"/>
      <c r="E31" s="19">
        <v>48927.37</v>
      </c>
      <c r="F31" s="20">
        <v>0.47699999999999998</v>
      </c>
      <c r="G31" s="21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7" t="s">
        <v>190</v>
      </c>
      <c r="B34" s="33"/>
      <c r="C34" s="33"/>
      <c r="D34" s="14"/>
      <c r="E34" s="15"/>
      <c r="F34" s="16"/>
      <c r="G34" s="16"/>
    </row>
    <row r="35" spans="1:7" x14ac:dyDescent="0.25">
      <c r="A35" s="17" t="s">
        <v>183</v>
      </c>
      <c r="B35" s="33"/>
      <c r="C35" s="33"/>
      <c r="D35" s="14"/>
      <c r="E35" s="22" t="s">
        <v>137</v>
      </c>
      <c r="F35" s="23" t="s">
        <v>137</v>
      </c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191</v>
      </c>
      <c r="B37" s="33"/>
      <c r="C37" s="33"/>
      <c r="D37" s="14"/>
      <c r="E37" s="15"/>
      <c r="F37" s="16"/>
      <c r="G37" s="16"/>
    </row>
    <row r="38" spans="1:7" x14ac:dyDescent="0.25">
      <c r="A38" s="17" t="s">
        <v>183</v>
      </c>
      <c r="B38" s="33"/>
      <c r="C38" s="33"/>
      <c r="D38" s="14"/>
      <c r="E38" s="22" t="s">
        <v>137</v>
      </c>
      <c r="F38" s="23" t="s">
        <v>137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24" t="s">
        <v>192</v>
      </c>
      <c r="B40" s="35"/>
      <c r="C40" s="35"/>
      <c r="D40" s="25"/>
      <c r="E40" s="19">
        <v>99321.2</v>
      </c>
      <c r="F40" s="20">
        <v>0.96840000000000004</v>
      </c>
      <c r="G40" s="21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196</v>
      </c>
      <c r="B43" s="33"/>
      <c r="C43" s="33"/>
      <c r="D43" s="14"/>
      <c r="E43" s="15"/>
      <c r="F43" s="16"/>
      <c r="G43" s="16"/>
    </row>
    <row r="44" spans="1:7" x14ac:dyDescent="0.25">
      <c r="A44" s="13" t="s">
        <v>197</v>
      </c>
      <c r="B44" s="33"/>
      <c r="C44" s="33"/>
      <c r="D44" s="14"/>
      <c r="E44" s="15">
        <v>1295.82</v>
      </c>
      <c r="F44" s="16">
        <v>1.26E-2</v>
      </c>
      <c r="G44" s="16">
        <v>6.6567000000000001E-2</v>
      </c>
    </row>
    <row r="45" spans="1:7" x14ac:dyDescent="0.25">
      <c r="A45" s="17" t="s">
        <v>183</v>
      </c>
      <c r="B45" s="34"/>
      <c r="C45" s="34"/>
      <c r="D45" s="18"/>
      <c r="E45" s="19">
        <v>1295.82</v>
      </c>
      <c r="F45" s="20">
        <v>1.26E-2</v>
      </c>
      <c r="G45" s="21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24" t="s">
        <v>192</v>
      </c>
      <c r="B47" s="35"/>
      <c r="C47" s="35"/>
      <c r="D47" s="25"/>
      <c r="E47" s="19">
        <v>1295.82</v>
      </c>
      <c r="F47" s="20">
        <v>1.26E-2</v>
      </c>
      <c r="G47" s="21"/>
    </row>
    <row r="48" spans="1:7" x14ac:dyDescent="0.25">
      <c r="A48" s="13" t="s">
        <v>198</v>
      </c>
      <c r="B48" s="33"/>
      <c r="C48" s="33"/>
      <c r="D48" s="14"/>
      <c r="E48" s="15">
        <v>1926.0477374</v>
      </c>
      <c r="F48" s="16">
        <v>1.8780000000000002E-2</v>
      </c>
      <c r="G48" s="16"/>
    </row>
    <row r="49" spans="1:7" x14ac:dyDescent="0.25">
      <c r="A49" s="13" t="s">
        <v>199</v>
      </c>
      <c r="B49" s="33"/>
      <c r="C49" s="33"/>
      <c r="D49" s="14"/>
      <c r="E49" s="15">
        <v>12.5722626</v>
      </c>
      <c r="F49" s="16">
        <v>2.2000000000000001E-4</v>
      </c>
      <c r="G49" s="16">
        <v>6.6567000000000001E-2</v>
      </c>
    </row>
    <row r="50" spans="1:7" x14ac:dyDescent="0.25">
      <c r="A50" s="28" t="s">
        <v>200</v>
      </c>
      <c r="B50" s="36"/>
      <c r="C50" s="36"/>
      <c r="D50" s="29"/>
      <c r="E50" s="30">
        <v>102555.64</v>
      </c>
      <c r="F50" s="31">
        <v>1</v>
      </c>
      <c r="G50" s="31"/>
    </row>
    <row r="52" spans="1:7" x14ac:dyDescent="0.25">
      <c r="A52" s="1" t="s">
        <v>201</v>
      </c>
    </row>
    <row r="53" spans="1:7" x14ac:dyDescent="0.25">
      <c r="A53" s="1" t="s">
        <v>2226</v>
      </c>
    </row>
    <row r="55" spans="1:7" x14ac:dyDescent="0.25">
      <c r="A55" s="1" t="s">
        <v>202</v>
      </c>
    </row>
    <row r="56" spans="1:7" x14ac:dyDescent="0.25">
      <c r="A56" s="48" t="s">
        <v>203</v>
      </c>
      <c r="B56" s="3" t="s">
        <v>137</v>
      </c>
    </row>
    <row r="57" spans="1:7" x14ac:dyDescent="0.25">
      <c r="A57" t="s">
        <v>204</v>
      </c>
    </row>
    <row r="58" spans="1:7" x14ac:dyDescent="0.25">
      <c r="A58" t="s">
        <v>205</v>
      </c>
      <c r="B58" t="s">
        <v>206</v>
      </c>
      <c r="C58" t="s">
        <v>206</v>
      </c>
    </row>
    <row r="59" spans="1:7" x14ac:dyDescent="0.25">
      <c r="B59" s="49">
        <v>45716</v>
      </c>
      <c r="C59" s="49">
        <v>45747</v>
      </c>
    </row>
    <row r="60" spans="1:7" x14ac:dyDescent="0.25">
      <c r="A60" t="s">
        <v>285</v>
      </c>
      <c r="B60">
        <v>12.414899999999999</v>
      </c>
      <c r="C60">
        <v>12.6843</v>
      </c>
    </row>
    <row r="61" spans="1:7" x14ac:dyDescent="0.25">
      <c r="A61" t="s">
        <v>212</v>
      </c>
      <c r="B61">
        <v>12.4148</v>
      </c>
      <c r="C61">
        <v>12.6843</v>
      </c>
    </row>
    <row r="62" spans="1:7" x14ac:dyDescent="0.25">
      <c r="A62" t="s">
        <v>286</v>
      </c>
      <c r="B62">
        <v>12.3355</v>
      </c>
      <c r="C62">
        <v>12.600300000000001</v>
      </c>
    </row>
    <row r="63" spans="1:7" x14ac:dyDescent="0.25">
      <c r="A63" t="s">
        <v>218</v>
      </c>
      <c r="B63">
        <v>12.335900000000001</v>
      </c>
      <c r="C63">
        <v>12.6007</v>
      </c>
    </row>
    <row r="65" spans="1:2" x14ac:dyDescent="0.25">
      <c r="A65" t="s">
        <v>287</v>
      </c>
      <c r="B65" s="3" t="s">
        <v>137</v>
      </c>
    </row>
    <row r="66" spans="1:2" x14ac:dyDescent="0.25">
      <c r="A66" t="s">
        <v>233</v>
      </c>
      <c r="B66" s="3" t="s">
        <v>137</v>
      </c>
    </row>
    <row r="67" spans="1:2" ht="29.1" customHeight="1" x14ac:dyDescent="0.25">
      <c r="A67" s="48" t="s">
        <v>234</v>
      </c>
      <c r="B67" s="3" t="s">
        <v>137</v>
      </c>
    </row>
    <row r="68" spans="1:2" ht="29.1" customHeight="1" x14ac:dyDescent="0.25">
      <c r="A68" s="48" t="s">
        <v>235</v>
      </c>
      <c r="B68" s="3" t="s">
        <v>137</v>
      </c>
    </row>
    <row r="69" spans="1:2" x14ac:dyDescent="0.25">
      <c r="A69" t="s">
        <v>236</v>
      </c>
      <c r="B69" s="51">
        <f>+B84</f>
        <v>11.438147358837471</v>
      </c>
    </row>
    <row r="70" spans="1:2" ht="43.5" customHeight="1" x14ac:dyDescent="0.25">
      <c r="A70" s="48" t="s">
        <v>237</v>
      </c>
      <c r="B70" s="3" t="s">
        <v>137</v>
      </c>
    </row>
    <row r="71" spans="1:2" x14ac:dyDescent="0.25">
      <c r="B71" s="3"/>
    </row>
    <row r="72" spans="1:2" ht="29.1" customHeight="1" x14ac:dyDescent="0.25">
      <c r="A72" s="48" t="s">
        <v>238</v>
      </c>
      <c r="B72" s="3" t="s">
        <v>137</v>
      </c>
    </row>
    <row r="73" spans="1:2" ht="29.1" customHeight="1" x14ac:dyDescent="0.25">
      <c r="A73" s="48" t="s">
        <v>239</v>
      </c>
      <c r="B73" t="s">
        <v>137</v>
      </c>
    </row>
    <row r="74" spans="1:2" ht="29.1" customHeight="1" x14ac:dyDescent="0.25">
      <c r="A74" s="48" t="s">
        <v>240</v>
      </c>
      <c r="B74" s="3" t="s">
        <v>137</v>
      </c>
    </row>
    <row r="75" spans="1:2" ht="29.1" customHeight="1" x14ac:dyDescent="0.25">
      <c r="A75" s="48" t="s">
        <v>241</v>
      </c>
      <c r="B75" s="3" t="s">
        <v>137</v>
      </c>
    </row>
    <row r="77" spans="1:2" x14ac:dyDescent="0.25">
      <c r="A77" t="s">
        <v>242</v>
      </c>
    </row>
    <row r="78" spans="1:2" ht="57.95" customHeight="1" x14ac:dyDescent="0.25">
      <c r="A78" s="55" t="s">
        <v>243</v>
      </c>
      <c r="B78" s="56" t="s">
        <v>2227</v>
      </c>
    </row>
    <row r="79" spans="1:2" ht="43.5" customHeight="1" x14ac:dyDescent="0.25">
      <c r="A79" s="55" t="s">
        <v>245</v>
      </c>
      <c r="B79" s="56" t="s">
        <v>2228</v>
      </c>
    </row>
    <row r="80" spans="1:2" x14ac:dyDescent="0.25">
      <c r="A80" s="55"/>
      <c r="B80" s="55"/>
    </row>
    <row r="81" spans="1:4" x14ac:dyDescent="0.25">
      <c r="A81" s="55" t="s">
        <v>247</v>
      </c>
      <c r="B81" s="57">
        <v>6.9366030574536497</v>
      </c>
    </row>
    <row r="82" spans="1:4" x14ac:dyDescent="0.25">
      <c r="A82" s="55"/>
      <c r="B82" s="55"/>
    </row>
    <row r="83" spans="1:4" x14ac:dyDescent="0.25">
      <c r="A83" s="55" t="s">
        <v>248</v>
      </c>
      <c r="B83" s="58">
        <v>7.7638999999999996</v>
      </c>
    </row>
    <row r="84" spans="1:4" x14ac:dyDescent="0.25">
      <c r="A84" s="55" t="s">
        <v>249</v>
      </c>
      <c r="B84" s="58">
        <v>11.438147358837471</v>
      </c>
    </row>
    <row r="85" spans="1:4" x14ac:dyDescent="0.25">
      <c r="A85" s="55"/>
      <c r="B85" s="55"/>
    </row>
    <row r="86" spans="1:4" x14ac:dyDescent="0.25">
      <c r="A86" s="55" t="s">
        <v>250</v>
      </c>
      <c r="B86" s="59">
        <v>45747</v>
      </c>
    </row>
    <row r="88" spans="1:4" x14ac:dyDescent="0.25">
      <c r="A88" s="1"/>
    </row>
    <row r="90" spans="1:4" ht="69.95" customHeight="1" x14ac:dyDescent="0.25">
      <c r="A90" s="71" t="s">
        <v>251</v>
      </c>
      <c r="B90" s="71" t="s">
        <v>252</v>
      </c>
      <c r="C90" s="71" t="s">
        <v>5</v>
      </c>
      <c r="D90" s="71" t="s">
        <v>6</v>
      </c>
    </row>
    <row r="91" spans="1:4" ht="69.95" customHeight="1" x14ac:dyDescent="0.25">
      <c r="A91" s="71" t="s">
        <v>2229</v>
      </c>
      <c r="B91" s="71"/>
      <c r="C91" s="71" t="s">
        <v>89</v>
      </c>
      <c r="D9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61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2230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2231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901</v>
      </c>
      <c r="B8" s="33"/>
      <c r="C8" s="33"/>
      <c r="D8" s="14"/>
      <c r="E8" s="15"/>
      <c r="F8" s="16"/>
      <c r="G8" s="16"/>
    </row>
    <row r="9" spans="1:8" x14ac:dyDescent="0.25">
      <c r="A9" s="13" t="s">
        <v>2232</v>
      </c>
      <c r="B9" s="33" t="s">
        <v>2233</v>
      </c>
      <c r="C9" s="33"/>
      <c r="D9" s="14">
        <v>47409354.002099998</v>
      </c>
      <c r="E9" s="15">
        <v>698775.95</v>
      </c>
      <c r="F9" s="16">
        <v>0.99619999999999997</v>
      </c>
      <c r="G9" s="16"/>
    </row>
    <row r="10" spans="1:8" x14ac:dyDescent="0.25">
      <c r="A10" s="17" t="s">
        <v>183</v>
      </c>
      <c r="B10" s="34"/>
      <c r="C10" s="34"/>
      <c r="D10" s="18"/>
      <c r="E10" s="19">
        <v>698775.95</v>
      </c>
      <c r="F10" s="20">
        <v>0.99619999999999997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698775.95</v>
      </c>
      <c r="F12" s="20">
        <v>0.99619999999999997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2787.46</v>
      </c>
      <c r="F15" s="16">
        <v>4.0000000000000001E-3</v>
      </c>
      <c r="G15" s="16">
        <v>6.6567000000000001E-2</v>
      </c>
    </row>
    <row r="16" spans="1:8" x14ac:dyDescent="0.25">
      <c r="A16" s="13" t="s">
        <v>197</v>
      </c>
      <c r="B16" s="33"/>
      <c r="C16" s="33"/>
      <c r="D16" s="14"/>
      <c r="E16" s="15">
        <v>89.94</v>
      </c>
      <c r="F16" s="16">
        <v>1E-4</v>
      </c>
      <c r="G16" s="16">
        <v>5.9499999999999997E-2</v>
      </c>
    </row>
    <row r="17" spans="1:7" x14ac:dyDescent="0.25">
      <c r="A17" s="17" t="s">
        <v>183</v>
      </c>
      <c r="B17" s="34"/>
      <c r="C17" s="34"/>
      <c r="D17" s="18"/>
      <c r="E17" s="19">
        <v>2877.4</v>
      </c>
      <c r="F17" s="20">
        <v>4.1000000000000003E-3</v>
      </c>
      <c r="G17" s="21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192</v>
      </c>
      <c r="B19" s="35"/>
      <c r="C19" s="35"/>
      <c r="D19" s="25"/>
      <c r="E19" s="19">
        <v>2877.4</v>
      </c>
      <c r="F19" s="20">
        <v>4.1000000000000003E-3</v>
      </c>
      <c r="G19" s="21"/>
    </row>
    <row r="20" spans="1:7" x14ac:dyDescent="0.25">
      <c r="A20" s="13" t="s">
        <v>198</v>
      </c>
      <c r="B20" s="33"/>
      <c r="C20" s="33"/>
      <c r="D20" s="14"/>
      <c r="E20" s="15">
        <v>2.0774395999999999</v>
      </c>
      <c r="F20" s="16">
        <v>1.9999999999999999E-6</v>
      </c>
      <c r="G20" s="16"/>
    </row>
    <row r="21" spans="1:7" x14ac:dyDescent="0.25">
      <c r="A21" s="13" t="s">
        <v>199</v>
      </c>
      <c r="B21" s="33"/>
      <c r="C21" s="33"/>
      <c r="D21" s="14"/>
      <c r="E21" s="26">
        <v>-191.1574396</v>
      </c>
      <c r="F21" s="27">
        <v>-3.0200000000000002E-4</v>
      </c>
      <c r="G21" s="16">
        <v>6.6346000000000002E-2</v>
      </c>
    </row>
    <row r="22" spans="1:7" x14ac:dyDescent="0.25">
      <c r="A22" s="28" t="s">
        <v>200</v>
      </c>
      <c r="B22" s="36"/>
      <c r="C22" s="36"/>
      <c r="D22" s="29"/>
      <c r="E22" s="30">
        <v>701464.27</v>
      </c>
      <c r="F22" s="31">
        <v>1</v>
      </c>
      <c r="G22" s="31"/>
    </row>
    <row r="27" spans="1:7" x14ac:dyDescent="0.25">
      <c r="A27" s="1" t="s">
        <v>202</v>
      </c>
    </row>
    <row r="28" spans="1:7" x14ac:dyDescent="0.25">
      <c r="A28" s="48" t="s">
        <v>203</v>
      </c>
      <c r="B28" s="3" t="s">
        <v>137</v>
      </c>
    </row>
    <row r="29" spans="1:7" x14ac:dyDescent="0.25">
      <c r="A29" t="s">
        <v>204</v>
      </c>
    </row>
    <row r="30" spans="1:7" x14ac:dyDescent="0.25">
      <c r="A30" t="s">
        <v>205</v>
      </c>
      <c r="B30" t="s">
        <v>206</v>
      </c>
      <c r="C30" t="s">
        <v>206</v>
      </c>
    </row>
    <row r="31" spans="1:7" x14ac:dyDescent="0.25">
      <c r="B31" s="49">
        <v>45716</v>
      </c>
      <c r="C31" s="49">
        <v>45747</v>
      </c>
    </row>
    <row r="32" spans="1:7" x14ac:dyDescent="0.25">
      <c r="A32" t="s">
        <v>211</v>
      </c>
      <c r="B32">
        <v>14.501300000000001</v>
      </c>
      <c r="C32">
        <v>14.6921</v>
      </c>
    </row>
    <row r="33" spans="1:3" x14ac:dyDescent="0.25">
      <c r="A33" t="s">
        <v>212</v>
      </c>
      <c r="B33">
        <v>14.501300000000001</v>
      </c>
      <c r="C33">
        <v>14.6921</v>
      </c>
    </row>
    <row r="34" spans="1:3" x14ac:dyDescent="0.25">
      <c r="A34" t="s">
        <v>217</v>
      </c>
      <c r="B34">
        <v>14.501300000000001</v>
      </c>
      <c r="C34">
        <v>14.6921</v>
      </c>
    </row>
    <row r="35" spans="1:3" x14ac:dyDescent="0.25">
      <c r="A35" t="s">
        <v>218</v>
      </c>
      <c r="B35">
        <v>14.501300000000001</v>
      </c>
      <c r="C35">
        <v>14.6921</v>
      </c>
    </row>
    <row r="37" spans="1:3" x14ac:dyDescent="0.25">
      <c r="A37" t="s">
        <v>287</v>
      </c>
      <c r="B37" s="3" t="s">
        <v>137</v>
      </c>
    </row>
    <row r="38" spans="1:3" x14ac:dyDescent="0.25">
      <c r="A38" t="s">
        <v>233</v>
      </c>
      <c r="B38" s="3" t="s">
        <v>137</v>
      </c>
    </row>
    <row r="39" spans="1:3" ht="29.1" customHeight="1" x14ac:dyDescent="0.25">
      <c r="A39" s="48" t="s">
        <v>234</v>
      </c>
      <c r="B39" s="3" t="s">
        <v>137</v>
      </c>
    </row>
    <row r="40" spans="1:3" ht="29.1" customHeight="1" x14ac:dyDescent="0.25">
      <c r="A40" s="48" t="s">
        <v>235</v>
      </c>
      <c r="B40" s="3" t="s">
        <v>137</v>
      </c>
    </row>
    <row r="41" spans="1:3" x14ac:dyDescent="0.25">
      <c r="A41" t="s">
        <v>236</v>
      </c>
      <c r="B41" s="51">
        <f>+B56</f>
        <v>4.6214915377993346</v>
      </c>
    </row>
    <row r="42" spans="1:3" ht="43.5" customHeight="1" x14ac:dyDescent="0.25">
      <c r="A42" s="48" t="s">
        <v>237</v>
      </c>
      <c r="B42" s="3" t="s">
        <v>137</v>
      </c>
    </row>
    <row r="43" spans="1:3" x14ac:dyDescent="0.25">
      <c r="B43" s="3"/>
    </row>
    <row r="44" spans="1:3" ht="29.1" customHeight="1" x14ac:dyDescent="0.25">
      <c r="A44" s="48" t="s">
        <v>238</v>
      </c>
      <c r="B44" s="3" t="s">
        <v>137</v>
      </c>
    </row>
    <row r="45" spans="1:3" ht="29.1" customHeight="1" x14ac:dyDescent="0.25">
      <c r="A45" s="48" t="s">
        <v>239</v>
      </c>
      <c r="B45" t="s">
        <v>137</v>
      </c>
    </row>
    <row r="46" spans="1:3" ht="29.1" customHeight="1" x14ac:dyDescent="0.25">
      <c r="A46" s="48" t="s">
        <v>240</v>
      </c>
      <c r="B46" s="3" t="s">
        <v>137</v>
      </c>
    </row>
    <row r="47" spans="1:3" ht="29.1" customHeight="1" x14ac:dyDescent="0.25">
      <c r="A47" s="48" t="s">
        <v>241</v>
      </c>
      <c r="B47" s="3" t="s">
        <v>137</v>
      </c>
    </row>
    <row r="49" spans="1:4" x14ac:dyDescent="0.25">
      <c r="A49" s="48" t="s">
        <v>242</v>
      </c>
      <c r="B49" s="48"/>
    </row>
    <row r="50" spans="1:4" ht="29.1" customHeight="1" x14ac:dyDescent="0.25">
      <c r="A50" s="56" t="s">
        <v>243</v>
      </c>
      <c r="B50" s="56" t="s">
        <v>2234</v>
      </c>
    </row>
    <row r="51" spans="1:4" ht="43.5" customHeight="1" x14ac:dyDescent="0.25">
      <c r="A51" s="56" t="s">
        <v>245</v>
      </c>
      <c r="B51" s="56" t="s">
        <v>1154</v>
      </c>
    </row>
    <row r="52" spans="1:4" x14ac:dyDescent="0.25">
      <c r="A52" s="56"/>
      <c r="B52" s="56"/>
    </row>
    <row r="53" spans="1:4" x14ac:dyDescent="0.25">
      <c r="A53" s="56" t="s">
        <v>247</v>
      </c>
      <c r="B53" s="60">
        <v>7.0657236040436651</v>
      </c>
    </row>
    <row r="54" spans="1:4" x14ac:dyDescent="0.25">
      <c r="A54" s="56"/>
      <c r="B54" s="56"/>
    </row>
    <row r="55" spans="1:4" x14ac:dyDescent="0.25">
      <c r="A55" s="56" t="s">
        <v>248</v>
      </c>
      <c r="B55" s="61">
        <v>3.9639000000000002</v>
      </c>
    </row>
    <row r="56" spans="1:4" x14ac:dyDescent="0.25">
      <c r="A56" s="56" t="s">
        <v>249</v>
      </c>
      <c r="B56" s="61">
        <v>4.6214915377993346</v>
      </c>
    </row>
    <row r="57" spans="1:4" x14ac:dyDescent="0.25">
      <c r="A57" s="56"/>
      <c r="B57" s="56"/>
    </row>
    <row r="58" spans="1:4" x14ac:dyDescent="0.25">
      <c r="A58" s="56" t="s">
        <v>250</v>
      </c>
      <c r="B58" s="62">
        <v>45747</v>
      </c>
    </row>
    <row r="60" spans="1:4" ht="69.95" customHeight="1" x14ac:dyDescent="0.25">
      <c r="A60" s="71" t="s">
        <v>251</v>
      </c>
      <c r="B60" s="71" t="s">
        <v>252</v>
      </c>
      <c r="C60" s="71" t="s">
        <v>5</v>
      </c>
      <c r="D60" s="71" t="s">
        <v>6</v>
      </c>
    </row>
    <row r="61" spans="1:4" ht="69.95" customHeight="1" x14ac:dyDescent="0.25">
      <c r="A61" s="71" t="s">
        <v>2234</v>
      </c>
      <c r="B61" s="71"/>
      <c r="C61" s="71" t="s">
        <v>66</v>
      </c>
      <c r="D6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6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2235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2236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901</v>
      </c>
      <c r="B8" s="33"/>
      <c r="C8" s="33"/>
      <c r="D8" s="14"/>
      <c r="E8" s="15"/>
      <c r="F8" s="16"/>
      <c r="G8" s="16"/>
    </row>
    <row r="9" spans="1:8" x14ac:dyDescent="0.25">
      <c r="A9" s="13" t="s">
        <v>2237</v>
      </c>
      <c r="B9" s="33" t="s">
        <v>2238</v>
      </c>
      <c r="C9" s="33"/>
      <c r="D9" s="14">
        <v>36038735</v>
      </c>
      <c r="E9" s="15">
        <v>475163.51</v>
      </c>
      <c r="F9" s="16">
        <v>0.99550000000000005</v>
      </c>
      <c r="G9" s="16"/>
    </row>
    <row r="10" spans="1:8" x14ac:dyDescent="0.25">
      <c r="A10" s="17" t="s">
        <v>183</v>
      </c>
      <c r="B10" s="34"/>
      <c r="C10" s="34"/>
      <c r="D10" s="18"/>
      <c r="E10" s="19">
        <v>475163.51</v>
      </c>
      <c r="F10" s="20">
        <v>0.99550000000000005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475163.51</v>
      </c>
      <c r="F12" s="20">
        <v>0.99550000000000005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2159.0300000000002</v>
      </c>
      <c r="F15" s="16">
        <v>4.4999999999999997E-3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2159.0300000000002</v>
      </c>
      <c r="F16" s="20">
        <v>4.4999999999999997E-3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2159.0300000000002</v>
      </c>
      <c r="F18" s="20">
        <v>4.4999999999999997E-3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1.5750162000000001</v>
      </c>
      <c r="F19" s="16">
        <v>3.0000000000000001E-6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-31.855016200000001</v>
      </c>
      <c r="F20" s="27">
        <v>-3.0000000000000001E-6</v>
      </c>
      <c r="G20" s="16">
        <v>6.6566E-2</v>
      </c>
    </row>
    <row r="21" spans="1:7" x14ac:dyDescent="0.25">
      <c r="A21" s="28" t="s">
        <v>200</v>
      </c>
      <c r="B21" s="36"/>
      <c r="C21" s="36"/>
      <c r="D21" s="29"/>
      <c r="E21" s="30">
        <v>477292.26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12.9491</v>
      </c>
      <c r="C31">
        <v>13.149699999999999</v>
      </c>
    </row>
    <row r="32" spans="1:7" x14ac:dyDescent="0.25">
      <c r="A32" t="s">
        <v>212</v>
      </c>
      <c r="B32">
        <v>12.9491</v>
      </c>
      <c r="C32">
        <v>13.149699999999999</v>
      </c>
    </row>
    <row r="33" spans="1:3" x14ac:dyDescent="0.25">
      <c r="A33" t="s">
        <v>217</v>
      </c>
      <c r="B33">
        <v>12.9491</v>
      </c>
      <c r="C33">
        <v>13.149699999999999</v>
      </c>
    </row>
    <row r="34" spans="1:3" x14ac:dyDescent="0.25">
      <c r="A34" t="s">
        <v>218</v>
      </c>
      <c r="B34">
        <v>12.9491</v>
      </c>
      <c r="C34">
        <v>13.149699999999999</v>
      </c>
    </row>
    <row r="36" spans="1:3" x14ac:dyDescent="0.25">
      <c r="A36" t="s">
        <v>287</v>
      </c>
      <c r="B36" s="3" t="s">
        <v>137</v>
      </c>
    </row>
    <row r="37" spans="1:3" x14ac:dyDescent="0.25">
      <c r="A37" t="s">
        <v>233</v>
      </c>
      <c r="B37" s="3" t="s">
        <v>137</v>
      </c>
    </row>
    <row r="38" spans="1:3" ht="29.1" customHeight="1" x14ac:dyDescent="0.25">
      <c r="A38" s="48" t="s">
        <v>234</v>
      </c>
      <c r="B38" s="3" t="s">
        <v>137</v>
      </c>
    </row>
    <row r="39" spans="1:3" ht="29.1" customHeight="1" x14ac:dyDescent="0.25">
      <c r="A39" s="48" t="s">
        <v>235</v>
      </c>
      <c r="B39" s="3" t="s">
        <v>137</v>
      </c>
    </row>
    <row r="40" spans="1:3" x14ac:dyDescent="0.25">
      <c r="A40" t="s">
        <v>236</v>
      </c>
      <c r="B40" s="51">
        <f>+B55</f>
        <v>5.8505793638020016</v>
      </c>
    </row>
    <row r="41" spans="1:3" ht="43.5" customHeight="1" x14ac:dyDescent="0.25">
      <c r="A41" s="48" t="s">
        <v>237</v>
      </c>
      <c r="B41" s="3" t="s">
        <v>137</v>
      </c>
    </row>
    <row r="42" spans="1:3" x14ac:dyDescent="0.25">
      <c r="B42" s="3"/>
    </row>
    <row r="43" spans="1:3" ht="29.1" customHeight="1" x14ac:dyDescent="0.25">
      <c r="A43" s="48" t="s">
        <v>238</v>
      </c>
      <c r="B43" s="3" t="s">
        <v>137</v>
      </c>
    </row>
    <row r="44" spans="1:3" ht="29.1" customHeight="1" x14ac:dyDescent="0.25">
      <c r="A44" s="48" t="s">
        <v>239</v>
      </c>
      <c r="B44" t="s">
        <v>137</v>
      </c>
    </row>
    <row r="45" spans="1:3" ht="29.1" customHeight="1" x14ac:dyDescent="0.25">
      <c r="A45" s="48" t="s">
        <v>240</v>
      </c>
      <c r="B45" s="3" t="s">
        <v>137</v>
      </c>
    </row>
    <row r="46" spans="1:3" ht="29.1" customHeight="1" x14ac:dyDescent="0.25">
      <c r="A46" s="48" t="s">
        <v>241</v>
      </c>
      <c r="B46" s="3" t="s">
        <v>137</v>
      </c>
    </row>
    <row r="48" spans="1:3" x14ac:dyDescent="0.25">
      <c r="A48" s="48" t="s">
        <v>242</v>
      </c>
      <c r="B48" s="48"/>
    </row>
    <row r="49" spans="1:4" ht="29.1" customHeight="1" x14ac:dyDescent="0.25">
      <c r="A49" s="56" t="s">
        <v>243</v>
      </c>
      <c r="B49" s="56" t="s">
        <v>2239</v>
      </c>
    </row>
    <row r="50" spans="1:4" ht="43.5" customHeight="1" x14ac:dyDescent="0.25">
      <c r="A50" s="56" t="s">
        <v>245</v>
      </c>
      <c r="B50" s="56" t="s">
        <v>1154</v>
      </c>
    </row>
    <row r="51" spans="1:4" x14ac:dyDescent="0.25">
      <c r="A51" s="56"/>
      <c r="B51" s="56"/>
    </row>
    <row r="52" spans="1:4" x14ac:dyDescent="0.25">
      <c r="A52" s="56" t="s">
        <v>247</v>
      </c>
      <c r="B52" s="60">
        <v>7.0839930641940958</v>
      </c>
    </row>
    <row r="53" spans="1:4" x14ac:dyDescent="0.25">
      <c r="A53" s="56"/>
      <c r="B53" s="56"/>
    </row>
    <row r="54" spans="1:4" x14ac:dyDescent="0.25">
      <c r="A54" s="56" t="s">
        <v>248</v>
      </c>
      <c r="B54" s="61">
        <v>4.8010000000000002</v>
      </c>
    </row>
    <row r="55" spans="1:4" x14ac:dyDescent="0.25">
      <c r="A55" s="56" t="s">
        <v>249</v>
      </c>
      <c r="B55" s="61">
        <v>5.8505793638020016</v>
      </c>
    </row>
    <row r="56" spans="1:4" x14ac:dyDescent="0.25">
      <c r="A56" s="56"/>
      <c r="B56" s="56"/>
    </row>
    <row r="57" spans="1:4" x14ac:dyDescent="0.25">
      <c r="A57" s="56" t="s">
        <v>250</v>
      </c>
      <c r="B57" s="62">
        <v>45747</v>
      </c>
    </row>
    <row r="59" spans="1:4" ht="69.95" customHeight="1" x14ac:dyDescent="0.25">
      <c r="A59" s="71" t="s">
        <v>251</v>
      </c>
      <c r="B59" s="71" t="s">
        <v>252</v>
      </c>
      <c r="C59" s="71" t="s">
        <v>5</v>
      </c>
      <c r="D59" s="71" t="s">
        <v>6</v>
      </c>
    </row>
    <row r="60" spans="1:4" ht="69.95" customHeight="1" x14ac:dyDescent="0.25">
      <c r="A60" s="71" t="s">
        <v>2239</v>
      </c>
      <c r="B60" s="71"/>
      <c r="C60" s="71" t="s">
        <v>37</v>
      </c>
      <c r="D6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08"/>
  <sheetViews>
    <sheetView showGridLines="0" workbookViewId="0">
      <pane ySplit="4" topLeftCell="A68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2240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2241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2242</v>
      </c>
      <c r="B11" s="33" t="s">
        <v>2243</v>
      </c>
      <c r="C11" s="33" t="s">
        <v>148</v>
      </c>
      <c r="D11" s="14">
        <v>21000000</v>
      </c>
      <c r="E11" s="15">
        <v>20676.03</v>
      </c>
      <c r="F11" s="16">
        <v>8.9499999999999996E-2</v>
      </c>
      <c r="G11" s="16">
        <v>7.0300000000000001E-2</v>
      </c>
    </row>
    <row r="12" spans="1:8" x14ac:dyDescent="0.25">
      <c r="A12" s="13" t="s">
        <v>2244</v>
      </c>
      <c r="B12" s="33" t="s">
        <v>2245</v>
      </c>
      <c r="C12" s="33" t="s">
        <v>148</v>
      </c>
      <c r="D12" s="14">
        <v>19500000</v>
      </c>
      <c r="E12" s="15">
        <v>19740.3</v>
      </c>
      <c r="F12" s="16">
        <v>8.5500000000000007E-2</v>
      </c>
      <c r="G12" s="16">
        <v>7.1303000000000005E-2</v>
      </c>
    </row>
    <row r="13" spans="1:8" x14ac:dyDescent="0.25">
      <c r="A13" s="13" t="s">
        <v>2246</v>
      </c>
      <c r="B13" s="33" t="s">
        <v>2247</v>
      </c>
      <c r="C13" s="33" t="s">
        <v>148</v>
      </c>
      <c r="D13" s="14">
        <v>15000000</v>
      </c>
      <c r="E13" s="15">
        <v>15181.61</v>
      </c>
      <c r="F13" s="16">
        <v>6.5699999999999995E-2</v>
      </c>
      <c r="G13" s="16">
        <v>7.2038000000000005E-2</v>
      </c>
    </row>
    <row r="14" spans="1:8" x14ac:dyDescent="0.25">
      <c r="A14" s="13" t="s">
        <v>2248</v>
      </c>
      <c r="B14" s="33" t="s">
        <v>2249</v>
      </c>
      <c r="C14" s="33" t="s">
        <v>142</v>
      </c>
      <c r="D14" s="14">
        <v>15000000</v>
      </c>
      <c r="E14" s="15">
        <v>15143.61</v>
      </c>
      <c r="F14" s="16">
        <v>6.5600000000000006E-2</v>
      </c>
      <c r="G14" s="16">
        <v>7.2499999999999995E-2</v>
      </c>
    </row>
    <row r="15" spans="1:8" x14ac:dyDescent="0.25">
      <c r="A15" s="13" t="s">
        <v>2250</v>
      </c>
      <c r="B15" s="33" t="s">
        <v>2251</v>
      </c>
      <c r="C15" s="33" t="s">
        <v>148</v>
      </c>
      <c r="D15" s="14">
        <v>11000000</v>
      </c>
      <c r="E15" s="15">
        <v>11142.75</v>
      </c>
      <c r="F15" s="16">
        <v>4.8300000000000003E-2</v>
      </c>
      <c r="G15" s="16">
        <v>7.1400000000000005E-2</v>
      </c>
    </row>
    <row r="16" spans="1:8" x14ac:dyDescent="0.25">
      <c r="A16" s="13" t="s">
        <v>2252</v>
      </c>
      <c r="B16" s="33" t="s">
        <v>2253</v>
      </c>
      <c r="C16" s="33" t="s">
        <v>148</v>
      </c>
      <c r="D16" s="14">
        <v>10500000</v>
      </c>
      <c r="E16" s="15">
        <v>10599.73</v>
      </c>
      <c r="F16" s="16">
        <v>4.5900000000000003E-2</v>
      </c>
      <c r="G16" s="16">
        <v>7.2700000000000001E-2</v>
      </c>
    </row>
    <row r="17" spans="1:7" x14ac:dyDescent="0.25">
      <c r="A17" s="13" t="s">
        <v>2254</v>
      </c>
      <c r="B17" s="33" t="s">
        <v>2255</v>
      </c>
      <c r="C17" s="33" t="s">
        <v>148</v>
      </c>
      <c r="D17" s="14">
        <v>9200000</v>
      </c>
      <c r="E17" s="15">
        <v>9322.14</v>
      </c>
      <c r="F17" s="16">
        <v>4.0399999999999998E-2</v>
      </c>
      <c r="G17" s="16">
        <v>7.1999999999999995E-2</v>
      </c>
    </row>
    <row r="18" spans="1:7" x14ac:dyDescent="0.25">
      <c r="A18" s="13" t="s">
        <v>2256</v>
      </c>
      <c r="B18" s="33" t="s">
        <v>2257</v>
      </c>
      <c r="C18" s="33" t="s">
        <v>148</v>
      </c>
      <c r="D18" s="14">
        <v>3000000</v>
      </c>
      <c r="E18" s="15">
        <v>3007.08</v>
      </c>
      <c r="F18" s="16">
        <v>1.2999999999999999E-2</v>
      </c>
      <c r="G18" s="16">
        <v>7.0887000000000006E-2</v>
      </c>
    </row>
    <row r="19" spans="1:7" x14ac:dyDescent="0.25">
      <c r="A19" s="13" t="s">
        <v>2258</v>
      </c>
      <c r="B19" s="33" t="s">
        <v>2259</v>
      </c>
      <c r="C19" s="33" t="s">
        <v>164</v>
      </c>
      <c r="D19" s="14">
        <v>3000000</v>
      </c>
      <c r="E19" s="15">
        <v>3004.25</v>
      </c>
      <c r="F19" s="16">
        <v>1.2999999999999999E-2</v>
      </c>
      <c r="G19" s="16">
        <v>7.0300000000000001E-2</v>
      </c>
    </row>
    <row r="20" spans="1:7" x14ac:dyDescent="0.25">
      <c r="A20" s="13" t="s">
        <v>2260</v>
      </c>
      <c r="B20" s="33" t="s">
        <v>2261</v>
      </c>
      <c r="C20" s="33" t="s">
        <v>148</v>
      </c>
      <c r="D20" s="14">
        <v>2700000</v>
      </c>
      <c r="E20" s="15">
        <v>2757.53</v>
      </c>
      <c r="F20" s="16">
        <v>1.1900000000000001E-2</v>
      </c>
      <c r="G20" s="16">
        <v>7.0898000000000003E-2</v>
      </c>
    </row>
    <row r="21" spans="1:7" x14ac:dyDescent="0.25">
      <c r="A21" s="13" t="s">
        <v>2262</v>
      </c>
      <c r="B21" s="33" t="s">
        <v>2263</v>
      </c>
      <c r="C21" s="33" t="s">
        <v>148</v>
      </c>
      <c r="D21" s="14">
        <v>2500000</v>
      </c>
      <c r="E21" s="15">
        <v>2557.4299999999998</v>
      </c>
      <c r="F21" s="16">
        <v>1.11E-2</v>
      </c>
      <c r="G21" s="16">
        <v>7.1787000000000004E-2</v>
      </c>
    </row>
    <row r="22" spans="1:7" x14ac:dyDescent="0.25">
      <c r="A22" s="13" t="s">
        <v>2264</v>
      </c>
      <c r="B22" s="33" t="s">
        <v>2265</v>
      </c>
      <c r="C22" s="33" t="s">
        <v>148</v>
      </c>
      <c r="D22" s="14">
        <v>2500000</v>
      </c>
      <c r="E22" s="15">
        <v>2509.16</v>
      </c>
      <c r="F22" s="16">
        <v>1.09E-2</v>
      </c>
      <c r="G22" s="16">
        <v>7.2394E-2</v>
      </c>
    </row>
    <row r="23" spans="1:7" x14ac:dyDescent="0.25">
      <c r="A23" s="13" t="s">
        <v>2266</v>
      </c>
      <c r="B23" s="33" t="s">
        <v>2267</v>
      </c>
      <c r="C23" s="33" t="s">
        <v>142</v>
      </c>
      <c r="D23" s="14">
        <v>2060000</v>
      </c>
      <c r="E23" s="15">
        <v>2135.7399999999998</v>
      </c>
      <c r="F23" s="16">
        <v>9.1999999999999998E-3</v>
      </c>
      <c r="G23" s="16">
        <v>7.1400000000000005E-2</v>
      </c>
    </row>
    <row r="24" spans="1:7" x14ac:dyDescent="0.25">
      <c r="A24" s="13" t="s">
        <v>2268</v>
      </c>
      <c r="B24" s="33" t="s">
        <v>2269</v>
      </c>
      <c r="C24" s="33" t="s">
        <v>142</v>
      </c>
      <c r="D24" s="14">
        <v>2000000</v>
      </c>
      <c r="E24" s="15">
        <v>2007.36</v>
      </c>
      <c r="F24" s="16">
        <v>8.6999999999999994E-3</v>
      </c>
      <c r="G24" s="16">
        <v>7.1887000000000006E-2</v>
      </c>
    </row>
    <row r="25" spans="1:7" x14ac:dyDescent="0.25">
      <c r="A25" s="13" t="s">
        <v>2270</v>
      </c>
      <c r="B25" s="33" t="s">
        <v>2271</v>
      </c>
      <c r="C25" s="33" t="s">
        <v>148</v>
      </c>
      <c r="D25" s="14">
        <v>500000</v>
      </c>
      <c r="E25" s="15">
        <v>515.42999999999995</v>
      </c>
      <c r="F25" s="16">
        <v>2.2000000000000001E-3</v>
      </c>
      <c r="G25" s="16">
        <v>7.1050000000000002E-2</v>
      </c>
    </row>
    <row r="26" spans="1:7" x14ac:dyDescent="0.25">
      <c r="A26" s="13" t="s">
        <v>2272</v>
      </c>
      <c r="B26" s="33" t="s">
        <v>2273</v>
      </c>
      <c r="C26" s="33" t="s">
        <v>148</v>
      </c>
      <c r="D26" s="14">
        <v>500000</v>
      </c>
      <c r="E26" s="15">
        <v>491.07</v>
      </c>
      <c r="F26" s="16">
        <v>2.0999999999999999E-3</v>
      </c>
      <c r="G26" s="16">
        <v>7.1150000000000005E-2</v>
      </c>
    </row>
    <row r="27" spans="1:7" x14ac:dyDescent="0.25">
      <c r="A27" s="17" t="s">
        <v>183</v>
      </c>
      <c r="B27" s="34"/>
      <c r="C27" s="34"/>
      <c r="D27" s="18"/>
      <c r="E27" s="19">
        <v>120791.22</v>
      </c>
      <c r="F27" s="20">
        <v>0.52300000000000002</v>
      </c>
      <c r="G27" s="21"/>
    </row>
    <row r="28" spans="1:7" x14ac:dyDescent="0.25">
      <c r="A28" s="17" t="s">
        <v>320</v>
      </c>
      <c r="B28" s="33"/>
      <c r="C28" s="33"/>
      <c r="D28" s="14"/>
      <c r="E28" s="15"/>
      <c r="F28" s="16"/>
      <c r="G28" s="16"/>
    </row>
    <row r="29" spans="1:7" x14ac:dyDescent="0.25">
      <c r="A29" s="13" t="s">
        <v>2274</v>
      </c>
      <c r="B29" s="33" t="s">
        <v>2275</v>
      </c>
      <c r="C29" s="33" t="s">
        <v>187</v>
      </c>
      <c r="D29" s="14">
        <v>22000000</v>
      </c>
      <c r="E29" s="15">
        <v>21946.52</v>
      </c>
      <c r="F29" s="16">
        <v>9.5000000000000001E-2</v>
      </c>
      <c r="G29" s="16">
        <v>6.8245E-2</v>
      </c>
    </row>
    <row r="30" spans="1:7" x14ac:dyDescent="0.25">
      <c r="A30" s="13" t="s">
        <v>2276</v>
      </c>
      <c r="B30" s="33" t="s">
        <v>2277</v>
      </c>
      <c r="C30" s="33" t="s">
        <v>187</v>
      </c>
      <c r="D30" s="14">
        <v>10500000</v>
      </c>
      <c r="E30" s="15">
        <v>10687.9</v>
      </c>
      <c r="F30" s="16">
        <v>4.6300000000000001E-2</v>
      </c>
      <c r="G30" s="16">
        <v>6.8781999999999996E-2</v>
      </c>
    </row>
    <row r="31" spans="1:7" x14ac:dyDescent="0.25">
      <c r="A31" s="13" t="s">
        <v>2278</v>
      </c>
      <c r="B31" s="33" t="s">
        <v>2279</v>
      </c>
      <c r="C31" s="33" t="s">
        <v>187</v>
      </c>
      <c r="D31" s="14">
        <v>9000000</v>
      </c>
      <c r="E31" s="15">
        <v>9181.5300000000007</v>
      </c>
      <c r="F31" s="16">
        <v>3.9800000000000002E-2</v>
      </c>
      <c r="G31" s="16">
        <v>6.8525000000000003E-2</v>
      </c>
    </row>
    <row r="32" spans="1:7" x14ac:dyDescent="0.25">
      <c r="A32" s="13" t="s">
        <v>2280</v>
      </c>
      <c r="B32" s="33" t="s">
        <v>2281</v>
      </c>
      <c r="C32" s="33" t="s">
        <v>187</v>
      </c>
      <c r="D32" s="14">
        <v>7500000</v>
      </c>
      <c r="E32" s="15">
        <v>7711.19</v>
      </c>
      <c r="F32" s="16">
        <v>3.3399999999999999E-2</v>
      </c>
      <c r="G32" s="16">
        <v>6.9083000000000006E-2</v>
      </c>
    </row>
    <row r="33" spans="1:7" x14ac:dyDescent="0.25">
      <c r="A33" s="13" t="s">
        <v>2282</v>
      </c>
      <c r="B33" s="33" t="s">
        <v>2283</v>
      </c>
      <c r="C33" s="33" t="s">
        <v>187</v>
      </c>
      <c r="D33" s="14">
        <v>7500000</v>
      </c>
      <c r="E33" s="15">
        <v>7633.57</v>
      </c>
      <c r="F33" s="16">
        <v>3.3099999999999997E-2</v>
      </c>
      <c r="G33" s="16">
        <v>6.8525000000000003E-2</v>
      </c>
    </row>
    <row r="34" spans="1:7" x14ac:dyDescent="0.25">
      <c r="A34" s="13" t="s">
        <v>2284</v>
      </c>
      <c r="B34" s="33" t="s">
        <v>2285</v>
      </c>
      <c r="C34" s="33" t="s">
        <v>187</v>
      </c>
      <c r="D34" s="14">
        <v>6500000</v>
      </c>
      <c r="E34" s="15">
        <v>6631.62</v>
      </c>
      <c r="F34" s="16">
        <v>2.87E-2</v>
      </c>
      <c r="G34" s="16">
        <v>6.9092000000000001E-2</v>
      </c>
    </row>
    <row r="35" spans="1:7" x14ac:dyDescent="0.25">
      <c r="A35" s="13" t="s">
        <v>2286</v>
      </c>
      <c r="B35" s="33" t="s">
        <v>2287</v>
      </c>
      <c r="C35" s="33" t="s">
        <v>187</v>
      </c>
      <c r="D35" s="14">
        <v>6000000</v>
      </c>
      <c r="E35" s="15">
        <v>6104.14</v>
      </c>
      <c r="F35" s="16">
        <v>2.64E-2</v>
      </c>
      <c r="G35" s="16">
        <v>6.9092000000000001E-2</v>
      </c>
    </row>
    <row r="36" spans="1:7" x14ac:dyDescent="0.25">
      <c r="A36" s="13" t="s">
        <v>2288</v>
      </c>
      <c r="B36" s="33" t="s">
        <v>2289</v>
      </c>
      <c r="C36" s="33" t="s">
        <v>187</v>
      </c>
      <c r="D36" s="14">
        <v>5500000</v>
      </c>
      <c r="E36" s="15">
        <v>5582.96</v>
      </c>
      <c r="F36" s="16">
        <v>2.4199999999999999E-2</v>
      </c>
      <c r="G36" s="16">
        <v>6.8454000000000001E-2</v>
      </c>
    </row>
    <row r="37" spans="1:7" x14ac:dyDescent="0.25">
      <c r="A37" s="13" t="s">
        <v>2290</v>
      </c>
      <c r="B37" s="33" t="s">
        <v>2291</v>
      </c>
      <c r="C37" s="33" t="s">
        <v>187</v>
      </c>
      <c r="D37" s="14">
        <v>5000000</v>
      </c>
      <c r="E37" s="15">
        <v>5088.78</v>
      </c>
      <c r="F37" s="16">
        <v>2.1999999999999999E-2</v>
      </c>
      <c r="G37" s="16">
        <v>6.8454000000000001E-2</v>
      </c>
    </row>
    <row r="38" spans="1:7" x14ac:dyDescent="0.25">
      <c r="A38" s="13" t="s">
        <v>2292</v>
      </c>
      <c r="B38" s="33" t="s">
        <v>2293</v>
      </c>
      <c r="C38" s="33" t="s">
        <v>187</v>
      </c>
      <c r="D38" s="14">
        <v>5000000</v>
      </c>
      <c r="E38" s="15">
        <v>5081.47</v>
      </c>
      <c r="F38" s="16">
        <v>2.1999999999999999E-2</v>
      </c>
      <c r="G38" s="16">
        <v>6.8667000000000006E-2</v>
      </c>
    </row>
    <row r="39" spans="1:7" x14ac:dyDescent="0.25">
      <c r="A39" s="13" t="s">
        <v>2294</v>
      </c>
      <c r="B39" s="33" t="s">
        <v>2295</v>
      </c>
      <c r="C39" s="33" t="s">
        <v>187</v>
      </c>
      <c r="D39" s="14">
        <v>4500000</v>
      </c>
      <c r="E39" s="15">
        <v>4563.83</v>
      </c>
      <c r="F39" s="16">
        <v>1.9800000000000002E-2</v>
      </c>
      <c r="G39" s="16">
        <v>6.8781999999999996E-2</v>
      </c>
    </row>
    <row r="40" spans="1:7" x14ac:dyDescent="0.25">
      <c r="A40" s="13" t="s">
        <v>2296</v>
      </c>
      <c r="B40" s="33" t="s">
        <v>2297</v>
      </c>
      <c r="C40" s="33" t="s">
        <v>187</v>
      </c>
      <c r="D40" s="14">
        <v>4000000</v>
      </c>
      <c r="E40" s="15">
        <v>4060.26</v>
      </c>
      <c r="F40" s="16">
        <v>1.7600000000000001E-2</v>
      </c>
      <c r="G40" s="16">
        <v>6.8568000000000004E-2</v>
      </c>
    </row>
    <row r="41" spans="1:7" x14ac:dyDescent="0.25">
      <c r="A41" s="13" t="s">
        <v>2298</v>
      </c>
      <c r="B41" s="33" t="s">
        <v>2299</v>
      </c>
      <c r="C41" s="33" t="s">
        <v>187</v>
      </c>
      <c r="D41" s="14">
        <v>2500000</v>
      </c>
      <c r="E41" s="15">
        <v>2550.29</v>
      </c>
      <c r="F41" s="16">
        <v>1.0999999999999999E-2</v>
      </c>
      <c r="G41" s="16">
        <v>6.8455000000000002E-2</v>
      </c>
    </row>
    <row r="42" spans="1:7" x14ac:dyDescent="0.25">
      <c r="A42" s="13" t="s">
        <v>2300</v>
      </c>
      <c r="B42" s="33" t="s">
        <v>2301</v>
      </c>
      <c r="C42" s="33" t="s">
        <v>187</v>
      </c>
      <c r="D42" s="14">
        <v>2500000</v>
      </c>
      <c r="E42" s="15">
        <v>2539.08</v>
      </c>
      <c r="F42" s="16">
        <v>1.0999999999999999E-2</v>
      </c>
      <c r="G42" s="16">
        <v>6.8525000000000003E-2</v>
      </c>
    </row>
    <row r="43" spans="1:7" x14ac:dyDescent="0.25">
      <c r="A43" s="13" t="s">
        <v>2302</v>
      </c>
      <c r="B43" s="33" t="s">
        <v>2303</v>
      </c>
      <c r="C43" s="33" t="s">
        <v>187</v>
      </c>
      <c r="D43" s="14">
        <v>2500000</v>
      </c>
      <c r="E43" s="15">
        <v>2517.48</v>
      </c>
      <c r="F43" s="16">
        <v>1.09E-2</v>
      </c>
      <c r="G43" s="16">
        <v>6.8506999999999998E-2</v>
      </c>
    </row>
    <row r="44" spans="1:7" x14ac:dyDescent="0.25">
      <c r="A44" s="13" t="s">
        <v>2304</v>
      </c>
      <c r="B44" s="33" t="s">
        <v>2305</v>
      </c>
      <c r="C44" s="33" t="s">
        <v>187</v>
      </c>
      <c r="D44" s="14">
        <v>2000000</v>
      </c>
      <c r="E44" s="15">
        <v>2032.62</v>
      </c>
      <c r="F44" s="16">
        <v>8.8000000000000005E-3</v>
      </c>
      <c r="G44" s="16">
        <v>6.8454000000000001E-2</v>
      </c>
    </row>
    <row r="45" spans="1:7" x14ac:dyDescent="0.25">
      <c r="A45" s="13" t="s">
        <v>382</v>
      </c>
      <c r="B45" s="33" t="s">
        <v>383</v>
      </c>
      <c r="C45" s="33" t="s">
        <v>187</v>
      </c>
      <c r="D45" s="14">
        <v>1000000</v>
      </c>
      <c r="E45" s="15">
        <v>1015.53</v>
      </c>
      <c r="F45" s="16">
        <v>4.4000000000000003E-3</v>
      </c>
      <c r="G45" s="16">
        <v>6.9092000000000001E-2</v>
      </c>
    </row>
    <row r="46" spans="1:7" x14ac:dyDescent="0.25">
      <c r="A46" s="13" t="s">
        <v>2306</v>
      </c>
      <c r="B46" s="33" t="s">
        <v>2307</v>
      </c>
      <c r="C46" s="33" t="s">
        <v>187</v>
      </c>
      <c r="D46" s="14">
        <v>500000</v>
      </c>
      <c r="E46" s="15">
        <v>503.47</v>
      </c>
      <c r="F46" s="16">
        <v>2.2000000000000001E-3</v>
      </c>
      <c r="G46" s="16">
        <v>6.9040000000000004E-2</v>
      </c>
    </row>
    <row r="47" spans="1:7" x14ac:dyDescent="0.25">
      <c r="A47" s="17" t="s">
        <v>183</v>
      </c>
      <c r="B47" s="34"/>
      <c r="C47" s="34"/>
      <c r="D47" s="18"/>
      <c r="E47" s="19">
        <v>105432.24</v>
      </c>
      <c r="F47" s="20">
        <v>0.45660000000000001</v>
      </c>
      <c r="G47" s="21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190</v>
      </c>
      <c r="B50" s="33"/>
      <c r="C50" s="33"/>
      <c r="D50" s="14"/>
      <c r="E50" s="15"/>
      <c r="F50" s="16"/>
      <c r="G50" s="16"/>
    </row>
    <row r="51" spans="1:7" x14ac:dyDescent="0.25">
      <c r="A51" s="17" t="s">
        <v>183</v>
      </c>
      <c r="B51" s="33"/>
      <c r="C51" s="33"/>
      <c r="D51" s="14"/>
      <c r="E51" s="22" t="s">
        <v>137</v>
      </c>
      <c r="F51" s="23" t="s">
        <v>137</v>
      </c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191</v>
      </c>
      <c r="B53" s="33"/>
      <c r="C53" s="33"/>
      <c r="D53" s="14"/>
      <c r="E53" s="15"/>
      <c r="F53" s="16"/>
      <c r="G53" s="16"/>
    </row>
    <row r="54" spans="1:7" x14ac:dyDescent="0.25">
      <c r="A54" s="17" t="s">
        <v>183</v>
      </c>
      <c r="B54" s="33"/>
      <c r="C54" s="33"/>
      <c r="D54" s="14"/>
      <c r="E54" s="22" t="s">
        <v>137</v>
      </c>
      <c r="F54" s="23" t="s">
        <v>137</v>
      </c>
      <c r="G54" s="16"/>
    </row>
    <row r="55" spans="1:7" x14ac:dyDescent="0.25">
      <c r="A55" s="13"/>
      <c r="B55" s="33"/>
      <c r="C55" s="33"/>
      <c r="D55" s="14"/>
      <c r="E55" s="15"/>
      <c r="F55" s="16"/>
      <c r="G55" s="16"/>
    </row>
    <row r="56" spans="1:7" x14ac:dyDescent="0.25">
      <c r="A56" s="24" t="s">
        <v>192</v>
      </c>
      <c r="B56" s="35"/>
      <c r="C56" s="35"/>
      <c r="D56" s="25"/>
      <c r="E56" s="19">
        <v>226223.46</v>
      </c>
      <c r="F56" s="20">
        <v>0.97960000000000003</v>
      </c>
      <c r="G56" s="21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7" t="s">
        <v>196</v>
      </c>
      <c r="B59" s="33"/>
      <c r="C59" s="33"/>
      <c r="D59" s="14"/>
      <c r="E59" s="15"/>
      <c r="F59" s="16"/>
      <c r="G59" s="16"/>
    </row>
    <row r="60" spans="1:7" x14ac:dyDescent="0.25">
      <c r="A60" s="13" t="s">
        <v>197</v>
      </c>
      <c r="B60" s="33"/>
      <c r="C60" s="33"/>
      <c r="D60" s="14"/>
      <c r="E60" s="15">
        <v>440.6</v>
      </c>
      <c r="F60" s="16">
        <v>1.9E-3</v>
      </c>
      <c r="G60" s="16">
        <v>6.6567000000000001E-2</v>
      </c>
    </row>
    <row r="61" spans="1:7" x14ac:dyDescent="0.25">
      <c r="A61" s="13" t="s">
        <v>197</v>
      </c>
      <c r="B61" s="33"/>
      <c r="C61" s="33"/>
      <c r="D61" s="14"/>
      <c r="E61" s="15">
        <v>402.77</v>
      </c>
      <c r="F61" s="16">
        <v>1.6999999999999999E-3</v>
      </c>
      <c r="G61" s="16">
        <v>5.2499999999999998E-2</v>
      </c>
    </row>
    <row r="62" spans="1:7" x14ac:dyDescent="0.25">
      <c r="A62" s="17" t="s">
        <v>183</v>
      </c>
      <c r="B62" s="34"/>
      <c r="C62" s="34"/>
      <c r="D62" s="18"/>
      <c r="E62" s="19">
        <v>843.37</v>
      </c>
      <c r="F62" s="20">
        <v>3.5999999999999999E-3</v>
      </c>
      <c r="G62" s="21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24" t="s">
        <v>192</v>
      </c>
      <c r="B64" s="35"/>
      <c r="C64" s="35"/>
      <c r="D64" s="25"/>
      <c r="E64" s="19">
        <v>843.37</v>
      </c>
      <c r="F64" s="20">
        <v>3.5999999999999999E-3</v>
      </c>
      <c r="G64" s="21"/>
    </row>
    <row r="65" spans="1:7" x14ac:dyDescent="0.25">
      <c r="A65" s="13" t="s">
        <v>198</v>
      </c>
      <c r="B65" s="33"/>
      <c r="C65" s="33"/>
      <c r="D65" s="14"/>
      <c r="E65" s="15">
        <v>2430.9865107999999</v>
      </c>
      <c r="F65" s="16">
        <v>1.0527E-2</v>
      </c>
      <c r="G65" s="16"/>
    </row>
    <row r="66" spans="1:7" x14ac:dyDescent="0.25">
      <c r="A66" s="13" t="s">
        <v>199</v>
      </c>
      <c r="B66" s="33"/>
      <c r="C66" s="33"/>
      <c r="D66" s="14"/>
      <c r="E66" s="15">
        <v>1412.0434892000001</v>
      </c>
      <c r="F66" s="16">
        <v>6.2729999999999999E-3</v>
      </c>
      <c r="G66" s="16">
        <v>5.9847999999999998E-2</v>
      </c>
    </row>
    <row r="67" spans="1:7" x14ac:dyDescent="0.25">
      <c r="A67" s="28" t="s">
        <v>200</v>
      </c>
      <c r="B67" s="36"/>
      <c r="C67" s="36"/>
      <c r="D67" s="29"/>
      <c r="E67" s="30">
        <v>230909.86</v>
      </c>
      <c r="F67" s="31">
        <v>1</v>
      </c>
      <c r="G67" s="31"/>
    </row>
    <row r="69" spans="1:7" x14ac:dyDescent="0.25">
      <c r="A69" s="1" t="s">
        <v>201</v>
      </c>
    </row>
    <row r="70" spans="1:7" x14ac:dyDescent="0.25">
      <c r="A70" s="1" t="s">
        <v>2308</v>
      </c>
    </row>
    <row r="72" spans="1:7" x14ac:dyDescent="0.25">
      <c r="A72" s="1" t="s">
        <v>202</v>
      </c>
    </row>
    <row r="73" spans="1:7" x14ac:dyDescent="0.25">
      <c r="A73" s="48" t="s">
        <v>203</v>
      </c>
      <c r="B73" s="3" t="s">
        <v>137</v>
      </c>
    </row>
    <row r="74" spans="1:7" x14ac:dyDescent="0.25">
      <c r="A74" t="s">
        <v>204</v>
      </c>
    </row>
    <row r="75" spans="1:7" x14ac:dyDescent="0.25">
      <c r="A75" t="s">
        <v>205</v>
      </c>
      <c r="B75" t="s">
        <v>206</v>
      </c>
      <c r="C75" t="s">
        <v>206</v>
      </c>
    </row>
    <row r="76" spans="1:7" x14ac:dyDescent="0.25">
      <c r="B76" s="49">
        <v>45716</v>
      </c>
      <c r="C76" s="49">
        <v>45747</v>
      </c>
    </row>
    <row r="77" spans="1:7" x14ac:dyDescent="0.25">
      <c r="A77" t="s">
        <v>211</v>
      </c>
      <c r="B77">
        <v>12.075799999999999</v>
      </c>
      <c r="C77">
        <v>12.1884</v>
      </c>
    </row>
    <row r="78" spans="1:7" x14ac:dyDescent="0.25">
      <c r="A78" t="s">
        <v>212</v>
      </c>
      <c r="B78">
        <v>12.074199999999999</v>
      </c>
      <c r="C78">
        <v>12.1868</v>
      </c>
    </row>
    <row r="79" spans="1:7" x14ac:dyDescent="0.25">
      <c r="A79" t="s">
        <v>217</v>
      </c>
      <c r="B79">
        <v>11.998200000000001</v>
      </c>
      <c r="C79">
        <v>12.108000000000001</v>
      </c>
    </row>
    <row r="80" spans="1:7" x14ac:dyDescent="0.25">
      <c r="A80" t="s">
        <v>218</v>
      </c>
      <c r="B80">
        <v>11.998799999999999</v>
      </c>
      <c r="C80">
        <v>12.108599999999999</v>
      </c>
    </row>
    <row r="82" spans="1:2" x14ac:dyDescent="0.25">
      <c r="A82" t="s">
        <v>287</v>
      </c>
      <c r="B82" s="3" t="s">
        <v>137</v>
      </c>
    </row>
    <row r="83" spans="1:2" x14ac:dyDescent="0.25">
      <c r="A83" t="s">
        <v>233</v>
      </c>
      <c r="B83" s="3" t="s">
        <v>137</v>
      </c>
    </row>
    <row r="84" spans="1:2" ht="29.1" customHeight="1" x14ac:dyDescent="0.25">
      <c r="A84" s="48" t="s">
        <v>234</v>
      </c>
      <c r="B84" s="3" t="s">
        <v>137</v>
      </c>
    </row>
    <row r="85" spans="1:2" ht="29.1" customHeight="1" x14ac:dyDescent="0.25">
      <c r="A85" s="48" t="s">
        <v>235</v>
      </c>
      <c r="B85" s="3" t="s">
        <v>137</v>
      </c>
    </row>
    <row r="86" spans="1:2" x14ac:dyDescent="0.25">
      <c r="A86" t="s">
        <v>236</v>
      </c>
      <c r="B86" s="51">
        <f>+B101</f>
        <v>1.914819654921637</v>
      </c>
    </row>
    <row r="87" spans="1:2" ht="43.5" customHeight="1" x14ac:dyDescent="0.25">
      <c r="A87" s="48" t="s">
        <v>237</v>
      </c>
      <c r="B87" s="3" t="s">
        <v>137</v>
      </c>
    </row>
    <row r="88" spans="1:2" x14ac:dyDescent="0.25">
      <c r="B88" s="3"/>
    </row>
    <row r="89" spans="1:2" ht="29.1" customHeight="1" x14ac:dyDescent="0.25">
      <c r="A89" s="48" t="s">
        <v>238</v>
      </c>
      <c r="B89" s="3" t="s">
        <v>137</v>
      </c>
    </row>
    <row r="90" spans="1:2" ht="29.1" customHeight="1" x14ac:dyDescent="0.25">
      <c r="A90" s="48" t="s">
        <v>239</v>
      </c>
      <c r="B90" t="s">
        <v>137</v>
      </c>
    </row>
    <row r="91" spans="1:2" ht="29.1" customHeight="1" x14ac:dyDescent="0.25">
      <c r="A91" s="48" t="s">
        <v>240</v>
      </c>
      <c r="B91" s="3" t="s">
        <v>137</v>
      </c>
    </row>
    <row r="92" spans="1:2" ht="29.1" customHeight="1" x14ac:dyDescent="0.25">
      <c r="A92" s="48" t="s">
        <v>241</v>
      </c>
      <c r="B92" s="3" t="s">
        <v>137</v>
      </c>
    </row>
    <row r="94" spans="1:2" x14ac:dyDescent="0.25">
      <c r="A94" t="s">
        <v>242</v>
      </c>
    </row>
    <row r="95" spans="1:2" ht="57.95" customHeight="1" x14ac:dyDescent="0.25">
      <c r="A95" s="55" t="s">
        <v>243</v>
      </c>
      <c r="B95" s="56" t="s">
        <v>2309</v>
      </c>
    </row>
    <row r="96" spans="1:2" ht="29.1" customHeight="1" x14ac:dyDescent="0.25">
      <c r="A96" s="55" t="s">
        <v>245</v>
      </c>
      <c r="B96" s="56" t="s">
        <v>2310</v>
      </c>
    </row>
    <row r="97" spans="1:4" x14ac:dyDescent="0.25">
      <c r="A97" s="55"/>
      <c r="B97" s="55"/>
    </row>
    <row r="98" spans="1:4" x14ac:dyDescent="0.25">
      <c r="A98" s="55" t="s">
        <v>247</v>
      </c>
      <c r="B98" s="57">
        <v>7.0098508466329452</v>
      </c>
    </row>
    <row r="99" spans="1:4" x14ac:dyDescent="0.25">
      <c r="A99" s="55"/>
      <c r="B99" s="55"/>
    </row>
    <row r="100" spans="1:4" x14ac:dyDescent="0.25">
      <c r="A100" s="55" t="s">
        <v>248</v>
      </c>
      <c r="B100" s="58">
        <v>1.8158000000000001</v>
      </c>
    </row>
    <row r="101" spans="1:4" x14ac:dyDescent="0.25">
      <c r="A101" s="55" t="s">
        <v>249</v>
      </c>
      <c r="B101" s="58">
        <v>1.914819654921637</v>
      </c>
    </row>
    <row r="102" spans="1:4" x14ac:dyDescent="0.25">
      <c r="A102" s="55"/>
      <c r="B102" s="55"/>
    </row>
    <row r="103" spans="1:4" x14ac:dyDescent="0.25">
      <c r="A103" s="55" t="s">
        <v>250</v>
      </c>
      <c r="B103" s="59">
        <v>45747</v>
      </c>
    </row>
    <row r="105" spans="1:4" x14ac:dyDescent="0.25">
      <c r="A105" s="1"/>
    </row>
    <row r="107" spans="1:4" ht="69.95" customHeight="1" x14ac:dyDescent="0.25">
      <c r="A107" s="71" t="s">
        <v>251</v>
      </c>
      <c r="B107" s="71" t="s">
        <v>252</v>
      </c>
      <c r="C107" s="71" t="s">
        <v>5</v>
      </c>
      <c r="D107" s="71" t="s">
        <v>6</v>
      </c>
    </row>
    <row r="108" spans="1:4" ht="69.95" customHeight="1" x14ac:dyDescent="0.25">
      <c r="A108" s="71" t="s">
        <v>2311</v>
      </c>
      <c r="B108" s="71"/>
      <c r="C108" s="71" t="s">
        <v>93</v>
      </c>
      <c r="D10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274"/>
  <sheetViews>
    <sheetView showGridLines="0" workbookViewId="0">
      <pane ySplit="4" topLeftCell="A269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2312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2313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778</v>
      </c>
      <c r="B8" s="33" t="s">
        <v>779</v>
      </c>
      <c r="C8" s="33" t="s">
        <v>396</v>
      </c>
      <c r="D8" s="14">
        <v>471250</v>
      </c>
      <c r="E8" s="15">
        <v>5193.18</v>
      </c>
      <c r="F8" s="16">
        <v>3.2938000000000002E-2</v>
      </c>
      <c r="G8" s="16"/>
    </row>
    <row r="9" spans="1:8" x14ac:dyDescent="0.25">
      <c r="A9" s="13" t="s">
        <v>767</v>
      </c>
      <c r="B9" s="33" t="s">
        <v>768</v>
      </c>
      <c r="C9" s="33" t="s">
        <v>769</v>
      </c>
      <c r="D9" s="14">
        <v>404500</v>
      </c>
      <c r="E9" s="15">
        <v>5157.78</v>
      </c>
      <c r="F9" s="16">
        <v>3.2714E-2</v>
      </c>
      <c r="G9" s="16"/>
    </row>
    <row r="10" spans="1:8" x14ac:dyDescent="0.25">
      <c r="A10" s="13" t="s">
        <v>2087</v>
      </c>
      <c r="B10" s="33" t="s">
        <v>2088</v>
      </c>
      <c r="C10" s="33" t="s">
        <v>473</v>
      </c>
      <c r="D10" s="14">
        <v>41720000</v>
      </c>
      <c r="E10" s="15">
        <v>2836.96</v>
      </c>
      <c r="F10" s="16">
        <v>1.7994E-2</v>
      </c>
      <c r="G10" s="16"/>
    </row>
    <row r="11" spans="1:8" x14ac:dyDescent="0.25">
      <c r="A11" s="13" t="s">
        <v>427</v>
      </c>
      <c r="B11" s="33" t="s">
        <v>428</v>
      </c>
      <c r="C11" s="33" t="s">
        <v>420</v>
      </c>
      <c r="D11" s="14">
        <v>53400</v>
      </c>
      <c r="E11" s="15">
        <v>2230.7600000000002</v>
      </c>
      <c r="F11" s="16">
        <v>1.4149E-2</v>
      </c>
      <c r="G11" s="16"/>
    </row>
    <row r="12" spans="1:8" x14ac:dyDescent="0.25">
      <c r="A12" s="13" t="s">
        <v>1589</v>
      </c>
      <c r="B12" s="33" t="s">
        <v>1590</v>
      </c>
      <c r="C12" s="33" t="s">
        <v>786</v>
      </c>
      <c r="D12" s="14">
        <v>69750</v>
      </c>
      <c r="E12" s="15">
        <v>1821.28</v>
      </c>
      <c r="F12" s="16">
        <v>1.1552E-2</v>
      </c>
      <c r="G12" s="16"/>
    </row>
    <row r="13" spans="1:8" x14ac:dyDescent="0.25">
      <c r="A13" s="13" t="s">
        <v>770</v>
      </c>
      <c r="B13" s="33" t="s">
        <v>771</v>
      </c>
      <c r="C13" s="33" t="s">
        <v>473</v>
      </c>
      <c r="D13" s="14">
        <v>98800</v>
      </c>
      <c r="E13" s="15">
        <v>1712.6</v>
      </c>
      <c r="F13" s="16">
        <v>1.0862E-2</v>
      </c>
      <c r="G13" s="16"/>
    </row>
    <row r="14" spans="1:8" x14ac:dyDescent="0.25">
      <c r="A14" s="13" t="s">
        <v>1595</v>
      </c>
      <c r="B14" s="33" t="s">
        <v>1596</v>
      </c>
      <c r="C14" s="33" t="s">
        <v>1597</v>
      </c>
      <c r="D14" s="14">
        <v>73500</v>
      </c>
      <c r="E14" s="15">
        <v>1702.11</v>
      </c>
      <c r="F14" s="16">
        <v>1.0796E-2</v>
      </c>
      <c r="G14" s="16"/>
    </row>
    <row r="15" spans="1:8" x14ac:dyDescent="0.25">
      <c r="A15" s="13" t="s">
        <v>400</v>
      </c>
      <c r="B15" s="33" t="s">
        <v>401</v>
      </c>
      <c r="C15" s="33" t="s">
        <v>402</v>
      </c>
      <c r="D15" s="14">
        <v>392700</v>
      </c>
      <c r="E15" s="15">
        <v>1563.73</v>
      </c>
      <c r="F15" s="16">
        <v>9.9179999999999997E-3</v>
      </c>
      <c r="G15" s="16"/>
    </row>
    <row r="16" spans="1:8" x14ac:dyDescent="0.25">
      <c r="A16" s="13" t="s">
        <v>765</v>
      </c>
      <c r="B16" s="33" t="s">
        <v>766</v>
      </c>
      <c r="C16" s="33" t="s">
        <v>396</v>
      </c>
      <c r="D16" s="14">
        <v>107100</v>
      </c>
      <c r="E16" s="15">
        <v>1444.08</v>
      </c>
      <c r="F16" s="16">
        <v>9.1590000000000005E-3</v>
      </c>
      <c r="G16" s="16"/>
    </row>
    <row r="17" spans="1:7" x14ac:dyDescent="0.25">
      <c r="A17" s="13" t="s">
        <v>1598</v>
      </c>
      <c r="B17" s="33" t="s">
        <v>1599</v>
      </c>
      <c r="C17" s="33" t="s">
        <v>396</v>
      </c>
      <c r="D17" s="14">
        <v>205000</v>
      </c>
      <c r="E17" s="15">
        <v>1332.19</v>
      </c>
      <c r="F17" s="16">
        <v>8.4499999999999992E-3</v>
      </c>
      <c r="G17" s="16"/>
    </row>
    <row r="18" spans="1:7" x14ac:dyDescent="0.25">
      <c r="A18" s="13" t="s">
        <v>890</v>
      </c>
      <c r="B18" s="33" t="s">
        <v>891</v>
      </c>
      <c r="C18" s="33" t="s">
        <v>479</v>
      </c>
      <c r="D18" s="14">
        <v>511500</v>
      </c>
      <c r="E18" s="15">
        <v>1163.71</v>
      </c>
      <c r="F18" s="16">
        <v>7.3810000000000004E-3</v>
      </c>
      <c r="G18" s="16"/>
    </row>
    <row r="19" spans="1:7" x14ac:dyDescent="0.25">
      <c r="A19" s="13" t="s">
        <v>784</v>
      </c>
      <c r="B19" s="33" t="s">
        <v>785</v>
      </c>
      <c r="C19" s="33" t="s">
        <v>786</v>
      </c>
      <c r="D19" s="14">
        <v>9100</v>
      </c>
      <c r="E19" s="15">
        <v>1047.3699999999999</v>
      </c>
      <c r="F19" s="16">
        <v>6.6429999999999996E-3</v>
      </c>
      <c r="G19" s="16"/>
    </row>
    <row r="20" spans="1:7" x14ac:dyDescent="0.25">
      <c r="A20" s="13" t="s">
        <v>403</v>
      </c>
      <c r="B20" s="33" t="s">
        <v>404</v>
      </c>
      <c r="C20" s="33" t="s">
        <v>405</v>
      </c>
      <c r="D20" s="14">
        <v>28000</v>
      </c>
      <c r="E20" s="15">
        <v>1009.72</v>
      </c>
      <c r="F20" s="16">
        <v>6.404E-3</v>
      </c>
      <c r="G20" s="16"/>
    </row>
    <row r="21" spans="1:7" x14ac:dyDescent="0.25">
      <c r="A21" s="13" t="s">
        <v>394</v>
      </c>
      <c r="B21" s="33" t="s">
        <v>395</v>
      </c>
      <c r="C21" s="33" t="s">
        <v>396</v>
      </c>
      <c r="D21" s="14">
        <v>54450</v>
      </c>
      <c r="E21" s="15">
        <v>995.45</v>
      </c>
      <c r="F21" s="16">
        <v>6.3140000000000002E-3</v>
      </c>
      <c r="G21" s="16"/>
    </row>
    <row r="22" spans="1:7" x14ac:dyDescent="0.25">
      <c r="A22" s="13" t="s">
        <v>793</v>
      </c>
      <c r="B22" s="33" t="s">
        <v>794</v>
      </c>
      <c r="C22" s="33" t="s">
        <v>795</v>
      </c>
      <c r="D22" s="14">
        <v>141400</v>
      </c>
      <c r="E22" s="15">
        <v>964.98</v>
      </c>
      <c r="F22" s="16">
        <v>6.1209999999999997E-3</v>
      </c>
      <c r="G22" s="16"/>
    </row>
    <row r="23" spans="1:7" x14ac:dyDescent="0.25">
      <c r="A23" s="13" t="s">
        <v>907</v>
      </c>
      <c r="B23" s="33" t="s">
        <v>908</v>
      </c>
      <c r="C23" s="33" t="s">
        <v>909</v>
      </c>
      <c r="D23" s="14">
        <v>130800</v>
      </c>
      <c r="E23" s="15">
        <v>852.36</v>
      </c>
      <c r="F23" s="16">
        <v>5.4060000000000002E-3</v>
      </c>
      <c r="G23" s="16"/>
    </row>
    <row r="24" spans="1:7" x14ac:dyDescent="0.25">
      <c r="A24" s="13" t="s">
        <v>774</v>
      </c>
      <c r="B24" s="33" t="s">
        <v>775</v>
      </c>
      <c r="C24" s="33" t="s">
        <v>396</v>
      </c>
      <c r="D24" s="14">
        <v>110250</v>
      </c>
      <c r="E24" s="15">
        <v>850.58</v>
      </c>
      <c r="F24" s="16">
        <v>5.3949999999999996E-3</v>
      </c>
      <c r="G24" s="16"/>
    </row>
    <row r="25" spans="1:7" x14ac:dyDescent="0.25">
      <c r="A25" s="13" t="s">
        <v>1637</v>
      </c>
      <c r="B25" s="33" t="s">
        <v>1638</v>
      </c>
      <c r="C25" s="33" t="s">
        <v>396</v>
      </c>
      <c r="D25" s="14">
        <v>872000</v>
      </c>
      <c r="E25" s="15">
        <v>838.25</v>
      </c>
      <c r="F25" s="16">
        <v>5.3169999999999997E-3</v>
      </c>
      <c r="G25" s="16"/>
    </row>
    <row r="26" spans="1:7" x14ac:dyDescent="0.25">
      <c r="A26" s="13" t="s">
        <v>791</v>
      </c>
      <c r="B26" s="33" t="s">
        <v>792</v>
      </c>
      <c r="C26" s="33" t="s">
        <v>412</v>
      </c>
      <c r="D26" s="14">
        <v>30625</v>
      </c>
      <c r="E26" s="15">
        <v>816.4</v>
      </c>
      <c r="F26" s="16">
        <v>5.1780000000000003E-3</v>
      </c>
      <c r="G26" s="16"/>
    </row>
    <row r="27" spans="1:7" x14ac:dyDescent="0.25">
      <c r="A27" s="13" t="s">
        <v>423</v>
      </c>
      <c r="B27" s="33" t="s">
        <v>424</v>
      </c>
      <c r="C27" s="33" t="s">
        <v>412</v>
      </c>
      <c r="D27" s="14">
        <v>7950</v>
      </c>
      <c r="E27" s="15">
        <v>626.37</v>
      </c>
      <c r="F27" s="16">
        <v>3.973E-3</v>
      </c>
      <c r="G27" s="16"/>
    </row>
    <row r="28" spans="1:7" x14ac:dyDescent="0.25">
      <c r="A28" s="13" t="s">
        <v>796</v>
      </c>
      <c r="B28" s="33" t="s">
        <v>797</v>
      </c>
      <c r="C28" s="33" t="s">
        <v>479</v>
      </c>
      <c r="D28" s="14">
        <v>94500</v>
      </c>
      <c r="E28" s="15">
        <v>619.91999999999996</v>
      </c>
      <c r="F28" s="16">
        <v>3.9319999999999997E-3</v>
      </c>
      <c r="G28" s="16"/>
    </row>
    <row r="29" spans="1:7" x14ac:dyDescent="0.25">
      <c r="A29" s="13" t="s">
        <v>633</v>
      </c>
      <c r="B29" s="33" t="s">
        <v>634</v>
      </c>
      <c r="C29" s="33" t="s">
        <v>431</v>
      </c>
      <c r="D29" s="14">
        <v>48400</v>
      </c>
      <c r="E29" s="15">
        <v>561.67999999999995</v>
      </c>
      <c r="F29" s="16">
        <v>3.5630000000000002E-3</v>
      </c>
      <c r="G29" s="16"/>
    </row>
    <row r="30" spans="1:7" x14ac:dyDescent="0.25">
      <c r="A30" s="13" t="s">
        <v>842</v>
      </c>
      <c r="B30" s="33" t="s">
        <v>843</v>
      </c>
      <c r="C30" s="33" t="s">
        <v>769</v>
      </c>
      <c r="D30" s="14">
        <v>129600</v>
      </c>
      <c r="E30" s="15">
        <v>467.01</v>
      </c>
      <c r="F30" s="16">
        <v>2.9619999999999998E-3</v>
      </c>
      <c r="G30" s="16"/>
    </row>
    <row r="31" spans="1:7" x14ac:dyDescent="0.25">
      <c r="A31" s="13" t="s">
        <v>834</v>
      </c>
      <c r="B31" s="33" t="s">
        <v>835</v>
      </c>
      <c r="C31" s="33" t="s">
        <v>415</v>
      </c>
      <c r="D31" s="14">
        <v>14525</v>
      </c>
      <c r="E31" s="15">
        <v>444.95</v>
      </c>
      <c r="F31" s="16">
        <v>2.8219999999999999E-3</v>
      </c>
      <c r="G31" s="16"/>
    </row>
    <row r="32" spans="1:7" x14ac:dyDescent="0.25">
      <c r="A32" s="13" t="s">
        <v>1239</v>
      </c>
      <c r="B32" s="33" t="s">
        <v>1240</v>
      </c>
      <c r="C32" s="33" t="s">
        <v>412</v>
      </c>
      <c r="D32" s="14">
        <v>63250</v>
      </c>
      <c r="E32" s="15">
        <v>426.59</v>
      </c>
      <c r="F32" s="16">
        <v>2.7060000000000001E-3</v>
      </c>
      <c r="G32" s="16"/>
    </row>
    <row r="33" spans="1:7" x14ac:dyDescent="0.25">
      <c r="A33" s="13" t="s">
        <v>798</v>
      </c>
      <c r="B33" s="33" t="s">
        <v>799</v>
      </c>
      <c r="C33" s="33" t="s">
        <v>479</v>
      </c>
      <c r="D33" s="14">
        <v>92300</v>
      </c>
      <c r="E33" s="15">
        <v>382.35</v>
      </c>
      <c r="F33" s="16">
        <v>2.4250000000000001E-3</v>
      </c>
      <c r="G33" s="16"/>
    </row>
    <row r="34" spans="1:7" x14ac:dyDescent="0.25">
      <c r="A34" s="13" t="s">
        <v>2129</v>
      </c>
      <c r="B34" s="33" t="s">
        <v>2130</v>
      </c>
      <c r="C34" s="33" t="s">
        <v>484</v>
      </c>
      <c r="D34" s="14">
        <v>148200</v>
      </c>
      <c r="E34" s="15">
        <v>379.79</v>
      </c>
      <c r="F34" s="16">
        <v>2.4090000000000001E-3</v>
      </c>
      <c r="G34" s="16"/>
    </row>
    <row r="35" spans="1:7" x14ac:dyDescent="0.25">
      <c r="A35" s="13" t="s">
        <v>1237</v>
      </c>
      <c r="B35" s="33" t="s">
        <v>1238</v>
      </c>
      <c r="C35" s="33" t="s">
        <v>500</v>
      </c>
      <c r="D35" s="14">
        <v>55000</v>
      </c>
      <c r="E35" s="15">
        <v>377.14</v>
      </c>
      <c r="F35" s="16">
        <v>2.392E-3</v>
      </c>
      <c r="G35" s="16"/>
    </row>
    <row r="36" spans="1:7" x14ac:dyDescent="0.25">
      <c r="A36" s="13" t="s">
        <v>416</v>
      </c>
      <c r="B36" s="33" t="s">
        <v>417</v>
      </c>
      <c r="C36" s="33" t="s">
        <v>405</v>
      </c>
      <c r="D36" s="14">
        <v>23200</v>
      </c>
      <c r="E36" s="15">
        <v>364.39</v>
      </c>
      <c r="F36" s="16">
        <v>2.3110000000000001E-3</v>
      </c>
      <c r="G36" s="16"/>
    </row>
    <row r="37" spans="1:7" x14ac:dyDescent="0.25">
      <c r="A37" s="13" t="s">
        <v>776</v>
      </c>
      <c r="B37" s="33" t="s">
        <v>777</v>
      </c>
      <c r="C37" s="33" t="s">
        <v>484</v>
      </c>
      <c r="D37" s="14">
        <v>6700</v>
      </c>
      <c r="E37" s="15">
        <v>356.79</v>
      </c>
      <c r="F37" s="16">
        <v>2.2629999999999998E-3</v>
      </c>
      <c r="G37" s="16"/>
    </row>
    <row r="38" spans="1:7" x14ac:dyDescent="0.25">
      <c r="A38" s="13" t="s">
        <v>627</v>
      </c>
      <c r="B38" s="33" t="s">
        <v>628</v>
      </c>
      <c r="C38" s="33" t="s">
        <v>431</v>
      </c>
      <c r="D38" s="14">
        <v>17425</v>
      </c>
      <c r="E38" s="15">
        <v>353.37</v>
      </c>
      <c r="F38" s="16">
        <v>2.2409999999999999E-3</v>
      </c>
      <c r="G38" s="16"/>
    </row>
    <row r="39" spans="1:7" x14ac:dyDescent="0.25">
      <c r="A39" s="13" t="s">
        <v>806</v>
      </c>
      <c r="B39" s="33" t="s">
        <v>807</v>
      </c>
      <c r="C39" s="33" t="s">
        <v>808</v>
      </c>
      <c r="D39" s="14">
        <v>20475</v>
      </c>
      <c r="E39" s="15">
        <v>325.5</v>
      </c>
      <c r="F39" s="16">
        <v>2.065E-3</v>
      </c>
      <c r="G39" s="16"/>
    </row>
    <row r="40" spans="1:7" x14ac:dyDescent="0.25">
      <c r="A40" s="13" t="s">
        <v>850</v>
      </c>
      <c r="B40" s="33" t="s">
        <v>851</v>
      </c>
      <c r="C40" s="33" t="s">
        <v>405</v>
      </c>
      <c r="D40" s="14">
        <v>5900</v>
      </c>
      <c r="E40" s="15">
        <v>325.31</v>
      </c>
      <c r="F40" s="16">
        <v>2.0630000000000002E-3</v>
      </c>
      <c r="G40" s="16"/>
    </row>
    <row r="41" spans="1:7" x14ac:dyDescent="0.25">
      <c r="A41" s="13" t="s">
        <v>1241</v>
      </c>
      <c r="B41" s="33" t="s">
        <v>1242</v>
      </c>
      <c r="C41" s="33" t="s">
        <v>823</v>
      </c>
      <c r="D41" s="14">
        <v>192500</v>
      </c>
      <c r="E41" s="15">
        <v>296.91000000000003</v>
      </c>
      <c r="F41" s="16">
        <v>1.8829999999999999E-3</v>
      </c>
      <c r="G41" s="16"/>
    </row>
    <row r="42" spans="1:7" x14ac:dyDescent="0.25">
      <c r="A42" s="13" t="s">
        <v>1226</v>
      </c>
      <c r="B42" s="33" t="s">
        <v>1227</v>
      </c>
      <c r="C42" s="33" t="s">
        <v>484</v>
      </c>
      <c r="D42" s="14">
        <v>6300</v>
      </c>
      <c r="E42" s="15">
        <v>257.24</v>
      </c>
      <c r="F42" s="16">
        <v>1.632E-3</v>
      </c>
      <c r="G42" s="16"/>
    </row>
    <row r="43" spans="1:7" x14ac:dyDescent="0.25">
      <c r="A43" s="13" t="s">
        <v>925</v>
      </c>
      <c r="B43" s="33" t="s">
        <v>926</v>
      </c>
      <c r="C43" s="33" t="s">
        <v>530</v>
      </c>
      <c r="D43" s="14">
        <v>7950</v>
      </c>
      <c r="E43" s="15">
        <v>242.62</v>
      </c>
      <c r="F43" s="16">
        <v>1.539E-3</v>
      </c>
      <c r="G43" s="16"/>
    </row>
    <row r="44" spans="1:7" x14ac:dyDescent="0.25">
      <c r="A44" s="13" t="s">
        <v>2135</v>
      </c>
      <c r="B44" s="33" t="s">
        <v>2136</v>
      </c>
      <c r="C44" s="33" t="s">
        <v>856</v>
      </c>
      <c r="D44" s="14">
        <v>35475</v>
      </c>
      <c r="E44" s="15">
        <v>241.41</v>
      </c>
      <c r="F44" s="16">
        <v>1.531E-3</v>
      </c>
      <c r="G44" s="16"/>
    </row>
    <row r="45" spans="1:7" x14ac:dyDescent="0.25">
      <c r="A45" s="13" t="s">
        <v>443</v>
      </c>
      <c r="B45" s="33" t="s">
        <v>444</v>
      </c>
      <c r="C45" s="33" t="s">
        <v>445</v>
      </c>
      <c r="D45" s="14">
        <v>32375</v>
      </c>
      <c r="E45" s="15">
        <v>235.53</v>
      </c>
      <c r="F45" s="16">
        <v>1.4940000000000001E-3</v>
      </c>
      <c r="G45" s="16"/>
    </row>
    <row r="46" spans="1:7" x14ac:dyDescent="0.25">
      <c r="A46" s="13" t="s">
        <v>828</v>
      </c>
      <c r="B46" s="33" t="s">
        <v>829</v>
      </c>
      <c r="C46" s="33" t="s">
        <v>823</v>
      </c>
      <c r="D46" s="14">
        <v>21600</v>
      </c>
      <c r="E46" s="15">
        <v>229.65</v>
      </c>
      <c r="F46" s="16">
        <v>1.457E-3</v>
      </c>
      <c r="G46" s="16"/>
    </row>
    <row r="47" spans="1:7" x14ac:dyDescent="0.25">
      <c r="A47" s="13" t="s">
        <v>1768</v>
      </c>
      <c r="B47" s="33" t="s">
        <v>1769</v>
      </c>
      <c r="C47" s="33" t="s">
        <v>479</v>
      </c>
      <c r="D47" s="14">
        <v>52000</v>
      </c>
      <c r="E47" s="15">
        <v>223.18</v>
      </c>
      <c r="F47" s="16">
        <v>1.4159999999999999E-3</v>
      </c>
      <c r="G47" s="16"/>
    </row>
    <row r="48" spans="1:7" x14ac:dyDescent="0.25">
      <c r="A48" s="13" t="s">
        <v>432</v>
      </c>
      <c r="B48" s="33" t="s">
        <v>433</v>
      </c>
      <c r="C48" s="33" t="s">
        <v>431</v>
      </c>
      <c r="D48" s="14">
        <v>3800</v>
      </c>
      <c r="E48" s="15">
        <v>219.47</v>
      </c>
      <c r="F48" s="16">
        <v>1.392E-3</v>
      </c>
      <c r="G48" s="16"/>
    </row>
    <row r="49" spans="1:7" x14ac:dyDescent="0.25">
      <c r="A49" s="13" t="s">
        <v>830</v>
      </c>
      <c r="B49" s="33" t="s">
        <v>831</v>
      </c>
      <c r="C49" s="33" t="s">
        <v>405</v>
      </c>
      <c r="D49" s="14">
        <v>8525</v>
      </c>
      <c r="E49" s="15">
        <v>213.14</v>
      </c>
      <c r="F49" s="16">
        <v>1.3519999999999999E-3</v>
      </c>
      <c r="G49" s="16"/>
    </row>
    <row r="50" spans="1:7" x14ac:dyDescent="0.25">
      <c r="A50" s="13" t="s">
        <v>1591</v>
      </c>
      <c r="B50" s="33" t="s">
        <v>1592</v>
      </c>
      <c r="C50" s="33" t="s">
        <v>898</v>
      </c>
      <c r="D50" s="14">
        <v>82775</v>
      </c>
      <c r="E50" s="15">
        <v>203.94</v>
      </c>
      <c r="F50" s="16">
        <v>1.294E-3</v>
      </c>
      <c r="G50" s="16"/>
    </row>
    <row r="51" spans="1:7" x14ac:dyDescent="0.25">
      <c r="A51" s="13" t="s">
        <v>875</v>
      </c>
      <c r="B51" s="33" t="s">
        <v>876</v>
      </c>
      <c r="C51" s="33" t="s">
        <v>460</v>
      </c>
      <c r="D51" s="14">
        <v>31900</v>
      </c>
      <c r="E51" s="15">
        <v>203.68</v>
      </c>
      <c r="F51" s="16">
        <v>1.292E-3</v>
      </c>
      <c r="G51" s="16"/>
    </row>
    <row r="52" spans="1:7" x14ac:dyDescent="0.25">
      <c r="A52" s="13" t="s">
        <v>645</v>
      </c>
      <c r="B52" s="33" t="s">
        <v>646</v>
      </c>
      <c r="C52" s="33" t="s">
        <v>431</v>
      </c>
      <c r="D52" s="14">
        <v>57500</v>
      </c>
      <c r="E52" s="15">
        <v>196.48</v>
      </c>
      <c r="F52" s="16">
        <v>1.2459999999999999E-3</v>
      </c>
      <c r="G52" s="16"/>
    </row>
    <row r="53" spans="1:7" x14ac:dyDescent="0.25">
      <c r="A53" s="13" t="s">
        <v>844</v>
      </c>
      <c r="B53" s="33" t="s">
        <v>845</v>
      </c>
      <c r="C53" s="33" t="s">
        <v>412</v>
      </c>
      <c r="D53" s="14">
        <v>8050</v>
      </c>
      <c r="E53" s="15">
        <v>194.8</v>
      </c>
      <c r="F53" s="16">
        <v>1.2359999999999999E-3</v>
      </c>
      <c r="G53" s="16"/>
    </row>
    <row r="54" spans="1:7" x14ac:dyDescent="0.25">
      <c r="A54" s="13" t="s">
        <v>2093</v>
      </c>
      <c r="B54" s="33" t="s">
        <v>2094</v>
      </c>
      <c r="C54" s="33" t="s">
        <v>823</v>
      </c>
      <c r="D54" s="14">
        <v>140000</v>
      </c>
      <c r="E54" s="15">
        <v>161.25</v>
      </c>
      <c r="F54" s="16">
        <v>1.023E-3</v>
      </c>
      <c r="G54" s="16"/>
    </row>
    <row r="55" spans="1:7" x14ac:dyDescent="0.25">
      <c r="A55" s="13" t="s">
        <v>824</v>
      </c>
      <c r="B55" s="33" t="s">
        <v>825</v>
      </c>
      <c r="C55" s="33" t="s">
        <v>396</v>
      </c>
      <c r="D55" s="14">
        <v>64350</v>
      </c>
      <c r="E55" s="15">
        <v>147.06</v>
      </c>
      <c r="F55" s="16">
        <v>9.3300000000000002E-4</v>
      </c>
      <c r="G55" s="16"/>
    </row>
    <row r="56" spans="1:7" x14ac:dyDescent="0.25">
      <c r="A56" s="13" t="s">
        <v>1639</v>
      </c>
      <c r="B56" s="33" t="s">
        <v>1640</v>
      </c>
      <c r="C56" s="33" t="s">
        <v>396</v>
      </c>
      <c r="D56" s="14">
        <v>135000</v>
      </c>
      <c r="E56" s="15">
        <v>120.15</v>
      </c>
      <c r="F56" s="16">
        <v>7.6199999999999998E-4</v>
      </c>
      <c r="G56" s="16"/>
    </row>
    <row r="57" spans="1:7" x14ac:dyDescent="0.25">
      <c r="A57" s="13" t="s">
        <v>439</v>
      </c>
      <c r="B57" s="33" t="s">
        <v>440</v>
      </c>
      <c r="C57" s="33" t="s">
        <v>412</v>
      </c>
      <c r="D57" s="14">
        <v>3150</v>
      </c>
      <c r="E57" s="15">
        <v>117.27</v>
      </c>
      <c r="F57" s="16">
        <v>7.4399999999999998E-4</v>
      </c>
      <c r="G57" s="16"/>
    </row>
    <row r="58" spans="1:7" x14ac:dyDescent="0.25">
      <c r="A58" s="13" t="s">
        <v>813</v>
      </c>
      <c r="B58" s="33" t="s">
        <v>814</v>
      </c>
      <c r="C58" s="33" t="s">
        <v>405</v>
      </c>
      <c r="D58" s="14">
        <v>1200</v>
      </c>
      <c r="E58" s="15">
        <v>97.31</v>
      </c>
      <c r="F58" s="16">
        <v>6.1700000000000004E-4</v>
      </c>
      <c r="G58" s="16"/>
    </row>
    <row r="59" spans="1:7" x14ac:dyDescent="0.25">
      <c r="A59" s="13" t="s">
        <v>1593</v>
      </c>
      <c r="B59" s="33" t="s">
        <v>1594</v>
      </c>
      <c r="C59" s="33" t="s">
        <v>523</v>
      </c>
      <c r="D59" s="14">
        <v>7600</v>
      </c>
      <c r="E59" s="15">
        <v>89.9</v>
      </c>
      <c r="F59" s="16">
        <v>5.6999999999999998E-4</v>
      </c>
      <c r="G59" s="16"/>
    </row>
    <row r="60" spans="1:7" x14ac:dyDescent="0.25">
      <c r="A60" s="13" t="s">
        <v>449</v>
      </c>
      <c r="B60" s="33" t="s">
        <v>450</v>
      </c>
      <c r="C60" s="33" t="s">
        <v>405</v>
      </c>
      <c r="D60" s="14">
        <v>1950</v>
      </c>
      <c r="E60" s="15">
        <v>87.58</v>
      </c>
      <c r="F60" s="16">
        <v>5.5500000000000005E-4</v>
      </c>
      <c r="G60" s="16"/>
    </row>
    <row r="61" spans="1:7" x14ac:dyDescent="0.25">
      <c r="A61" s="13" t="s">
        <v>840</v>
      </c>
      <c r="B61" s="33" t="s">
        <v>841</v>
      </c>
      <c r="C61" s="33" t="s">
        <v>460</v>
      </c>
      <c r="D61" s="14">
        <v>36750</v>
      </c>
      <c r="E61" s="15">
        <v>79.540000000000006</v>
      </c>
      <c r="F61" s="16">
        <v>5.04E-4</v>
      </c>
      <c r="G61" s="16"/>
    </row>
    <row r="62" spans="1:7" x14ac:dyDescent="0.25">
      <c r="A62" s="13" t="s">
        <v>2176</v>
      </c>
      <c r="B62" s="33" t="s">
        <v>2177</v>
      </c>
      <c r="C62" s="33" t="s">
        <v>500</v>
      </c>
      <c r="D62" s="14">
        <v>13500</v>
      </c>
      <c r="E62" s="15">
        <v>76.19</v>
      </c>
      <c r="F62" s="16">
        <v>4.8299999999999998E-4</v>
      </c>
      <c r="G62" s="16"/>
    </row>
    <row r="63" spans="1:7" x14ac:dyDescent="0.25">
      <c r="A63" s="13" t="s">
        <v>789</v>
      </c>
      <c r="B63" s="33" t="s">
        <v>790</v>
      </c>
      <c r="C63" s="33" t="s">
        <v>490</v>
      </c>
      <c r="D63" s="14">
        <v>19500</v>
      </c>
      <c r="E63" s="15">
        <v>69.73</v>
      </c>
      <c r="F63" s="16">
        <v>4.4200000000000001E-4</v>
      </c>
      <c r="G63" s="16"/>
    </row>
    <row r="64" spans="1:7" x14ac:dyDescent="0.25">
      <c r="A64" s="13" t="s">
        <v>1194</v>
      </c>
      <c r="B64" s="33" t="s">
        <v>1195</v>
      </c>
      <c r="C64" s="33" t="s">
        <v>576</v>
      </c>
      <c r="D64" s="14">
        <v>1200</v>
      </c>
      <c r="E64" s="15">
        <v>61.38</v>
      </c>
      <c r="F64" s="16">
        <v>3.8900000000000002E-4</v>
      </c>
      <c r="G64" s="16"/>
    </row>
    <row r="65" spans="1:7" x14ac:dyDescent="0.25">
      <c r="A65" s="13" t="s">
        <v>2103</v>
      </c>
      <c r="B65" s="33" t="s">
        <v>2104</v>
      </c>
      <c r="C65" s="33" t="s">
        <v>465</v>
      </c>
      <c r="D65" s="14">
        <v>13600</v>
      </c>
      <c r="E65" s="15">
        <v>57.94</v>
      </c>
      <c r="F65" s="16">
        <v>3.68E-4</v>
      </c>
      <c r="G65" s="16"/>
    </row>
    <row r="66" spans="1:7" x14ac:dyDescent="0.25">
      <c r="A66" s="13" t="s">
        <v>397</v>
      </c>
      <c r="B66" s="33" t="s">
        <v>398</v>
      </c>
      <c r="C66" s="33" t="s">
        <v>399</v>
      </c>
      <c r="D66" s="14">
        <v>2400</v>
      </c>
      <c r="E66" s="15">
        <v>54.21</v>
      </c>
      <c r="F66" s="16">
        <v>3.4400000000000001E-4</v>
      </c>
      <c r="G66" s="16"/>
    </row>
    <row r="67" spans="1:7" x14ac:dyDescent="0.25">
      <c r="A67" s="13" t="s">
        <v>1574</v>
      </c>
      <c r="B67" s="33" t="s">
        <v>1575</v>
      </c>
      <c r="C67" s="33" t="s">
        <v>396</v>
      </c>
      <c r="D67" s="14">
        <v>25000</v>
      </c>
      <c r="E67" s="15">
        <v>48.18</v>
      </c>
      <c r="F67" s="16">
        <v>3.0600000000000001E-4</v>
      </c>
      <c r="G67" s="16"/>
    </row>
    <row r="68" spans="1:7" x14ac:dyDescent="0.25">
      <c r="A68" s="13" t="s">
        <v>425</v>
      </c>
      <c r="B68" s="33" t="s">
        <v>426</v>
      </c>
      <c r="C68" s="33" t="s">
        <v>412</v>
      </c>
      <c r="D68" s="14">
        <v>875</v>
      </c>
      <c r="E68" s="15">
        <v>46.79</v>
      </c>
      <c r="F68" s="16">
        <v>2.9700000000000001E-4</v>
      </c>
      <c r="G68" s="16"/>
    </row>
    <row r="69" spans="1:7" x14ac:dyDescent="0.25">
      <c r="A69" s="13" t="s">
        <v>2115</v>
      </c>
      <c r="B69" s="33" t="s">
        <v>2116</v>
      </c>
      <c r="C69" s="33" t="s">
        <v>786</v>
      </c>
      <c r="D69" s="14">
        <v>2100</v>
      </c>
      <c r="E69" s="15">
        <v>40.799999999999997</v>
      </c>
      <c r="F69" s="16">
        <v>2.5900000000000001E-4</v>
      </c>
      <c r="G69" s="16"/>
    </row>
    <row r="70" spans="1:7" x14ac:dyDescent="0.25">
      <c r="A70" s="13" t="s">
        <v>2314</v>
      </c>
      <c r="B70" s="33" t="s">
        <v>2315</v>
      </c>
      <c r="C70" s="33" t="s">
        <v>479</v>
      </c>
      <c r="D70" s="14">
        <v>3750</v>
      </c>
      <c r="E70" s="15">
        <v>37.04</v>
      </c>
      <c r="F70" s="16">
        <v>2.3499999999999999E-4</v>
      </c>
      <c r="G70" s="16"/>
    </row>
    <row r="71" spans="1:7" x14ac:dyDescent="0.25">
      <c r="A71" s="13" t="s">
        <v>1203</v>
      </c>
      <c r="B71" s="33" t="s">
        <v>1204</v>
      </c>
      <c r="C71" s="33" t="s">
        <v>445</v>
      </c>
      <c r="D71" s="14">
        <v>5000</v>
      </c>
      <c r="E71" s="15">
        <v>33.22</v>
      </c>
      <c r="F71" s="16">
        <v>2.1100000000000001E-4</v>
      </c>
      <c r="G71" s="16"/>
    </row>
    <row r="72" spans="1:7" x14ac:dyDescent="0.25">
      <c r="A72" s="13" t="s">
        <v>623</v>
      </c>
      <c r="B72" s="33" t="s">
        <v>624</v>
      </c>
      <c r="C72" s="33" t="s">
        <v>431</v>
      </c>
      <c r="D72" s="14">
        <v>2275</v>
      </c>
      <c r="E72" s="15">
        <v>32.81</v>
      </c>
      <c r="F72" s="16">
        <v>2.0799999999999999E-4</v>
      </c>
      <c r="G72" s="16"/>
    </row>
    <row r="73" spans="1:7" x14ac:dyDescent="0.25">
      <c r="A73" s="13" t="s">
        <v>2145</v>
      </c>
      <c r="B73" s="33" t="s">
        <v>2146</v>
      </c>
      <c r="C73" s="33" t="s">
        <v>786</v>
      </c>
      <c r="D73" s="14">
        <v>5400</v>
      </c>
      <c r="E73" s="15">
        <v>29.07</v>
      </c>
      <c r="F73" s="16">
        <v>1.84E-4</v>
      </c>
      <c r="G73" s="16"/>
    </row>
    <row r="74" spans="1:7" x14ac:dyDescent="0.25">
      <c r="A74" s="13" t="s">
        <v>811</v>
      </c>
      <c r="B74" s="33" t="s">
        <v>812</v>
      </c>
      <c r="C74" s="33" t="s">
        <v>465</v>
      </c>
      <c r="D74" s="14">
        <v>17750</v>
      </c>
      <c r="E74" s="15">
        <v>23.25</v>
      </c>
      <c r="F74" s="16">
        <v>1.47E-4</v>
      </c>
      <c r="G74" s="16"/>
    </row>
    <row r="75" spans="1:7" x14ac:dyDescent="0.25">
      <c r="A75" s="13" t="s">
        <v>1196</v>
      </c>
      <c r="B75" s="33" t="s">
        <v>1197</v>
      </c>
      <c r="C75" s="33" t="s">
        <v>473</v>
      </c>
      <c r="D75" s="14">
        <v>6800</v>
      </c>
      <c r="E75" s="15">
        <v>22.73</v>
      </c>
      <c r="F75" s="16">
        <v>1.44E-4</v>
      </c>
      <c r="G75" s="16"/>
    </row>
    <row r="76" spans="1:7" x14ac:dyDescent="0.25">
      <c r="A76" s="13" t="s">
        <v>2097</v>
      </c>
      <c r="B76" s="33" t="s">
        <v>2098</v>
      </c>
      <c r="C76" s="33" t="s">
        <v>465</v>
      </c>
      <c r="D76" s="14">
        <v>5400</v>
      </c>
      <c r="E76" s="15">
        <v>19.46</v>
      </c>
      <c r="F76" s="16">
        <v>1.2300000000000001E-4</v>
      </c>
      <c r="G76" s="16"/>
    </row>
    <row r="77" spans="1:7" x14ac:dyDescent="0.25">
      <c r="A77" s="13" t="s">
        <v>453</v>
      </c>
      <c r="B77" s="33" t="s">
        <v>454</v>
      </c>
      <c r="C77" s="33" t="s">
        <v>455</v>
      </c>
      <c r="D77" s="14">
        <v>1000</v>
      </c>
      <c r="E77" s="15">
        <v>11.59</v>
      </c>
      <c r="F77" s="16">
        <v>7.3999999999999996E-5</v>
      </c>
      <c r="G77" s="16"/>
    </row>
    <row r="78" spans="1:7" x14ac:dyDescent="0.25">
      <c r="A78" s="13" t="s">
        <v>1198</v>
      </c>
      <c r="B78" s="33" t="s">
        <v>1199</v>
      </c>
      <c r="C78" s="33" t="s">
        <v>1200</v>
      </c>
      <c r="D78" s="14">
        <v>2300</v>
      </c>
      <c r="E78" s="15">
        <v>10.66</v>
      </c>
      <c r="F78" s="16">
        <v>6.7999999999999999E-5</v>
      </c>
      <c r="G78" s="16"/>
    </row>
    <row r="79" spans="1:7" x14ac:dyDescent="0.25">
      <c r="A79" s="17" t="s">
        <v>183</v>
      </c>
      <c r="B79" s="34"/>
      <c r="C79" s="34"/>
      <c r="D79" s="18"/>
      <c r="E79" s="37">
        <f>SUM(E8:E78)</f>
        <v>44077.810000000019</v>
      </c>
      <c r="F79" s="38">
        <f>SUM(F8:F78)</f>
        <v>0.27957200000000004</v>
      </c>
      <c r="G79" s="21"/>
    </row>
    <row r="80" spans="1:7" x14ac:dyDescent="0.25">
      <c r="A80" s="17" t="s">
        <v>466</v>
      </c>
      <c r="B80" s="33"/>
      <c r="C80" s="33"/>
      <c r="D80" s="14"/>
      <c r="E80" s="15"/>
      <c r="F80" s="16"/>
      <c r="G80" s="16"/>
    </row>
    <row r="81" spans="1:7" x14ac:dyDescent="0.25">
      <c r="A81" s="17" t="s">
        <v>183</v>
      </c>
      <c r="B81" s="33"/>
      <c r="C81" s="33"/>
      <c r="D81" s="14"/>
      <c r="E81" s="39" t="s">
        <v>137</v>
      </c>
      <c r="F81" s="40" t="s">
        <v>137</v>
      </c>
      <c r="G81" s="16"/>
    </row>
    <row r="82" spans="1:7" x14ac:dyDescent="0.25">
      <c r="A82" s="24" t="s">
        <v>192</v>
      </c>
      <c r="B82" s="35"/>
      <c r="C82" s="35"/>
      <c r="D82" s="25"/>
      <c r="E82" s="30">
        <v>44077.81</v>
      </c>
      <c r="F82" s="31">
        <v>0.27956900000000001</v>
      </c>
      <c r="G82" s="21"/>
    </row>
    <row r="83" spans="1:7" x14ac:dyDescent="0.25">
      <c r="A83" s="13"/>
      <c r="B83" s="33"/>
      <c r="C83" s="33"/>
      <c r="D83" s="14"/>
      <c r="E83" s="15"/>
      <c r="F83" s="16"/>
      <c r="G83" s="16"/>
    </row>
    <row r="84" spans="1:7" x14ac:dyDescent="0.25">
      <c r="A84" s="17" t="s">
        <v>593</v>
      </c>
      <c r="B84" s="33"/>
      <c r="C84" s="33"/>
      <c r="D84" s="14"/>
      <c r="E84" s="15"/>
      <c r="F84" s="16"/>
      <c r="G84" s="16"/>
    </row>
    <row r="85" spans="1:7" x14ac:dyDescent="0.25">
      <c r="A85" s="17" t="s">
        <v>594</v>
      </c>
      <c r="B85" s="33"/>
      <c r="C85" s="33"/>
      <c r="D85" s="14"/>
      <c r="E85" s="15"/>
      <c r="F85" s="16"/>
      <c r="G85" s="16"/>
    </row>
    <row r="86" spans="1:7" x14ac:dyDescent="0.25">
      <c r="A86" s="13" t="s">
        <v>2316</v>
      </c>
      <c r="B86" s="33"/>
      <c r="C86" s="33" t="s">
        <v>1200</v>
      </c>
      <c r="D86" s="44">
        <v>-2300</v>
      </c>
      <c r="E86" s="26">
        <v>-10.7</v>
      </c>
      <c r="F86" s="27">
        <v>-6.7000000000000002E-5</v>
      </c>
      <c r="G86" s="16"/>
    </row>
    <row r="87" spans="1:7" x14ac:dyDescent="0.25">
      <c r="A87" s="13" t="s">
        <v>2317</v>
      </c>
      <c r="B87" s="33"/>
      <c r="C87" s="33" t="s">
        <v>455</v>
      </c>
      <c r="D87" s="44">
        <v>-1000</v>
      </c>
      <c r="E87" s="26">
        <v>-11.62</v>
      </c>
      <c r="F87" s="27">
        <v>-7.2999999999999999E-5</v>
      </c>
      <c r="G87" s="16"/>
    </row>
    <row r="88" spans="1:7" x14ac:dyDescent="0.25">
      <c r="A88" s="13" t="s">
        <v>2318</v>
      </c>
      <c r="B88" s="33"/>
      <c r="C88" s="33" t="s">
        <v>465</v>
      </c>
      <c r="D88" s="44">
        <v>-5400</v>
      </c>
      <c r="E88" s="26">
        <v>-19.5</v>
      </c>
      <c r="F88" s="27">
        <v>-1.2300000000000001E-4</v>
      </c>
      <c r="G88" s="16"/>
    </row>
    <row r="89" spans="1:7" x14ac:dyDescent="0.25">
      <c r="A89" s="13" t="s">
        <v>2319</v>
      </c>
      <c r="B89" s="33"/>
      <c r="C89" s="33" t="s">
        <v>473</v>
      </c>
      <c r="D89" s="44">
        <v>-6800</v>
      </c>
      <c r="E89" s="26">
        <v>-22.84</v>
      </c>
      <c r="F89" s="27">
        <v>-1.44E-4</v>
      </c>
      <c r="G89" s="16"/>
    </row>
    <row r="90" spans="1:7" x14ac:dyDescent="0.25">
      <c r="A90" s="13" t="s">
        <v>2320</v>
      </c>
      <c r="B90" s="33"/>
      <c r="C90" s="33" t="s">
        <v>465</v>
      </c>
      <c r="D90" s="44">
        <v>-17750</v>
      </c>
      <c r="E90" s="26">
        <v>-23.36</v>
      </c>
      <c r="F90" s="27">
        <v>-1.4799999999999999E-4</v>
      </c>
      <c r="G90" s="16"/>
    </row>
    <row r="91" spans="1:7" x14ac:dyDescent="0.25">
      <c r="A91" s="13" t="s">
        <v>2321</v>
      </c>
      <c r="B91" s="33"/>
      <c r="C91" s="33" t="s">
        <v>786</v>
      </c>
      <c r="D91" s="44">
        <v>-5400</v>
      </c>
      <c r="E91" s="26">
        <v>-29.18</v>
      </c>
      <c r="F91" s="27">
        <v>-1.85E-4</v>
      </c>
      <c r="G91" s="16"/>
    </row>
    <row r="92" spans="1:7" x14ac:dyDescent="0.25">
      <c r="A92" s="13" t="s">
        <v>2322</v>
      </c>
      <c r="B92" s="33"/>
      <c r="C92" s="33" t="s">
        <v>431</v>
      </c>
      <c r="D92" s="44">
        <v>-2275</v>
      </c>
      <c r="E92" s="26">
        <v>-32.9</v>
      </c>
      <c r="F92" s="27">
        <v>-2.0799999999999999E-4</v>
      </c>
      <c r="G92" s="16"/>
    </row>
    <row r="93" spans="1:7" x14ac:dyDescent="0.25">
      <c r="A93" s="13" t="s">
        <v>2323</v>
      </c>
      <c r="B93" s="33"/>
      <c r="C93" s="33" t="s">
        <v>445</v>
      </c>
      <c r="D93" s="44">
        <v>-5000</v>
      </c>
      <c r="E93" s="26">
        <v>-33.33</v>
      </c>
      <c r="F93" s="27">
        <v>-2.1100000000000001E-4</v>
      </c>
      <c r="G93" s="16"/>
    </row>
    <row r="94" spans="1:7" x14ac:dyDescent="0.25">
      <c r="A94" s="13" t="s">
        <v>2324</v>
      </c>
      <c r="B94" s="33"/>
      <c r="C94" s="33" t="s">
        <v>479</v>
      </c>
      <c r="D94" s="44">
        <v>-3750</v>
      </c>
      <c r="E94" s="26">
        <v>-37.15</v>
      </c>
      <c r="F94" s="27">
        <v>-2.3499999999999999E-4</v>
      </c>
      <c r="G94" s="16"/>
    </row>
    <row r="95" spans="1:7" x14ac:dyDescent="0.25">
      <c r="A95" s="13" t="s">
        <v>2325</v>
      </c>
      <c r="B95" s="33"/>
      <c r="C95" s="33" t="s">
        <v>786</v>
      </c>
      <c r="D95" s="44">
        <v>-2100</v>
      </c>
      <c r="E95" s="26">
        <v>-40.9</v>
      </c>
      <c r="F95" s="27">
        <v>-2.5900000000000001E-4</v>
      </c>
      <c r="G95" s="16"/>
    </row>
    <row r="96" spans="1:7" x14ac:dyDescent="0.25">
      <c r="A96" s="13" t="s">
        <v>2326</v>
      </c>
      <c r="B96" s="33"/>
      <c r="C96" s="33" t="s">
        <v>412</v>
      </c>
      <c r="D96" s="44">
        <v>-875</v>
      </c>
      <c r="E96" s="26">
        <v>-47.06</v>
      </c>
      <c r="F96" s="27">
        <v>-2.9799999999999998E-4</v>
      </c>
      <c r="G96" s="16"/>
    </row>
    <row r="97" spans="1:7" x14ac:dyDescent="0.25">
      <c r="A97" s="13" t="s">
        <v>2327</v>
      </c>
      <c r="B97" s="33"/>
      <c r="C97" s="33" t="s">
        <v>396</v>
      </c>
      <c r="D97" s="44">
        <v>-25000</v>
      </c>
      <c r="E97" s="26">
        <v>-48.45</v>
      </c>
      <c r="F97" s="27">
        <v>-3.0699999999999998E-4</v>
      </c>
      <c r="G97" s="16"/>
    </row>
    <row r="98" spans="1:7" x14ac:dyDescent="0.25">
      <c r="A98" s="13" t="s">
        <v>2328</v>
      </c>
      <c r="B98" s="33"/>
      <c r="C98" s="33" t="s">
        <v>399</v>
      </c>
      <c r="D98" s="44">
        <v>-2400</v>
      </c>
      <c r="E98" s="26">
        <v>-54.48</v>
      </c>
      <c r="F98" s="27">
        <v>-3.4499999999999998E-4</v>
      </c>
      <c r="G98" s="16"/>
    </row>
    <row r="99" spans="1:7" x14ac:dyDescent="0.25">
      <c r="A99" s="13" t="s">
        <v>2329</v>
      </c>
      <c r="B99" s="33"/>
      <c r="C99" s="33" t="s">
        <v>465</v>
      </c>
      <c r="D99" s="44">
        <v>-13600</v>
      </c>
      <c r="E99" s="26">
        <v>-58</v>
      </c>
      <c r="F99" s="27">
        <v>-3.6699999999999998E-4</v>
      </c>
      <c r="G99" s="16"/>
    </row>
    <row r="100" spans="1:7" x14ac:dyDescent="0.25">
      <c r="A100" s="13" t="s">
        <v>2330</v>
      </c>
      <c r="B100" s="33"/>
      <c r="C100" s="33" t="s">
        <v>576</v>
      </c>
      <c r="D100" s="44">
        <v>-1200</v>
      </c>
      <c r="E100" s="26">
        <v>-61.28</v>
      </c>
      <c r="F100" s="27">
        <v>-3.88E-4</v>
      </c>
      <c r="G100" s="16"/>
    </row>
    <row r="101" spans="1:7" x14ac:dyDescent="0.25">
      <c r="A101" s="13" t="s">
        <v>2331</v>
      </c>
      <c r="B101" s="33"/>
      <c r="C101" s="33" t="s">
        <v>490</v>
      </c>
      <c r="D101" s="44">
        <v>-19500</v>
      </c>
      <c r="E101" s="26">
        <v>-70.010000000000005</v>
      </c>
      <c r="F101" s="27">
        <v>-4.44E-4</v>
      </c>
      <c r="G101" s="16"/>
    </row>
    <row r="102" spans="1:7" x14ac:dyDescent="0.25">
      <c r="A102" s="13" t="s">
        <v>2332</v>
      </c>
      <c r="B102" s="33"/>
      <c r="C102" s="33" t="s">
        <v>500</v>
      </c>
      <c r="D102" s="44">
        <v>-13500</v>
      </c>
      <c r="E102" s="26">
        <v>-76.319999999999993</v>
      </c>
      <c r="F102" s="27">
        <v>-4.84E-4</v>
      </c>
      <c r="G102" s="16"/>
    </row>
    <row r="103" spans="1:7" x14ac:dyDescent="0.25">
      <c r="A103" s="13" t="s">
        <v>2333</v>
      </c>
      <c r="B103" s="33"/>
      <c r="C103" s="33" t="s">
        <v>460</v>
      </c>
      <c r="D103" s="44">
        <v>-36750</v>
      </c>
      <c r="E103" s="26">
        <v>-79.67</v>
      </c>
      <c r="F103" s="27">
        <v>-5.0500000000000002E-4</v>
      </c>
      <c r="G103" s="16"/>
    </row>
    <row r="104" spans="1:7" x14ac:dyDescent="0.25">
      <c r="A104" s="13" t="s">
        <v>2334</v>
      </c>
      <c r="B104" s="33"/>
      <c r="C104" s="33" t="s">
        <v>405</v>
      </c>
      <c r="D104" s="44">
        <v>-1950</v>
      </c>
      <c r="E104" s="26">
        <v>-87.72</v>
      </c>
      <c r="F104" s="27">
        <v>-5.5599999999999996E-4</v>
      </c>
      <c r="G104" s="16"/>
    </row>
    <row r="105" spans="1:7" x14ac:dyDescent="0.25">
      <c r="A105" s="13" t="s">
        <v>2335</v>
      </c>
      <c r="B105" s="33"/>
      <c r="C105" s="33" t="s">
        <v>523</v>
      </c>
      <c r="D105" s="44">
        <v>-7600</v>
      </c>
      <c r="E105" s="26">
        <v>-90.27</v>
      </c>
      <c r="F105" s="27">
        <v>-5.7200000000000003E-4</v>
      </c>
      <c r="G105" s="16"/>
    </row>
    <row r="106" spans="1:7" x14ac:dyDescent="0.25">
      <c r="A106" s="13" t="s">
        <v>2336</v>
      </c>
      <c r="B106" s="33"/>
      <c r="C106" s="33" t="s">
        <v>405</v>
      </c>
      <c r="D106" s="44">
        <v>-1200</v>
      </c>
      <c r="E106" s="26">
        <v>-97.5</v>
      </c>
      <c r="F106" s="27">
        <v>-6.1799999999999995E-4</v>
      </c>
      <c r="G106" s="16"/>
    </row>
    <row r="107" spans="1:7" x14ac:dyDescent="0.25">
      <c r="A107" s="13" t="s">
        <v>2337</v>
      </c>
      <c r="B107" s="33"/>
      <c r="C107" s="33" t="s">
        <v>412</v>
      </c>
      <c r="D107" s="44">
        <v>-3150</v>
      </c>
      <c r="E107" s="26">
        <v>-117.92</v>
      </c>
      <c r="F107" s="27">
        <v>-7.4700000000000005E-4</v>
      </c>
      <c r="G107" s="16"/>
    </row>
    <row r="108" spans="1:7" x14ac:dyDescent="0.25">
      <c r="A108" s="13" t="s">
        <v>2338</v>
      </c>
      <c r="B108" s="33"/>
      <c r="C108" s="33" t="s">
        <v>396</v>
      </c>
      <c r="D108" s="44">
        <v>-135000</v>
      </c>
      <c r="E108" s="26">
        <v>-120.8</v>
      </c>
      <c r="F108" s="27">
        <v>-7.6599999999999997E-4</v>
      </c>
      <c r="G108" s="16"/>
    </row>
    <row r="109" spans="1:7" x14ac:dyDescent="0.25">
      <c r="A109" s="13" t="s">
        <v>2339</v>
      </c>
      <c r="B109" s="33"/>
      <c r="C109" s="33" t="s">
        <v>396</v>
      </c>
      <c r="D109" s="44">
        <v>-64350</v>
      </c>
      <c r="E109" s="26">
        <v>-147.81</v>
      </c>
      <c r="F109" s="27">
        <v>-9.3700000000000001E-4</v>
      </c>
      <c r="G109" s="16"/>
    </row>
    <row r="110" spans="1:7" x14ac:dyDescent="0.25">
      <c r="A110" s="13" t="s">
        <v>2340</v>
      </c>
      <c r="B110" s="33"/>
      <c r="C110" s="33" t="s">
        <v>823</v>
      </c>
      <c r="D110" s="44">
        <v>-140000</v>
      </c>
      <c r="E110" s="26">
        <v>-161.69999999999999</v>
      </c>
      <c r="F110" s="27">
        <v>-1.0250000000000001E-3</v>
      </c>
      <c r="G110" s="16"/>
    </row>
    <row r="111" spans="1:7" x14ac:dyDescent="0.25">
      <c r="A111" s="13" t="s">
        <v>2341</v>
      </c>
      <c r="B111" s="33"/>
      <c r="C111" s="33" t="s">
        <v>412</v>
      </c>
      <c r="D111" s="44">
        <v>-8050</v>
      </c>
      <c r="E111" s="26">
        <v>-195.62</v>
      </c>
      <c r="F111" s="27">
        <v>-1.24E-3</v>
      </c>
      <c r="G111" s="16"/>
    </row>
    <row r="112" spans="1:7" x14ac:dyDescent="0.25">
      <c r="A112" s="13" t="s">
        <v>2342</v>
      </c>
      <c r="B112" s="33"/>
      <c r="C112" s="33" t="s">
        <v>431</v>
      </c>
      <c r="D112" s="44">
        <v>-57500</v>
      </c>
      <c r="E112" s="26">
        <v>-197.48</v>
      </c>
      <c r="F112" s="27">
        <v>-1.2520000000000001E-3</v>
      </c>
      <c r="G112" s="16"/>
    </row>
    <row r="113" spans="1:7" x14ac:dyDescent="0.25">
      <c r="A113" s="13" t="s">
        <v>2343</v>
      </c>
      <c r="B113" s="33"/>
      <c r="C113" s="33" t="s">
        <v>460</v>
      </c>
      <c r="D113" s="44">
        <v>-31900</v>
      </c>
      <c r="E113" s="26">
        <v>-204.19</v>
      </c>
      <c r="F113" s="27">
        <v>-1.2949999999999999E-3</v>
      </c>
      <c r="G113" s="16"/>
    </row>
    <row r="114" spans="1:7" x14ac:dyDescent="0.25">
      <c r="A114" s="13" t="s">
        <v>2344</v>
      </c>
      <c r="B114" s="33"/>
      <c r="C114" s="33" t="s">
        <v>898</v>
      </c>
      <c r="D114" s="44">
        <v>-82775</v>
      </c>
      <c r="E114" s="26">
        <v>-204.95</v>
      </c>
      <c r="F114" s="27">
        <v>-1.299E-3</v>
      </c>
      <c r="G114" s="16"/>
    </row>
    <row r="115" spans="1:7" x14ac:dyDescent="0.25">
      <c r="A115" s="13" t="s">
        <v>2345</v>
      </c>
      <c r="B115" s="33"/>
      <c r="C115" s="33" t="s">
        <v>405</v>
      </c>
      <c r="D115" s="44">
        <v>-8525</v>
      </c>
      <c r="E115" s="26">
        <v>-214.02</v>
      </c>
      <c r="F115" s="27">
        <v>-1.3569999999999999E-3</v>
      </c>
      <c r="G115" s="16"/>
    </row>
    <row r="116" spans="1:7" x14ac:dyDescent="0.25">
      <c r="A116" s="13" t="s">
        <v>2346</v>
      </c>
      <c r="B116" s="33"/>
      <c r="C116" s="33" t="s">
        <v>431</v>
      </c>
      <c r="D116" s="44">
        <v>-3800</v>
      </c>
      <c r="E116" s="26">
        <v>-220.71</v>
      </c>
      <c r="F116" s="27">
        <v>-1.3990000000000001E-3</v>
      </c>
      <c r="G116" s="16"/>
    </row>
    <row r="117" spans="1:7" x14ac:dyDescent="0.25">
      <c r="A117" s="13" t="s">
        <v>2347</v>
      </c>
      <c r="B117" s="33"/>
      <c r="C117" s="33" t="s">
        <v>479</v>
      </c>
      <c r="D117" s="44">
        <v>-52000</v>
      </c>
      <c r="E117" s="26">
        <v>-224.41</v>
      </c>
      <c r="F117" s="27">
        <v>-1.423E-3</v>
      </c>
      <c r="G117" s="16"/>
    </row>
    <row r="118" spans="1:7" x14ac:dyDescent="0.25">
      <c r="A118" s="13" t="s">
        <v>2348</v>
      </c>
      <c r="B118" s="33"/>
      <c r="C118" s="33" t="s">
        <v>823</v>
      </c>
      <c r="D118" s="44">
        <v>-21600</v>
      </c>
      <c r="E118" s="26">
        <v>-230.25</v>
      </c>
      <c r="F118" s="27">
        <v>-1.4599999999999999E-3</v>
      </c>
      <c r="G118" s="16"/>
    </row>
    <row r="119" spans="1:7" x14ac:dyDescent="0.25">
      <c r="A119" s="13" t="s">
        <v>2349</v>
      </c>
      <c r="B119" s="33"/>
      <c r="C119" s="33" t="s">
        <v>445</v>
      </c>
      <c r="D119" s="44">
        <v>-32375</v>
      </c>
      <c r="E119" s="26">
        <v>-236.32</v>
      </c>
      <c r="F119" s="27">
        <v>-1.498E-3</v>
      </c>
      <c r="G119" s="16"/>
    </row>
    <row r="120" spans="1:7" x14ac:dyDescent="0.25">
      <c r="A120" s="13" t="s">
        <v>2350</v>
      </c>
      <c r="B120" s="33"/>
      <c r="C120" s="33" t="s">
        <v>856</v>
      </c>
      <c r="D120" s="44">
        <v>-35475</v>
      </c>
      <c r="E120" s="26">
        <v>-242.68</v>
      </c>
      <c r="F120" s="27">
        <v>-1.539E-3</v>
      </c>
      <c r="G120" s="16"/>
    </row>
    <row r="121" spans="1:7" x14ac:dyDescent="0.25">
      <c r="A121" s="13" t="s">
        <v>2351</v>
      </c>
      <c r="B121" s="33"/>
      <c r="C121" s="33" t="s">
        <v>530</v>
      </c>
      <c r="D121" s="44">
        <v>-7950</v>
      </c>
      <c r="E121" s="26">
        <v>-243.24</v>
      </c>
      <c r="F121" s="27">
        <v>-1.542E-3</v>
      </c>
      <c r="G121" s="16"/>
    </row>
    <row r="122" spans="1:7" x14ac:dyDescent="0.25">
      <c r="A122" s="13" t="s">
        <v>2352</v>
      </c>
      <c r="B122" s="33"/>
      <c r="C122" s="33" t="s">
        <v>484</v>
      </c>
      <c r="D122" s="44">
        <v>-6300</v>
      </c>
      <c r="E122" s="26">
        <v>-257.92</v>
      </c>
      <c r="F122" s="27">
        <v>-1.635E-3</v>
      </c>
      <c r="G122" s="16"/>
    </row>
    <row r="123" spans="1:7" x14ac:dyDescent="0.25">
      <c r="A123" s="13" t="s">
        <v>2353</v>
      </c>
      <c r="B123" s="33"/>
      <c r="C123" s="33" t="s">
        <v>823</v>
      </c>
      <c r="D123" s="44">
        <v>-192500</v>
      </c>
      <c r="E123" s="26">
        <v>-298.55</v>
      </c>
      <c r="F123" s="27">
        <v>-1.8929999999999999E-3</v>
      </c>
      <c r="G123" s="16"/>
    </row>
    <row r="124" spans="1:7" x14ac:dyDescent="0.25">
      <c r="A124" s="13" t="s">
        <v>2354</v>
      </c>
      <c r="B124" s="33"/>
      <c r="C124" s="33" t="s">
        <v>405</v>
      </c>
      <c r="D124" s="44">
        <v>-5900</v>
      </c>
      <c r="E124" s="26">
        <v>-326.08</v>
      </c>
      <c r="F124" s="27">
        <v>-2.068E-3</v>
      </c>
      <c r="G124" s="16"/>
    </row>
    <row r="125" spans="1:7" x14ac:dyDescent="0.25">
      <c r="A125" s="13" t="s">
        <v>2355</v>
      </c>
      <c r="B125" s="33"/>
      <c r="C125" s="33" t="s">
        <v>808</v>
      </c>
      <c r="D125" s="44">
        <v>-20475</v>
      </c>
      <c r="E125" s="26">
        <v>-327.3</v>
      </c>
      <c r="F125" s="27">
        <v>-2.075E-3</v>
      </c>
      <c r="G125" s="16"/>
    </row>
    <row r="126" spans="1:7" x14ac:dyDescent="0.25">
      <c r="A126" s="13" t="s">
        <v>2356</v>
      </c>
      <c r="B126" s="33"/>
      <c r="C126" s="33" t="s">
        <v>431</v>
      </c>
      <c r="D126" s="44">
        <v>-17425</v>
      </c>
      <c r="E126" s="26">
        <v>-354.62</v>
      </c>
      <c r="F126" s="27">
        <v>-2.2490000000000001E-3</v>
      </c>
      <c r="G126" s="16"/>
    </row>
    <row r="127" spans="1:7" x14ac:dyDescent="0.25">
      <c r="A127" s="13" t="s">
        <v>2357</v>
      </c>
      <c r="B127" s="33"/>
      <c r="C127" s="33" t="s">
        <v>484</v>
      </c>
      <c r="D127" s="44">
        <v>-6700</v>
      </c>
      <c r="E127" s="26">
        <v>-357.69</v>
      </c>
      <c r="F127" s="27">
        <v>-2.2680000000000001E-3</v>
      </c>
      <c r="G127" s="16"/>
    </row>
    <row r="128" spans="1:7" x14ac:dyDescent="0.25">
      <c r="A128" s="13" t="s">
        <v>2358</v>
      </c>
      <c r="B128" s="33"/>
      <c r="C128" s="33" t="s">
        <v>405</v>
      </c>
      <c r="D128" s="44">
        <v>-23200</v>
      </c>
      <c r="E128" s="26">
        <v>-366.12</v>
      </c>
      <c r="F128" s="27">
        <v>-2.3219999999999998E-3</v>
      </c>
      <c r="G128" s="16"/>
    </row>
    <row r="129" spans="1:7" x14ac:dyDescent="0.25">
      <c r="A129" s="13" t="s">
        <v>2359</v>
      </c>
      <c r="B129" s="33"/>
      <c r="C129" s="33" t="s">
        <v>500</v>
      </c>
      <c r="D129" s="44">
        <v>-55000</v>
      </c>
      <c r="E129" s="26">
        <v>-377.96</v>
      </c>
      <c r="F129" s="27">
        <v>-2.3969999999999998E-3</v>
      </c>
      <c r="G129" s="16"/>
    </row>
    <row r="130" spans="1:7" x14ac:dyDescent="0.25">
      <c r="A130" s="13" t="s">
        <v>2360</v>
      </c>
      <c r="B130" s="33"/>
      <c r="C130" s="33" t="s">
        <v>484</v>
      </c>
      <c r="D130" s="44">
        <v>-148200</v>
      </c>
      <c r="E130" s="26">
        <v>-379.91</v>
      </c>
      <c r="F130" s="27">
        <v>-2.4090000000000001E-3</v>
      </c>
      <c r="G130" s="16"/>
    </row>
    <row r="131" spans="1:7" x14ac:dyDescent="0.25">
      <c r="A131" s="13" t="s">
        <v>2361</v>
      </c>
      <c r="B131" s="33"/>
      <c r="C131" s="33" t="s">
        <v>479</v>
      </c>
      <c r="D131" s="44">
        <v>-92300</v>
      </c>
      <c r="E131" s="26">
        <v>-384.61</v>
      </c>
      <c r="F131" s="27">
        <v>-2.4390000000000002E-3</v>
      </c>
      <c r="G131" s="16"/>
    </row>
    <row r="132" spans="1:7" x14ac:dyDescent="0.25">
      <c r="A132" s="13" t="s">
        <v>2362</v>
      </c>
      <c r="B132" s="33"/>
      <c r="C132" s="33" t="s">
        <v>412</v>
      </c>
      <c r="D132" s="44">
        <v>-63250</v>
      </c>
      <c r="E132" s="26">
        <v>-428.84</v>
      </c>
      <c r="F132" s="27">
        <v>-2.7190000000000001E-3</v>
      </c>
      <c r="G132" s="16"/>
    </row>
    <row r="133" spans="1:7" x14ac:dyDescent="0.25">
      <c r="A133" s="13" t="s">
        <v>2363</v>
      </c>
      <c r="B133" s="33"/>
      <c r="C133" s="33" t="s">
        <v>415</v>
      </c>
      <c r="D133" s="44">
        <v>-14525</v>
      </c>
      <c r="E133" s="26">
        <v>-447.08</v>
      </c>
      <c r="F133" s="27">
        <v>-2.8349999999999998E-3</v>
      </c>
      <c r="G133" s="16"/>
    </row>
    <row r="134" spans="1:7" x14ac:dyDescent="0.25">
      <c r="A134" s="13" t="s">
        <v>2364</v>
      </c>
      <c r="B134" s="33"/>
      <c r="C134" s="33" t="s">
        <v>769</v>
      </c>
      <c r="D134" s="44">
        <v>-129600</v>
      </c>
      <c r="E134" s="26">
        <v>-467.86</v>
      </c>
      <c r="F134" s="27">
        <v>-2.967E-3</v>
      </c>
      <c r="G134" s="16"/>
    </row>
    <row r="135" spans="1:7" x14ac:dyDescent="0.25">
      <c r="A135" s="13" t="s">
        <v>2365</v>
      </c>
      <c r="B135" s="33"/>
      <c r="C135" s="33" t="s">
        <v>431</v>
      </c>
      <c r="D135" s="44">
        <v>-48400</v>
      </c>
      <c r="E135" s="26">
        <v>-564.66</v>
      </c>
      <c r="F135" s="27">
        <v>-3.581E-3</v>
      </c>
      <c r="G135" s="16"/>
    </row>
    <row r="136" spans="1:7" x14ac:dyDescent="0.25">
      <c r="A136" s="13" t="s">
        <v>2366</v>
      </c>
      <c r="B136" s="33"/>
      <c r="C136" s="33" t="s">
        <v>479</v>
      </c>
      <c r="D136" s="44">
        <v>-94500</v>
      </c>
      <c r="E136" s="26">
        <v>-623.46</v>
      </c>
      <c r="F136" s="27">
        <v>-3.954E-3</v>
      </c>
      <c r="G136" s="16"/>
    </row>
    <row r="137" spans="1:7" x14ac:dyDescent="0.25">
      <c r="A137" s="13" t="s">
        <v>2367</v>
      </c>
      <c r="B137" s="33"/>
      <c r="C137" s="33" t="s">
        <v>412</v>
      </c>
      <c r="D137" s="44">
        <v>-7950</v>
      </c>
      <c r="E137" s="26">
        <v>-629.22</v>
      </c>
      <c r="F137" s="27">
        <v>-3.9899999999999996E-3</v>
      </c>
      <c r="G137" s="16"/>
    </row>
    <row r="138" spans="1:7" x14ac:dyDescent="0.25">
      <c r="A138" s="13" t="s">
        <v>2368</v>
      </c>
      <c r="B138" s="33"/>
      <c r="C138" s="33" t="s">
        <v>412</v>
      </c>
      <c r="D138" s="44">
        <v>-30625</v>
      </c>
      <c r="E138" s="26">
        <v>-820.23</v>
      </c>
      <c r="F138" s="27">
        <v>-5.202E-3</v>
      </c>
      <c r="G138" s="16"/>
    </row>
    <row r="139" spans="1:7" x14ac:dyDescent="0.25">
      <c r="A139" s="13" t="s">
        <v>2369</v>
      </c>
      <c r="B139" s="33"/>
      <c r="C139" s="33" t="s">
        <v>396</v>
      </c>
      <c r="D139" s="44">
        <v>-872000</v>
      </c>
      <c r="E139" s="26">
        <v>-840.78</v>
      </c>
      <c r="F139" s="27">
        <v>-5.3319999999999999E-3</v>
      </c>
      <c r="G139" s="16"/>
    </row>
    <row r="140" spans="1:7" x14ac:dyDescent="0.25">
      <c r="A140" s="13" t="s">
        <v>2370</v>
      </c>
      <c r="B140" s="33"/>
      <c r="C140" s="33" t="s">
        <v>396</v>
      </c>
      <c r="D140" s="44">
        <v>-110250</v>
      </c>
      <c r="E140" s="26">
        <v>-855.04</v>
      </c>
      <c r="F140" s="27">
        <v>-5.4229999999999999E-3</v>
      </c>
      <c r="G140" s="16"/>
    </row>
    <row r="141" spans="1:7" x14ac:dyDescent="0.25">
      <c r="A141" s="13" t="s">
        <v>2371</v>
      </c>
      <c r="B141" s="33"/>
      <c r="C141" s="33" t="s">
        <v>909</v>
      </c>
      <c r="D141" s="44">
        <v>-130800</v>
      </c>
      <c r="E141" s="26">
        <v>-857</v>
      </c>
      <c r="F141" s="27">
        <v>-5.4349999999999997E-3</v>
      </c>
      <c r="G141" s="16"/>
    </row>
    <row r="142" spans="1:7" x14ac:dyDescent="0.25">
      <c r="A142" s="13" t="s">
        <v>2372</v>
      </c>
      <c r="B142" s="33"/>
      <c r="C142" s="33" t="s">
        <v>795</v>
      </c>
      <c r="D142" s="44">
        <v>-141400</v>
      </c>
      <c r="E142" s="26">
        <v>-969.58</v>
      </c>
      <c r="F142" s="27">
        <v>-6.149E-3</v>
      </c>
      <c r="G142" s="16"/>
    </row>
    <row r="143" spans="1:7" x14ac:dyDescent="0.25">
      <c r="A143" s="13" t="s">
        <v>2373</v>
      </c>
      <c r="B143" s="33"/>
      <c r="C143" s="33" t="s">
        <v>396</v>
      </c>
      <c r="D143" s="44">
        <v>-54450</v>
      </c>
      <c r="E143" s="26">
        <v>-999.48</v>
      </c>
      <c r="F143" s="27">
        <v>-6.339E-3</v>
      </c>
      <c r="G143" s="16"/>
    </row>
    <row r="144" spans="1:7" x14ac:dyDescent="0.25">
      <c r="A144" s="13" t="s">
        <v>2374</v>
      </c>
      <c r="B144" s="33"/>
      <c r="C144" s="33" t="s">
        <v>405</v>
      </c>
      <c r="D144" s="44">
        <v>-28000</v>
      </c>
      <c r="E144" s="26">
        <v>-1013.47</v>
      </c>
      <c r="F144" s="27">
        <v>-6.4279999999999997E-3</v>
      </c>
      <c r="G144" s="16"/>
    </row>
    <row r="145" spans="1:7" x14ac:dyDescent="0.25">
      <c r="A145" s="13" t="s">
        <v>2375</v>
      </c>
      <c r="B145" s="33"/>
      <c r="C145" s="33" t="s">
        <v>786</v>
      </c>
      <c r="D145" s="44">
        <v>-9100</v>
      </c>
      <c r="E145" s="26">
        <v>-1053.1199999999999</v>
      </c>
      <c r="F145" s="27">
        <v>-6.679E-3</v>
      </c>
      <c r="G145" s="16"/>
    </row>
    <row r="146" spans="1:7" x14ac:dyDescent="0.25">
      <c r="A146" s="13" t="s">
        <v>2376</v>
      </c>
      <c r="B146" s="33"/>
      <c r="C146" s="33" t="s">
        <v>479</v>
      </c>
      <c r="D146" s="44">
        <v>-511500</v>
      </c>
      <c r="E146" s="26">
        <v>-1169.54</v>
      </c>
      <c r="F146" s="27">
        <v>-7.417E-3</v>
      </c>
      <c r="G146" s="16"/>
    </row>
    <row r="147" spans="1:7" x14ac:dyDescent="0.25">
      <c r="A147" s="13" t="s">
        <v>2377</v>
      </c>
      <c r="B147" s="33"/>
      <c r="C147" s="33" t="s">
        <v>396</v>
      </c>
      <c r="D147" s="44">
        <v>-205000</v>
      </c>
      <c r="E147" s="26">
        <v>-1335.06</v>
      </c>
      <c r="F147" s="27">
        <v>-8.4670000000000006E-3</v>
      </c>
      <c r="G147" s="16"/>
    </row>
    <row r="148" spans="1:7" x14ac:dyDescent="0.25">
      <c r="A148" s="13" t="s">
        <v>2378</v>
      </c>
      <c r="B148" s="33"/>
      <c r="C148" s="33" t="s">
        <v>396</v>
      </c>
      <c r="D148" s="44">
        <v>-107100</v>
      </c>
      <c r="E148" s="26">
        <v>-1451.79</v>
      </c>
      <c r="F148" s="27">
        <v>-9.2079999999999992E-3</v>
      </c>
      <c r="G148" s="16"/>
    </row>
    <row r="149" spans="1:7" x14ac:dyDescent="0.25">
      <c r="A149" s="13" t="s">
        <v>2379</v>
      </c>
      <c r="B149" s="33"/>
      <c r="C149" s="33" t="s">
        <v>402</v>
      </c>
      <c r="D149" s="44">
        <v>-392700</v>
      </c>
      <c r="E149" s="26">
        <v>-1567.07</v>
      </c>
      <c r="F149" s="27">
        <v>-9.9389999999999999E-3</v>
      </c>
      <c r="G149" s="16"/>
    </row>
    <row r="150" spans="1:7" x14ac:dyDescent="0.25">
      <c r="A150" s="13" t="s">
        <v>2380</v>
      </c>
      <c r="B150" s="33"/>
      <c r="C150" s="33" t="s">
        <v>1597</v>
      </c>
      <c r="D150" s="44">
        <v>-73500</v>
      </c>
      <c r="E150" s="26">
        <v>-1708.47</v>
      </c>
      <c r="F150" s="27">
        <v>-1.0836E-2</v>
      </c>
      <c r="G150" s="16"/>
    </row>
    <row r="151" spans="1:7" x14ac:dyDescent="0.25">
      <c r="A151" s="13" t="s">
        <v>2381</v>
      </c>
      <c r="B151" s="33"/>
      <c r="C151" s="33" t="s">
        <v>473</v>
      </c>
      <c r="D151" s="44">
        <v>-98800</v>
      </c>
      <c r="E151" s="26">
        <v>-1722.03</v>
      </c>
      <c r="F151" s="27">
        <v>-1.0921999999999999E-2</v>
      </c>
      <c r="G151" s="16"/>
    </row>
    <row r="152" spans="1:7" x14ac:dyDescent="0.25">
      <c r="A152" s="13" t="s">
        <v>2382</v>
      </c>
      <c r="B152" s="33"/>
      <c r="C152" s="33" t="s">
        <v>786</v>
      </c>
      <c r="D152" s="44">
        <v>-69750</v>
      </c>
      <c r="E152" s="26">
        <v>-1826.68</v>
      </c>
      <c r="F152" s="27">
        <v>-1.1585E-2</v>
      </c>
      <c r="G152" s="16"/>
    </row>
    <row r="153" spans="1:7" x14ac:dyDescent="0.25">
      <c r="A153" s="13" t="s">
        <v>2383</v>
      </c>
      <c r="B153" s="33"/>
      <c r="C153" s="33" t="s">
        <v>420</v>
      </c>
      <c r="D153" s="44">
        <v>-53400</v>
      </c>
      <c r="E153" s="26">
        <v>-2243.0700000000002</v>
      </c>
      <c r="F153" s="27">
        <v>-1.4226000000000001E-2</v>
      </c>
      <c r="G153" s="16"/>
    </row>
    <row r="154" spans="1:7" x14ac:dyDescent="0.25">
      <c r="A154" s="13" t="s">
        <v>2384</v>
      </c>
      <c r="B154" s="33"/>
      <c r="C154" s="33" t="s">
        <v>473</v>
      </c>
      <c r="D154" s="44">
        <v>-41720000</v>
      </c>
      <c r="E154" s="26">
        <v>-2857.82</v>
      </c>
      <c r="F154" s="27">
        <v>-1.8126E-2</v>
      </c>
      <c r="G154" s="16"/>
    </row>
    <row r="155" spans="1:7" x14ac:dyDescent="0.25">
      <c r="A155" s="13" t="s">
        <v>2385</v>
      </c>
      <c r="B155" s="33"/>
      <c r="C155" s="33" t="s">
        <v>769</v>
      </c>
      <c r="D155" s="44">
        <v>-404500</v>
      </c>
      <c r="E155" s="26">
        <v>-5183.87</v>
      </c>
      <c r="F155" s="27">
        <v>-3.2878999999999999E-2</v>
      </c>
      <c r="G155" s="16"/>
    </row>
    <row r="156" spans="1:7" x14ac:dyDescent="0.25">
      <c r="A156" s="13" t="s">
        <v>2386</v>
      </c>
      <c r="B156" s="33"/>
      <c r="C156" s="33" t="s">
        <v>396</v>
      </c>
      <c r="D156" s="44">
        <v>-471250</v>
      </c>
      <c r="E156" s="26">
        <v>-5208.96</v>
      </c>
      <c r="F156" s="27">
        <v>-3.3037999999999998E-2</v>
      </c>
      <c r="G156" s="16"/>
    </row>
    <row r="157" spans="1:7" x14ac:dyDescent="0.25">
      <c r="A157" s="17" t="s">
        <v>183</v>
      </c>
      <c r="B157" s="34"/>
      <c r="C157" s="34"/>
      <c r="D157" s="18"/>
      <c r="E157" s="42">
        <v>-44269.279999999999</v>
      </c>
      <c r="F157" s="43">
        <v>-0.28074700000000002</v>
      </c>
      <c r="G157" s="21"/>
    </row>
    <row r="158" spans="1:7" x14ac:dyDescent="0.25">
      <c r="A158" s="13"/>
      <c r="B158" s="33"/>
      <c r="C158" s="33"/>
      <c r="D158" s="14"/>
      <c r="E158" s="15"/>
      <c r="F158" s="16"/>
      <c r="G158" s="16"/>
    </row>
    <row r="159" spans="1:7" x14ac:dyDescent="0.25">
      <c r="A159" s="17" t="s">
        <v>2387</v>
      </c>
      <c r="B159" s="33"/>
      <c r="C159" s="33"/>
      <c r="D159" s="14"/>
      <c r="E159" s="15"/>
      <c r="F159" s="16"/>
      <c r="G159" s="16"/>
    </row>
    <row r="160" spans="1:7" x14ac:dyDescent="0.25">
      <c r="A160" s="13" t="s">
        <v>2388</v>
      </c>
      <c r="B160" s="33">
        <v>6000038</v>
      </c>
      <c r="C160" s="33"/>
      <c r="D160" s="44">
        <v>-10110</v>
      </c>
      <c r="E160" s="26">
        <v>-10189.36</v>
      </c>
      <c r="F160" s="27">
        <v>-6.4627000000000004E-2</v>
      </c>
      <c r="G160" s="16"/>
    </row>
    <row r="161" spans="1:7" x14ac:dyDescent="0.25">
      <c r="A161" s="13" t="s">
        <v>2389</v>
      </c>
      <c r="B161" s="33">
        <v>6000037</v>
      </c>
      <c r="C161" s="33"/>
      <c r="D161" s="44">
        <v>-5190</v>
      </c>
      <c r="E161" s="26">
        <v>-5227.78</v>
      </c>
      <c r="F161" s="27">
        <v>-3.3158E-2</v>
      </c>
      <c r="G161" s="16"/>
    </row>
    <row r="162" spans="1:7" x14ac:dyDescent="0.25">
      <c r="A162" s="13" t="s">
        <v>2390</v>
      </c>
      <c r="B162" s="33">
        <v>6000040</v>
      </c>
      <c r="C162" s="33"/>
      <c r="D162" s="44">
        <v>-2000</v>
      </c>
      <c r="E162" s="26">
        <v>-1811.78</v>
      </c>
      <c r="F162" s="27">
        <v>-1.1490999999999999E-2</v>
      </c>
      <c r="G162" s="16"/>
    </row>
    <row r="163" spans="1:7" x14ac:dyDescent="0.25">
      <c r="A163" s="13" t="s">
        <v>2391</v>
      </c>
      <c r="B163" s="33">
        <v>6000034</v>
      </c>
      <c r="C163" s="33"/>
      <c r="D163" s="14">
        <v>2000</v>
      </c>
      <c r="E163" s="15">
        <v>1795.82</v>
      </c>
      <c r="F163" s="16">
        <v>1.1390000000000001E-2</v>
      </c>
      <c r="G163" s="16"/>
    </row>
    <row r="164" spans="1:7" x14ac:dyDescent="0.25">
      <c r="A164" s="17" t="s">
        <v>183</v>
      </c>
      <c r="B164" s="34"/>
      <c r="C164" s="34"/>
      <c r="D164" s="18"/>
      <c r="E164" s="42">
        <f>SUM(E160:E163)</f>
        <v>-15433.099999999999</v>
      </c>
      <c r="F164" s="43">
        <f>SUM(F160:F163)</f>
        <v>-9.7886000000000015E-2</v>
      </c>
      <c r="G164" s="21"/>
    </row>
    <row r="165" spans="1:7" x14ac:dyDescent="0.25">
      <c r="A165" s="13"/>
      <c r="B165" s="33"/>
      <c r="C165" s="33"/>
      <c r="D165" s="14"/>
      <c r="E165" s="15"/>
      <c r="F165" s="16"/>
      <c r="G165" s="16"/>
    </row>
    <row r="166" spans="1:7" x14ac:dyDescent="0.25">
      <c r="A166" s="24" t="s">
        <v>192</v>
      </c>
      <c r="B166" s="35"/>
      <c r="C166" s="35"/>
      <c r="D166" s="25"/>
      <c r="E166" s="45">
        <f>+E157+E164</f>
        <v>-59702.38</v>
      </c>
      <c r="F166" s="46">
        <f>+F157+F164</f>
        <v>-0.37863300000000005</v>
      </c>
      <c r="G166" s="21"/>
    </row>
    <row r="167" spans="1:7" x14ac:dyDescent="0.25">
      <c r="A167" s="13"/>
      <c r="B167" s="33"/>
      <c r="C167" s="33"/>
      <c r="D167" s="14"/>
      <c r="E167" s="15"/>
      <c r="F167" s="16"/>
      <c r="G167" s="16"/>
    </row>
    <row r="168" spans="1:7" x14ac:dyDescent="0.25">
      <c r="A168" s="17" t="s">
        <v>138</v>
      </c>
      <c r="B168" s="33"/>
      <c r="C168" s="33"/>
      <c r="D168" s="14"/>
      <c r="E168" s="15"/>
      <c r="F168" s="16"/>
      <c r="G168" s="16"/>
    </row>
    <row r="169" spans="1:7" x14ac:dyDescent="0.25">
      <c r="A169" s="17" t="s">
        <v>139</v>
      </c>
      <c r="B169" s="33"/>
      <c r="C169" s="33"/>
      <c r="D169" s="14"/>
      <c r="E169" s="15"/>
      <c r="F169" s="16"/>
      <c r="G169" s="16"/>
    </row>
    <row r="170" spans="1:7" x14ac:dyDescent="0.25">
      <c r="A170" s="13" t="s">
        <v>2392</v>
      </c>
      <c r="B170" s="33" t="s">
        <v>2393</v>
      </c>
      <c r="C170" s="33" t="s">
        <v>148</v>
      </c>
      <c r="D170" s="14">
        <v>7500000</v>
      </c>
      <c r="E170" s="15">
        <v>7611.99</v>
      </c>
      <c r="F170" s="16">
        <v>4.8280000000000003E-2</v>
      </c>
      <c r="G170" s="16">
        <v>7.1800000000000003E-2</v>
      </c>
    </row>
    <row r="171" spans="1:7" x14ac:dyDescent="0.25">
      <c r="A171" s="13" t="s">
        <v>2394</v>
      </c>
      <c r="B171" s="33" t="s">
        <v>2395</v>
      </c>
      <c r="C171" s="33" t="s">
        <v>148</v>
      </c>
      <c r="D171" s="14">
        <v>7500000</v>
      </c>
      <c r="E171" s="15">
        <v>7573.24</v>
      </c>
      <c r="F171" s="16">
        <v>4.8034E-2</v>
      </c>
      <c r="G171" s="16">
        <v>7.8274999999999997E-2</v>
      </c>
    </row>
    <row r="172" spans="1:7" x14ac:dyDescent="0.25">
      <c r="A172" s="13" t="s">
        <v>2396</v>
      </c>
      <c r="B172" s="33" t="s">
        <v>2397</v>
      </c>
      <c r="C172" s="33" t="s">
        <v>142</v>
      </c>
      <c r="D172" s="14">
        <v>5000000</v>
      </c>
      <c r="E172" s="15">
        <v>5034.4799999999996</v>
      </c>
      <c r="F172" s="16">
        <v>3.1932000000000002E-2</v>
      </c>
      <c r="G172" s="16">
        <v>7.85E-2</v>
      </c>
    </row>
    <row r="173" spans="1:7" x14ac:dyDescent="0.25">
      <c r="A173" s="13" t="s">
        <v>278</v>
      </c>
      <c r="B173" s="33" t="s">
        <v>279</v>
      </c>
      <c r="C173" s="33" t="s">
        <v>148</v>
      </c>
      <c r="D173" s="14">
        <v>5000000</v>
      </c>
      <c r="E173" s="15">
        <v>5016.8599999999997</v>
      </c>
      <c r="F173" s="16">
        <v>3.1820000000000001E-2</v>
      </c>
      <c r="G173" s="16">
        <v>7.5559000000000001E-2</v>
      </c>
    </row>
    <row r="174" spans="1:7" x14ac:dyDescent="0.25">
      <c r="A174" s="13" t="s">
        <v>2398</v>
      </c>
      <c r="B174" s="33" t="s">
        <v>2399</v>
      </c>
      <c r="C174" s="33" t="s">
        <v>148</v>
      </c>
      <c r="D174" s="14">
        <v>4500000</v>
      </c>
      <c r="E174" s="15">
        <v>4431.74</v>
      </c>
      <c r="F174" s="16">
        <v>2.8108999999999999E-2</v>
      </c>
      <c r="G174" s="16">
        <v>7.7850000000000003E-2</v>
      </c>
    </row>
    <row r="175" spans="1:7" x14ac:dyDescent="0.25">
      <c r="A175" s="13" t="s">
        <v>2400</v>
      </c>
      <c r="B175" s="33" t="s">
        <v>2401</v>
      </c>
      <c r="C175" s="33" t="s">
        <v>148</v>
      </c>
      <c r="D175" s="14">
        <v>3500000</v>
      </c>
      <c r="E175" s="15">
        <v>3509.94</v>
      </c>
      <c r="F175" s="16">
        <v>2.2262000000000001E-2</v>
      </c>
      <c r="G175" s="16">
        <v>7.7799999999999994E-2</v>
      </c>
    </row>
    <row r="176" spans="1:7" x14ac:dyDescent="0.25">
      <c r="A176" s="13" t="s">
        <v>2402</v>
      </c>
      <c r="B176" s="33" t="s">
        <v>2403</v>
      </c>
      <c r="C176" s="33" t="s">
        <v>148</v>
      </c>
      <c r="D176" s="14">
        <v>3000000</v>
      </c>
      <c r="E176" s="15">
        <v>3004.73</v>
      </c>
      <c r="F176" s="16">
        <v>1.9057999999999999E-2</v>
      </c>
      <c r="G176" s="16">
        <v>7.3599999999999999E-2</v>
      </c>
    </row>
    <row r="177" spans="1:7" x14ac:dyDescent="0.25">
      <c r="A177" s="13" t="s">
        <v>1799</v>
      </c>
      <c r="B177" s="33" t="s">
        <v>1800</v>
      </c>
      <c r="C177" s="33" t="s">
        <v>142</v>
      </c>
      <c r="D177" s="14">
        <v>2500000</v>
      </c>
      <c r="E177" s="15">
        <v>2516.02</v>
      </c>
      <c r="F177" s="16">
        <v>1.5958E-2</v>
      </c>
      <c r="G177" s="16">
        <v>7.85E-2</v>
      </c>
    </row>
    <row r="178" spans="1:7" x14ac:dyDescent="0.25">
      <c r="A178" s="13" t="s">
        <v>256</v>
      </c>
      <c r="B178" s="33" t="s">
        <v>257</v>
      </c>
      <c r="C178" s="33" t="s">
        <v>142</v>
      </c>
      <c r="D178" s="14">
        <v>1500000</v>
      </c>
      <c r="E178" s="15">
        <v>1515.47</v>
      </c>
      <c r="F178" s="16">
        <v>9.6120000000000008E-3</v>
      </c>
      <c r="G178" s="16">
        <v>7.8E-2</v>
      </c>
    </row>
    <row r="179" spans="1:7" x14ac:dyDescent="0.25">
      <c r="A179" s="13" t="s">
        <v>2404</v>
      </c>
      <c r="B179" s="33" t="s">
        <v>2405</v>
      </c>
      <c r="C179" s="33" t="s">
        <v>148</v>
      </c>
      <c r="D179" s="14">
        <v>1500000</v>
      </c>
      <c r="E179" s="15">
        <v>1501.56</v>
      </c>
      <c r="F179" s="16">
        <v>9.5239999999999995E-3</v>
      </c>
      <c r="G179" s="16">
        <v>7.3700000000000002E-2</v>
      </c>
    </row>
    <row r="180" spans="1:7" x14ac:dyDescent="0.25">
      <c r="A180" s="13" t="s">
        <v>2406</v>
      </c>
      <c r="B180" s="33" t="s">
        <v>2407</v>
      </c>
      <c r="C180" s="33" t="s">
        <v>148</v>
      </c>
      <c r="D180" s="14">
        <v>500000</v>
      </c>
      <c r="E180" s="15">
        <v>501.82</v>
      </c>
      <c r="F180" s="16">
        <v>3.1830000000000001E-3</v>
      </c>
      <c r="G180" s="16">
        <v>7.5249999999999997E-2</v>
      </c>
    </row>
    <row r="181" spans="1:7" x14ac:dyDescent="0.25">
      <c r="A181" s="13" t="s">
        <v>2408</v>
      </c>
      <c r="B181" s="33" t="s">
        <v>2409</v>
      </c>
      <c r="C181" s="33" t="s">
        <v>148</v>
      </c>
      <c r="D181" s="14">
        <v>500000</v>
      </c>
      <c r="E181" s="15">
        <v>501.65</v>
      </c>
      <c r="F181" s="16">
        <v>3.1819999999999999E-3</v>
      </c>
      <c r="G181" s="16">
        <v>7.5850000000000001E-2</v>
      </c>
    </row>
    <row r="182" spans="1:7" x14ac:dyDescent="0.25">
      <c r="A182" s="13" t="s">
        <v>2410</v>
      </c>
      <c r="B182" s="33" t="s">
        <v>2411</v>
      </c>
      <c r="C182" s="33" t="s">
        <v>142</v>
      </c>
      <c r="D182" s="14">
        <v>500000</v>
      </c>
      <c r="E182" s="15">
        <v>500.8</v>
      </c>
      <c r="F182" s="16">
        <v>3.176E-3</v>
      </c>
      <c r="G182" s="16">
        <v>7.8299999999999995E-2</v>
      </c>
    </row>
    <row r="183" spans="1:7" x14ac:dyDescent="0.25">
      <c r="A183" s="13" t="s">
        <v>2412</v>
      </c>
      <c r="B183" s="33" t="s">
        <v>2413</v>
      </c>
      <c r="C183" s="33" t="s">
        <v>148</v>
      </c>
      <c r="D183" s="14">
        <v>500000</v>
      </c>
      <c r="E183" s="15">
        <v>500.59</v>
      </c>
      <c r="F183" s="16">
        <v>3.1749999999999999E-3</v>
      </c>
      <c r="G183" s="16">
        <v>7.485E-2</v>
      </c>
    </row>
    <row r="184" spans="1:7" x14ac:dyDescent="0.25">
      <c r="A184" s="13" t="s">
        <v>1159</v>
      </c>
      <c r="B184" s="33" t="s">
        <v>1160</v>
      </c>
      <c r="C184" s="33" t="s">
        <v>148</v>
      </c>
      <c r="D184" s="14">
        <v>500000</v>
      </c>
      <c r="E184" s="15">
        <v>499.64</v>
      </c>
      <c r="F184" s="16">
        <v>3.1689999999999999E-3</v>
      </c>
      <c r="G184" s="16">
        <v>7.3999999999999996E-2</v>
      </c>
    </row>
    <row r="185" spans="1:7" x14ac:dyDescent="0.25">
      <c r="A185" s="13" t="s">
        <v>2414</v>
      </c>
      <c r="B185" s="33" t="s">
        <v>2415</v>
      </c>
      <c r="C185" s="33" t="s">
        <v>148</v>
      </c>
      <c r="D185" s="14">
        <v>500000</v>
      </c>
      <c r="E185" s="15">
        <v>489.9</v>
      </c>
      <c r="F185" s="16">
        <v>3.107E-3</v>
      </c>
      <c r="G185" s="16">
        <v>7.8375E-2</v>
      </c>
    </row>
    <row r="186" spans="1:7" x14ac:dyDescent="0.25">
      <c r="A186" s="13" t="s">
        <v>2416</v>
      </c>
      <c r="B186" s="33" t="s">
        <v>2417</v>
      </c>
      <c r="C186" s="33" t="s">
        <v>148</v>
      </c>
      <c r="D186" s="14">
        <v>200000</v>
      </c>
      <c r="E186" s="15">
        <v>201.23</v>
      </c>
      <c r="F186" s="16">
        <v>1.276E-3</v>
      </c>
      <c r="G186" s="16">
        <v>7.4499999999999997E-2</v>
      </c>
    </row>
    <row r="187" spans="1:7" x14ac:dyDescent="0.25">
      <c r="A187" s="13" t="s">
        <v>258</v>
      </c>
      <c r="B187" s="33" t="s">
        <v>259</v>
      </c>
      <c r="C187" s="33" t="s">
        <v>148</v>
      </c>
      <c r="D187" s="14">
        <v>200000</v>
      </c>
      <c r="E187" s="15">
        <v>200.25</v>
      </c>
      <c r="F187" s="16">
        <v>1.2700000000000001E-3</v>
      </c>
      <c r="G187" s="16">
        <v>7.85E-2</v>
      </c>
    </row>
    <row r="188" spans="1:7" x14ac:dyDescent="0.25">
      <c r="A188" s="17" t="s">
        <v>183</v>
      </c>
      <c r="B188" s="34"/>
      <c r="C188" s="34"/>
      <c r="D188" s="18"/>
      <c r="E188" s="37">
        <v>45111.91</v>
      </c>
      <c r="F188" s="38">
        <v>0.28611900000000001</v>
      </c>
      <c r="G188" s="21"/>
    </row>
    <row r="189" spans="1:7" x14ac:dyDescent="0.25">
      <c r="A189" s="13"/>
      <c r="B189" s="33"/>
      <c r="C189" s="33"/>
      <c r="D189" s="14"/>
      <c r="E189" s="15"/>
      <c r="F189" s="16"/>
      <c r="G189" s="16"/>
    </row>
    <row r="190" spans="1:7" x14ac:dyDescent="0.25">
      <c r="A190" s="17" t="s">
        <v>184</v>
      </c>
      <c r="B190" s="33"/>
      <c r="C190" s="33"/>
      <c r="D190" s="14"/>
      <c r="E190" s="15"/>
      <c r="F190" s="16"/>
      <c r="G190" s="16"/>
    </row>
    <row r="191" spans="1:7" x14ac:dyDescent="0.25">
      <c r="A191" s="13" t="s">
        <v>1409</v>
      </c>
      <c r="B191" s="33" t="s">
        <v>1410</v>
      </c>
      <c r="C191" s="33" t="s">
        <v>187</v>
      </c>
      <c r="D191" s="14">
        <v>20000000</v>
      </c>
      <c r="E191" s="15">
        <v>20796.96</v>
      </c>
      <c r="F191" s="16">
        <v>0.131907</v>
      </c>
      <c r="G191" s="16">
        <v>6.7081000000000002E-2</v>
      </c>
    </row>
    <row r="192" spans="1:7" x14ac:dyDescent="0.25">
      <c r="A192" s="13" t="s">
        <v>1145</v>
      </c>
      <c r="B192" s="33" t="s">
        <v>1146</v>
      </c>
      <c r="C192" s="33" t="s">
        <v>187</v>
      </c>
      <c r="D192" s="14">
        <v>8000000</v>
      </c>
      <c r="E192" s="15">
        <v>7999.81</v>
      </c>
      <c r="F192" s="16">
        <v>5.074E-2</v>
      </c>
      <c r="G192" s="16">
        <v>6.6449999999999995E-2</v>
      </c>
    </row>
    <row r="193" spans="1:7" x14ac:dyDescent="0.25">
      <c r="A193" s="13" t="s">
        <v>372</v>
      </c>
      <c r="B193" s="33" t="s">
        <v>373</v>
      </c>
      <c r="C193" s="33" t="s">
        <v>187</v>
      </c>
      <c r="D193" s="14">
        <v>6500000</v>
      </c>
      <c r="E193" s="15">
        <v>6625.94</v>
      </c>
      <c r="F193" s="16">
        <v>4.2026000000000001E-2</v>
      </c>
      <c r="G193" s="16">
        <v>6.5254999999999994E-2</v>
      </c>
    </row>
    <row r="194" spans="1:7" x14ac:dyDescent="0.25">
      <c r="A194" s="13" t="s">
        <v>364</v>
      </c>
      <c r="B194" s="33" t="s">
        <v>365</v>
      </c>
      <c r="C194" s="33" t="s">
        <v>187</v>
      </c>
      <c r="D194" s="14">
        <v>4000000</v>
      </c>
      <c r="E194" s="15">
        <v>4067.22</v>
      </c>
      <c r="F194" s="16">
        <v>2.5797E-2</v>
      </c>
      <c r="G194" s="16">
        <v>6.5423999999999996E-2</v>
      </c>
    </row>
    <row r="195" spans="1:7" x14ac:dyDescent="0.25">
      <c r="A195" s="17" t="s">
        <v>183</v>
      </c>
      <c r="B195" s="34"/>
      <c r="C195" s="34"/>
      <c r="D195" s="18"/>
      <c r="E195" s="37">
        <v>39489.93</v>
      </c>
      <c r="F195" s="38">
        <v>0.250469</v>
      </c>
      <c r="G195" s="21"/>
    </row>
    <row r="196" spans="1:7" x14ac:dyDescent="0.25">
      <c r="A196" s="13"/>
      <c r="B196" s="33"/>
      <c r="C196" s="33"/>
      <c r="D196" s="14"/>
      <c r="E196" s="15"/>
      <c r="F196" s="16"/>
      <c r="G196" s="16"/>
    </row>
    <row r="197" spans="1:7" x14ac:dyDescent="0.25">
      <c r="A197" s="17" t="s">
        <v>190</v>
      </c>
      <c r="B197" s="33"/>
      <c r="C197" s="33"/>
      <c r="D197" s="14"/>
      <c r="E197" s="15"/>
      <c r="F197" s="16"/>
      <c r="G197" s="16"/>
    </row>
    <row r="198" spans="1:7" x14ac:dyDescent="0.25">
      <c r="A198" s="17" t="s">
        <v>183</v>
      </c>
      <c r="B198" s="33"/>
      <c r="C198" s="33"/>
      <c r="D198" s="14"/>
      <c r="E198" s="39" t="s">
        <v>137</v>
      </c>
      <c r="F198" s="40" t="s">
        <v>137</v>
      </c>
      <c r="G198" s="16"/>
    </row>
    <row r="199" spans="1:7" x14ac:dyDescent="0.25">
      <c r="A199" s="13"/>
      <c r="B199" s="33"/>
      <c r="C199" s="33"/>
      <c r="D199" s="14"/>
      <c r="E199" s="15"/>
      <c r="F199" s="16"/>
      <c r="G199" s="16"/>
    </row>
    <row r="200" spans="1:7" x14ac:dyDescent="0.25">
      <c r="A200" s="17" t="s">
        <v>191</v>
      </c>
      <c r="B200" s="33"/>
      <c r="C200" s="33"/>
      <c r="D200" s="14"/>
      <c r="E200" s="15"/>
      <c r="F200" s="16"/>
      <c r="G200" s="16"/>
    </row>
    <row r="201" spans="1:7" x14ac:dyDescent="0.25">
      <c r="A201" s="17" t="s">
        <v>183</v>
      </c>
      <c r="B201" s="33"/>
      <c r="C201" s="33"/>
      <c r="D201" s="14"/>
      <c r="E201" s="39" t="s">
        <v>137</v>
      </c>
      <c r="F201" s="40" t="s">
        <v>137</v>
      </c>
      <c r="G201" s="16"/>
    </row>
    <row r="202" spans="1:7" x14ac:dyDescent="0.25">
      <c r="A202" s="13"/>
      <c r="B202" s="33"/>
      <c r="C202" s="33"/>
      <c r="D202" s="14"/>
      <c r="E202" s="15"/>
      <c r="F202" s="16"/>
      <c r="G202" s="16"/>
    </row>
    <row r="203" spans="1:7" x14ac:dyDescent="0.25">
      <c r="A203" s="24" t="s">
        <v>192</v>
      </c>
      <c r="B203" s="35"/>
      <c r="C203" s="35"/>
      <c r="D203" s="25"/>
      <c r="E203" s="19">
        <v>84601.84</v>
      </c>
      <c r="F203" s="20">
        <v>0.53659599999999996</v>
      </c>
      <c r="G203" s="21"/>
    </row>
    <row r="204" spans="1:7" x14ac:dyDescent="0.25">
      <c r="A204" s="13"/>
      <c r="B204" s="33"/>
      <c r="C204" s="33"/>
      <c r="D204" s="14"/>
      <c r="E204" s="15"/>
      <c r="F204" s="16"/>
      <c r="G204" s="16"/>
    </row>
    <row r="205" spans="1:7" x14ac:dyDescent="0.25">
      <c r="A205" s="17" t="s">
        <v>597</v>
      </c>
      <c r="B205" s="33"/>
      <c r="C205" s="33"/>
      <c r="D205" s="14"/>
      <c r="E205" s="15"/>
      <c r="F205" s="16"/>
      <c r="G205" s="16"/>
    </row>
    <row r="206" spans="1:7" x14ac:dyDescent="0.25">
      <c r="A206" s="13"/>
      <c r="B206" s="33"/>
      <c r="C206" s="33"/>
      <c r="D206" s="14"/>
      <c r="E206" s="15"/>
      <c r="F206" s="16"/>
      <c r="G206" s="16"/>
    </row>
    <row r="207" spans="1:7" x14ac:dyDescent="0.25">
      <c r="A207" s="17" t="s">
        <v>738</v>
      </c>
      <c r="B207" s="33"/>
      <c r="C207" s="33"/>
      <c r="D207" s="14"/>
      <c r="E207" s="15"/>
      <c r="F207" s="16"/>
      <c r="G207" s="16"/>
    </row>
    <row r="208" spans="1:7" x14ac:dyDescent="0.25">
      <c r="A208" s="13" t="s">
        <v>2418</v>
      </c>
      <c r="B208" s="33" t="s">
        <v>2419</v>
      </c>
      <c r="C208" s="33" t="s">
        <v>737</v>
      </c>
      <c r="D208" s="14">
        <v>2500000</v>
      </c>
      <c r="E208" s="15">
        <v>2489.35</v>
      </c>
      <c r="F208" s="16">
        <v>1.5789000000000001E-2</v>
      </c>
      <c r="G208" s="16">
        <v>7.0996000000000004E-2</v>
      </c>
    </row>
    <row r="209" spans="1:7" x14ac:dyDescent="0.25">
      <c r="A209" s="17" t="s">
        <v>183</v>
      </c>
      <c r="B209" s="34"/>
      <c r="C209" s="34"/>
      <c r="D209" s="18"/>
      <c r="E209" s="37">
        <v>2489.35</v>
      </c>
      <c r="F209" s="38">
        <v>1.5788E-2</v>
      </c>
      <c r="G209" s="21"/>
    </row>
    <row r="210" spans="1:7" x14ac:dyDescent="0.25">
      <c r="A210" s="13"/>
      <c r="B210" s="33"/>
      <c r="C210" s="33"/>
      <c r="D210" s="14"/>
      <c r="E210" s="15"/>
      <c r="F210" s="16"/>
      <c r="G210" s="16"/>
    </row>
    <row r="211" spans="1:7" x14ac:dyDescent="0.25">
      <c r="A211" s="24" t="s">
        <v>192</v>
      </c>
      <c r="B211" s="35"/>
      <c r="C211" s="35"/>
      <c r="D211" s="25"/>
      <c r="E211" s="19">
        <v>2489.35</v>
      </c>
      <c r="F211" s="20">
        <v>1.5789000000000001E-2</v>
      </c>
      <c r="G211" s="21"/>
    </row>
    <row r="212" spans="1:7" x14ac:dyDescent="0.25">
      <c r="A212" s="17"/>
      <c r="B212" s="34"/>
      <c r="C212" s="34"/>
      <c r="D212" s="18"/>
      <c r="E212" s="41"/>
      <c r="F212" s="21"/>
      <c r="G212" s="21"/>
    </row>
    <row r="213" spans="1:7" x14ac:dyDescent="0.25">
      <c r="A213" s="17" t="s">
        <v>2420</v>
      </c>
      <c r="B213" s="34"/>
      <c r="C213" s="34"/>
      <c r="D213" s="18"/>
      <c r="E213" s="41"/>
      <c r="F213" s="21"/>
      <c r="G213" s="16"/>
    </row>
    <row r="214" spans="1:7" x14ac:dyDescent="0.25">
      <c r="A214" s="17" t="s">
        <v>2421</v>
      </c>
      <c r="B214" s="34"/>
      <c r="C214" s="34"/>
      <c r="D214" s="18"/>
      <c r="E214" s="41"/>
      <c r="F214" s="21"/>
      <c r="G214" s="16"/>
    </row>
    <row r="215" spans="1:7" x14ac:dyDescent="0.25">
      <c r="A215" s="67" t="s">
        <v>2422</v>
      </c>
      <c r="B215" s="33" t="s">
        <v>2423</v>
      </c>
      <c r="C215" s="33"/>
      <c r="D215" s="14">
        <v>15300</v>
      </c>
      <c r="E215" s="15">
        <v>15290.973</v>
      </c>
      <c r="F215" s="16">
        <f>E215/E234</f>
        <v>9.6984691093921507E-2</v>
      </c>
      <c r="G215" s="16"/>
    </row>
    <row r="216" spans="1:7" x14ac:dyDescent="0.25">
      <c r="A216" s="17" t="s">
        <v>183</v>
      </c>
      <c r="B216" s="34"/>
      <c r="C216" s="34"/>
      <c r="D216" s="18"/>
      <c r="E216" s="37">
        <f>SUM(E215)</f>
        <v>15290.973</v>
      </c>
      <c r="F216" s="38">
        <f>SUM(F215)</f>
        <v>9.6984691093921507E-2</v>
      </c>
      <c r="G216" s="16"/>
    </row>
    <row r="217" spans="1:7" x14ac:dyDescent="0.25">
      <c r="A217" s="17"/>
      <c r="B217" s="34"/>
      <c r="C217" s="34"/>
      <c r="D217" s="18"/>
      <c r="E217" s="41"/>
      <c r="F217" s="21"/>
      <c r="G217" s="16"/>
    </row>
    <row r="218" spans="1:7" x14ac:dyDescent="0.25">
      <c r="A218" s="64" t="s">
        <v>192</v>
      </c>
      <c r="B218" s="65"/>
      <c r="C218" s="65"/>
      <c r="D218" s="66"/>
      <c r="E218" s="37">
        <f>+E216</f>
        <v>15290.973</v>
      </c>
      <c r="F218" s="38">
        <f>+F216</f>
        <v>9.6984691093921507E-2</v>
      </c>
      <c r="G218" s="16"/>
    </row>
    <row r="219" spans="1:7" x14ac:dyDescent="0.25">
      <c r="A219" s="13"/>
      <c r="B219" s="33"/>
      <c r="C219" s="33"/>
      <c r="D219" s="14"/>
      <c r="E219" s="15"/>
      <c r="F219" s="16"/>
      <c r="G219" s="16"/>
    </row>
    <row r="220" spans="1:7" x14ac:dyDescent="0.25">
      <c r="A220" s="17" t="s">
        <v>901</v>
      </c>
      <c r="B220" s="33"/>
      <c r="C220" s="33"/>
      <c r="D220" s="14"/>
      <c r="E220" s="15"/>
      <c r="F220" s="16"/>
      <c r="G220" s="16"/>
    </row>
    <row r="221" spans="1:7" x14ac:dyDescent="0.25">
      <c r="A221" s="13" t="s">
        <v>1801</v>
      </c>
      <c r="B221" s="33" t="s">
        <v>1802</v>
      </c>
      <c r="C221" s="33"/>
      <c r="D221" s="14">
        <v>19999000.050000001</v>
      </c>
      <c r="E221" s="15">
        <v>2057.9</v>
      </c>
      <c r="F221" s="16">
        <v>1.3051999999999999E-2</v>
      </c>
      <c r="G221" s="16"/>
    </row>
    <row r="222" spans="1:7" x14ac:dyDescent="0.25">
      <c r="A222" s="13" t="s">
        <v>1803</v>
      </c>
      <c r="B222" s="33" t="s">
        <v>1804</v>
      </c>
      <c r="C222" s="33"/>
      <c r="D222" s="14">
        <v>19999000</v>
      </c>
      <c r="E222" s="15">
        <v>2022.34</v>
      </c>
      <c r="F222" s="16">
        <v>1.2827E-2</v>
      </c>
      <c r="G222" s="16"/>
    </row>
    <row r="223" spans="1:7" x14ac:dyDescent="0.25">
      <c r="A223" s="13"/>
      <c r="B223" s="33"/>
      <c r="C223" s="33"/>
      <c r="D223" s="14"/>
      <c r="E223" s="15"/>
      <c r="F223" s="16"/>
      <c r="G223" s="16"/>
    </row>
    <row r="224" spans="1:7" x14ac:dyDescent="0.25">
      <c r="A224" s="24" t="s">
        <v>192</v>
      </c>
      <c r="B224" s="35"/>
      <c r="C224" s="35"/>
      <c r="D224" s="25"/>
      <c r="E224" s="19">
        <v>4080.24</v>
      </c>
      <c r="F224" s="20">
        <v>2.5878999999999999E-2</v>
      </c>
      <c r="G224" s="21"/>
    </row>
    <row r="225" spans="1:7" x14ac:dyDescent="0.25">
      <c r="A225" s="13"/>
      <c r="B225" s="33"/>
      <c r="C225" s="33"/>
      <c r="D225" s="14"/>
      <c r="E225" s="15"/>
      <c r="F225" s="16"/>
      <c r="G225" s="16"/>
    </row>
    <row r="226" spans="1:7" x14ac:dyDescent="0.25">
      <c r="A226" s="17" t="s">
        <v>196</v>
      </c>
      <c r="B226" s="33"/>
      <c r="C226" s="33"/>
      <c r="D226" s="14"/>
      <c r="E226" s="15"/>
      <c r="F226" s="16"/>
      <c r="G226" s="16"/>
    </row>
    <row r="227" spans="1:7" x14ac:dyDescent="0.25">
      <c r="A227" s="13" t="s">
        <v>197</v>
      </c>
      <c r="B227" s="33"/>
      <c r="C227" s="33"/>
      <c r="D227" s="14"/>
      <c r="E227" s="15">
        <v>3575.74</v>
      </c>
      <c r="F227" s="16">
        <v>2.2679999999999999E-2</v>
      </c>
      <c r="G227" s="16">
        <v>6.6567000000000001E-2</v>
      </c>
    </row>
    <row r="228" spans="1:7" x14ac:dyDescent="0.25">
      <c r="A228" s="13" t="s">
        <v>197</v>
      </c>
      <c r="B228" s="33"/>
      <c r="C228" s="33"/>
      <c r="D228" s="14"/>
      <c r="E228" s="15">
        <v>139.91</v>
      </c>
      <c r="F228" s="16">
        <v>8.8699999999999998E-4</v>
      </c>
      <c r="G228" s="16">
        <v>5.9499999999999997E-2</v>
      </c>
    </row>
    <row r="229" spans="1:7" x14ac:dyDescent="0.25">
      <c r="A229" s="17" t="s">
        <v>183</v>
      </c>
      <c r="B229" s="34"/>
      <c r="C229" s="34"/>
      <c r="D229" s="18"/>
      <c r="E229" s="37">
        <v>3715.65</v>
      </c>
      <c r="F229" s="38">
        <v>2.3566E-2</v>
      </c>
      <c r="G229" s="21"/>
    </row>
    <row r="230" spans="1:7" x14ac:dyDescent="0.25">
      <c r="A230" s="13"/>
      <c r="B230" s="33"/>
      <c r="C230" s="33"/>
      <c r="D230" s="14"/>
      <c r="E230" s="15"/>
      <c r="F230" s="16"/>
      <c r="G230" s="16"/>
    </row>
    <row r="231" spans="1:7" x14ac:dyDescent="0.25">
      <c r="A231" s="24" t="s">
        <v>192</v>
      </c>
      <c r="B231" s="35"/>
      <c r="C231" s="35"/>
      <c r="D231" s="25"/>
      <c r="E231" s="19">
        <v>3715.65</v>
      </c>
      <c r="F231" s="20">
        <v>2.3567000000000001E-2</v>
      </c>
      <c r="G231" s="21"/>
    </row>
    <row r="232" spans="1:7" x14ac:dyDescent="0.25">
      <c r="A232" s="13" t="s">
        <v>198</v>
      </c>
      <c r="B232" s="33"/>
      <c r="C232" s="33"/>
      <c r="D232" s="14"/>
      <c r="E232" s="15">
        <v>2505.8583761</v>
      </c>
      <c r="F232" s="16">
        <v>1.5893000000000001E-2</v>
      </c>
      <c r="G232" s="16"/>
    </row>
    <row r="233" spans="1:7" x14ac:dyDescent="0.25">
      <c r="A233" s="13" t="s">
        <v>199</v>
      </c>
      <c r="B233" s="33"/>
      <c r="C233" s="33"/>
      <c r="D233" s="14"/>
      <c r="E233" s="15">
        <v>902.05862390002585</v>
      </c>
      <c r="F233" s="16">
        <f>+E233/E234</f>
        <v>5.7214068056723353E-3</v>
      </c>
      <c r="G233" s="16">
        <v>6.6299999999999998E-2</v>
      </c>
    </row>
    <row r="234" spans="1:7" x14ac:dyDescent="0.25">
      <c r="A234" s="28" t="s">
        <v>200</v>
      </c>
      <c r="B234" s="36"/>
      <c r="C234" s="36"/>
      <c r="D234" s="29"/>
      <c r="E234" s="30">
        <v>157663.78</v>
      </c>
      <c r="F234" s="31">
        <v>1</v>
      </c>
      <c r="G234" s="31"/>
    </row>
    <row r="236" spans="1:7" x14ac:dyDescent="0.25">
      <c r="A236" s="1" t="s">
        <v>601</v>
      </c>
    </row>
    <row r="237" spans="1:7" x14ac:dyDescent="0.25">
      <c r="A237" s="1" t="s">
        <v>201</v>
      </c>
      <c r="E237" s="70"/>
      <c r="F237" s="70"/>
    </row>
    <row r="238" spans="1:7" x14ac:dyDescent="0.25">
      <c r="E238" s="70"/>
      <c r="F238" s="70"/>
    </row>
    <row r="239" spans="1:7" x14ac:dyDescent="0.25">
      <c r="A239" s="1" t="s">
        <v>202</v>
      </c>
    </row>
    <row r="240" spans="1:7" x14ac:dyDescent="0.25">
      <c r="A240" s="48" t="s">
        <v>203</v>
      </c>
      <c r="B240" s="3" t="s">
        <v>137</v>
      </c>
    </row>
    <row r="241" spans="1:3" x14ac:dyDescent="0.25">
      <c r="A241" t="s">
        <v>204</v>
      </c>
    </row>
    <row r="242" spans="1:3" x14ac:dyDescent="0.25">
      <c r="A242" t="s">
        <v>205</v>
      </c>
      <c r="B242" t="s">
        <v>206</v>
      </c>
      <c r="C242" t="s">
        <v>206</v>
      </c>
    </row>
    <row r="243" spans="1:3" x14ac:dyDescent="0.25">
      <c r="B243" s="49">
        <v>45716</v>
      </c>
      <c r="C243" s="49">
        <v>45747</v>
      </c>
    </row>
    <row r="244" spans="1:3" x14ac:dyDescent="0.25">
      <c r="A244" t="s">
        <v>285</v>
      </c>
      <c r="B244">
        <v>11.379</v>
      </c>
      <c r="C244">
        <v>11.4863</v>
      </c>
    </row>
    <row r="245" spans="1:3" x14ac:dyDescent="0.25">
      <c r="A245" t="s">
        <v>212</v>
      </c>
      <c r="B245">
        <v>11.379</v>
      </c>
      <c r="C245">
        <v>11.4863</v>
      </c>
    </row>
    <row r="246" spans="1:3" x14ac:dyDescent="0.25">
      <c r="A246" t="s">
        <v>286</v>
      </c>
      <c r="B246">
        <v>11.3187</v>
      </c>
      <c r="C246">
        <v>11.4223</v>
      </c>
    </row>
    <row r="247" spans="1:3" x14ac:dyDescent="0.25">
      <c r="A247" t="s">
        <v>218</v>
      </c>
      <c r="B247">
        <v>11.3187</v>
      </c>
      <c r="C247">
        <v>11.4223</v>
      </c>
    </row>
    <row r="249" spans="1:3" x14ac:dyDescent="0.25">
      <c r="A249" t="s">
        <v>287</v>
      </c>
      <c r="B249" s="3" t="s">
        <v>137</v>
      </c>
    </row>
    <row r="250" spans="1:3" x14ac:dyDescent="0.25">
      <c r="A250" t="s">
        <v>233</v>
      </c>
      <c r="B250" s="3" t="s">
        <v>137</v>
      </c>
    </row>
    <row r="251" spans="1:3" ht="29.1" customHeight="1" x14ac:dyDescent="0.25">
      <c r="A251" s="48" t="s">
        <v>234</v>
      </c>
      <c r="B251" s="3" t="s">
        <v>137</v>
      </c>
    </row>
    <row r="252" spans="1:3" ht="29.1" customHeight="1" x14ac:dyDescent="0.25">
      <c r="A252" s="48" t="s">
        <v>235</v>
      </c>
      <c r="B252" s="3" t="s">
        <v>137</v>
      </c>
    </row>
    <row r="253" spans="1:3" x14ac:dyDescent="0.25">
      <c r="A253" t="s">
        <v>236</v>
      </c>
      <c r="B253" s="51">
        <f>+B269</f>
        <v>3.7406746488926021</v>
      </c>
    </row>
    <row r="254" spans="1:3" x14ac:dyDescent="0.25">
      <c r="A254" t="s">
        <v>467</v>
      </c>
      <c r="B254" s="51">
        <v>5.8963000000000001</v>
      </c>
    </row>
    <row r="255" spans="1:3" ht="43.5" customHeight="1" x14ac:dyDescent="0.25">
      <c r="A255" s="48" t="s">
        <v>237</v>
      </c>
      <c r="B255" s="51">
        <f>+E163</f>
        <v>1795.82</v>
      </c>
    </row>
    <row r="256" spans="1:3" x14ac:dyDescent="0.25">
      <c r="B256" s="3"/>
    </row>
    <row r="257" spans="1:2" ht="29.1" customHeight="1" x14ac:dyDescent="0.25">
      <c r="A257" s="48" t="s">
        <v>238</v>
      </c>
      <c r="B257" s="3" t="s">
        <v>137</v>
      </c>
    </row>
    <row r="258" spans="1:2" ht="29.1" customHeight="1" x14ac:dyDescent="0.25">
      <c r="A258" s="48" t="s">
        <v>239</v>
      </c>
      <c r="B258" t="s">
        <v>137</v>
      </c>
    </row>
    <row r="259" spans="1:2" ht="29.1" customHeight="1" x14ac:dyDescent="0.25">
      <c r="A259" s="48" t="s">
        <v>240</v>
      </c>
      <c r="B259" s="3" t="s">
        <v>137</v>
      </c>
    </row>
    <row r="260" spans="1:2" ht="29.1" customHeight="1" x14ac:dyDescent="0.25">
      <c r="A260" s="48" t="s">
        <v>241</v>
      </c>
      <c r="B260" s="3" t="s">
        <v>137</v>
      </c>
    </row>
    <row r="262" spans="1:2" x14ac:dyDescent="0.25">
      <c r="A262" t="s">
        <v>242</v>
      </c>
    </row>
    <row r="263" spans="1:2" ht="43.5" customHeight="1" x14ac:dyDescent="0.25">
      <c r="A263" s="55" t="s">
        <v>243</v>
      </c>
      <c r="B263" s="56" t="s">
        <v>2424</v>
      </c>
    </row>
    <row r="264" spans="1:2" ht="29.1" customHeight="1" x14ac:dyDescent="0.25">
      <c r="A264" s="55" t="s">
        <v>245</v>
      </c>
      <c r="B264" s="56" t="s">
        <v>2425</v>
      </c>
    </row>
    <row r="265" spans="1:2" x14ac:dyDescent="0.25">
      <c r="A265" s="55"/>
      <c r="B265" s="55"/>
    </row>
    <row r="266" spans="1:2" x14ac:dyDescent="0.25">
      <c r="A266" s="55" t="s">
        <v>247</v>
      </c>
      <c r="B266" s="57">
        <v>7.170143016666108</v>
      </c>
    </row>
    <row r="267" spans="1:2" x14ac:dyDescent="0.25">
      <c r="A267" s="55"/>
      <c r="B267" s="55"/>
    </row>
    <row r="268" spans="1:2" x14ac:dyDescent="0.25">
      <c r="A268" s="55" t="s">
        <v>248</v>
      </c>
      <c r="B268" s="58">
        <v>3.1120000000000001</v>
      </c>
    </row>
    <row r="269" spans="1:2" x14ac:dyDescent="0.25">
      <c r="A269" s="55" t="s">
        <v>249</v>
      </c>
      <c r="B269" s="58">
        <v>3.7406746488926021</v>
      </c>
    </row>
    <row r="270" spans="1:2" x14ac:dyDescent="0.25">
      <c r="A270" s="55"/>
      <c r="B270" s="55"/>
    </row>
    <row r="271" spans="1:2" x14ac:dyDescent="0.25">
      <c r="A271" s="55" t="s">
        <v>250</v>
      </c>
      <c r="B271" s="59">
        <v>45747</v>
      </c>
    </row>
    <row r="273" spans="1:4" ht="69.95" customHeight="1" x14ac:dyDescent="0.25">
      <c r="A273" s="71" t="s">
        <v>251</v>
      </c>
      <c r="B273" s="71" t="s">
        <v>252</v>
      </c>
      <c r="C273" s="71" t="s">
        <v>5</v>
      </c>
      <c r="D273" s="71" t="s">
        <v>6</v>
      </c>
    </row>
    <row r="274" spans="1:4" ht="69.95" customHeight="1" x14ac:dyDescent="0.25">
      <c r="A274" s="71" t="s">
        <v>2424</v>
      </c>
      <c r="B274" s="71"/>
      <c r="C274" s="71" t="s">
        <v>95</v>
      </c>
      <c r="D27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99"/>
  <sheetViews>
    <sheetView showGridLines="0" workbookViewId="0">
      <pane ySplit="4" topLeftCell="A95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2426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2427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1194</v>
      </c>
      <c r="B8" s="33" t="s">
        <v>1195</v>
      </c>
      <c r="C8" s="33" t="s">
        <v>576</v>
      </c>
      <c r="D8" s="14">
        <v>10628</v>
      </c>
      <c r="E8" s="15">
        <v>543.66</v>
      </c>
      <c r="F8" s="16">
        <v>4.5499999999999999E-2</v>
      </c>
      <c r="G8" s="16"/>
    </row>
    <row r="9" spans="1:8" x14ac:dyDescent="0.25">
      <c r="A9" s="13" t="s">
        <v>427</v>
      </c>
      <c r="B9" s="33" t="s">
        <v>428</v>
      </c>
      <c r="C9" s="33" t="s">
        <v>420</v>
      </c>
      <c r="D9" s="14">
        <v>10293</v>
      </c>
      <c r="E9" s="15">
        <v>429.98</v>
      </c>
      <c r="F9" s="16">
        <v>3.5999999999999997E-2</v>
      </c>
      <c r="G9" s="16"/>
    </row>
    <row r="10" spans="1:8" x14ac:dyDescent="0.25">
      <c r="A10" s="13" t="s">
        <v>1198</v>
      </c>
      <c r="B10" s="33" t="s">
        <v>1199</v>
      </c>
      <c r="C10" s="33" t="s">
        <v>1200</v>
      </c>
      <c r="D10" s="14">
        <v>91925</v>
      </c>
      <c r="E10" s="15">
        <v>425.98</v>
      </c>
      <c r="F10" s="16">
        <v>3.56E-2</v>
      </c>
      <c r="G10" s="16"/>
    </row>
    <row r="11" spans="1:8" x14ac:dyDescent="0.25">
      <c r="A11" s="13" t="s">
        <v>432</v>
      </c>
      <c r="B11" s="33" t="s">
        <v>433</v>
      </c>
      <c r="C11" s="33" t="s">
        <v>431</v>
      </c>
      <c r="D11" s="14">
        <v>6878</v>
      </c>
      <c r="E11" s="15">
        <v>397.24</v>
      </c>
      <c r="F11" s="16">
        <v>3.32E-2</v>
      </c>
      <c r="G11" s="16"/>
    </row>
    <row r="12" spans="1:8" x14ac:dyDescent="0.25">
      <c r="A12" s="13" t="s">
        <v>915</v>
      </c>
      <c r="B12" s="33" t="s">
        <v>916</v>
      </c>
      <c r="C12" s="33" t="s">
        <v>448</v>
      </c>
      <c r="D12" s="14">
        <v>72670</v>
      </c>
      <c r="E12" s="15">
        <v>392.16</v>
      </c>
      <c r="F12" s="16">
        <v>3.2800000000000003E-2</v>
      </c>
      <c r="G12" s="16"/>
    </row>
    <row r="13" spans="1:8" x14ac:dyDescent="0.25">
      <c r="A13" s="13" t="s">
        <v>1211</v>
      </c>
      <c r="B13" s="33" t="s">
        <v>1212</v>
      </c>
      <c r="C13" s="33" t="s">
        <v>445</v>
      </c>
      <c r="D13" s="14">
        <v>47573</v>
      </c>
      <c r="E13" s="15">
        <v>374.66</v>
      </c>
      <c r="F13" s="16">
        <v>3.1300000000000001E-2</v>
      </c>
      <c r="G13" s="16"/>
    </row>
    <row r="14" spans="1:8" x14ac:dyDescent="0.25">
      <c r="A14" s="13" t="s">
        <v>802</v>
      </c>
      <c r="B14" s="33" t="s">
        <v>803</v>
      </c>
      <c r="C14" s="33" t="s">
        <v>479</v>
      </c>
      <c r="D14" s="14">
        <v>22805</v>
      </c>
      <c r="E14" s="15">
        <v>346.62</v>
      </c>
      <c r="F14" s="16">
        <v>2.9000000000000001E-2</v>
      </c>
      <c r="G14" s="16"/>
    </row>
    <row r="15" spans="1:8" x14ac:dyDescent="0.25">
      <c r="A15" s="13" t="s">
        <v>2099</v>
      </c>
      <c r="B15" s="33" t="s">
        <v>2100</v>
      </c>
      <c r="C15" s="33" t="s">
        <v>490</v>
      </c>
      <c r="D15" s="14">
        <v>90963</v>
      </c>
      <c r="E15" s="15">
        <v>341.48</v>
      </c>
      <c r="F15" s="16">
        <v>2.86E-2</v>
      </c>
      <c r="G15" s="16"/>
    </row>
    <row r="16" spans="1:8" x14ac:dyDescent="0.25">
      <c r="A16" s="13" t="s">
        <v>798</v>
      </c>
      <c r="B16" s="33" t="s">
        <v>799</v>
      </c>
      <c r="C16" s="33" t="s">
        <v>479</v>
      </c>
      <c r="D16" s="14">
        <v>78875</v>
      </c>
      <c r="E16" s="15">
        <v>326.74</v>
      </c>
      <c r="F16" s="16">
        <v>2.7300000000000001E-2</v>
      </c>
      <c r="G16" s="16"/>
    </row>
    <row r="17" spans="1:7" x14ac:dyDescent="0.25">
      <c r="A17" s="13" t="s">
        <v>1226</v>
      </c>
      <c r="B17" s="33" t="s">
        <v>1227</v>
      </c>
      <c r="C17" s="33" t="s">
        <v>484</v>
      </c>
      <c r="D17" s="14">
        <v>7968</v>
      </c>
      <c r="E17" s="15">
        <v>325.35000000000002</v>
      </c>
      <c r="F17" s="16">
        <v>2.7199999999999998E-2</v>
      </c>
      <c r="G17" s="16"/>
    </row>
    <row r="18" spans="1:7" x14ac:dyDescent="0.25">
      <c r="A18" s="13" t="s">
        <v>421</v>
      </c>
      <c r="B18" s="33" t="s">
        <v>422</v>
      </c>
      <c r="C18" s="33" t="s">
        <v>393</v>
      </c>
      <c r="D18" s="14">
        <v>6389</v>
      </c>
      <c r="E18" s="15">
        <v>315.42</v>
      </c>
      <c r="F18" s="16">
        <v>2.64E-2</v>
      </c>
      <c r="G18" s="16"/>
    </row>
    <row r="19" spans="1:7" x14ac:dyDescent="0.25">
      <c r="A19" s="13" t="s">
        <v>844</v>
      </c>
      <c r="B19" s="33" t="s">
        <v>845</v>
      </c>
      <c r="C19" s="33" t="s">
        <v>412</v>
      </c>
      <c r="D19" s="14">
        <v>12724</v>
      </c>
      <c r="E19" s="15">
        <v>307.89999999999998</v>
      </c>
      <c r="F19" s="16">
        <v>2.5700000000000001E-2</v>
      </c>
      <c r="G19" s="16"/>
    </row>
    <row r="20" spans="1:7" x14ac:dyDescent="0.25">
      <c r="A20" s="13" t="s">
        <v>1568</v>
      </c>
      <c r="B20" s="33" t="s">
        <v>1569</v>
      </c>
      <c r="C20" s="33" t="s">
        <v>484</v>
      </c>
      <c r="D20" s="14">
        <v>4205</v>
      </c>
      <c r="E20" s="15">
        <v>301.98</v>
      </c>
      <c r="F20" s="16">
        <v>2.53E-2</v>
      </c>
      <c r="G20" s="16"/>
    </row>
    <row r="21" spans="1:7" x14ac:dyDescent="0.25">
      <c r="A21" s="13" t="s">
        <v>453</v>
      </c>
      <c r="B21" s="33" t="s">
        <v>454</v>
      </c>
      <c r="C21" s="33" t="s">
        <v>455</v>
      </c>
      <c r="D21" s="14">
        <v>25944</v>
      </c>
      <c r="E21" s="15">
        <v>300.76</v>
      </c>
      <c r="F21" s="16">
        <v>2.5100000000000001E-2</v>
      </c>
      <c r="G21" s="16"/>
    </row>
    <row r="22" spans="1:7" x14ac:dyDescent="0.25">
      <c r="A22" s="13" t="s">
        <v>2107</v>
      </c>
      <c r="B22" s="33" t="s">
        <v>2108</v>
      </c>
      <c r="C22" s="33" t="s">
        <v>479</v>
      </c>
      <c r="D22" s="14">
        <v>2345</v>
      </c>
      <c r="E22" s="15">
        <v>292.49</v>
      </c>
      <c r="F22" s="16">
        <v>2.4500000000000001E-2</v>
      </c>
      <c r="G22" s="16"/>
    </row>
    <row r="23" spans="1:7" x14ac:dyDescent="0.25">
      <c r="A23" s="13" t="s">
        <v>2109</v>
      </c>
      <c r="B23" s="33" t="s">
        <v>2110</v>
      </c>
      <c r="C23" s="33" t="s">
        <v>769</v>
      </c>
      <c r="D23" s="14">
        <v>104998</v>
      </c>
      <c r="E23" s="15">
        <v>292.39</v>
      </c>
      <c r="F23" s="16">
        <v>2.4400000000000002E-2</v>
      </c>
      <c r="G23" s="16"/>
    </row>
    <row r="24" spans="1:7" x14ac:dyDescent="0.25">
      <c r="A24" s="13" t="s">
        <v>1768</v>
      </c>
      <c r="B24" s="33" t="s">
        <v>1769</v>
      </c>
      <c r="C24" s="33" t="s">
        <v>479</v>
      </c>
      <c r="D24" s="14">
        <v>67660</v>
      </c>
      <c r="E24" s="15">
        <v>290.39999999999998</v>
      </c>
      <c r="F24" s="16">
        <v>2.4299999999999999E-2</v>
      </c>
      <c r="G24" s="16"/>
    </row>
    <row r="25" spans="1:7" x14ac:dyDescent="0.25">
      <c r="A25" s="13" t="s">
        <v>2127</v>
      </c>
      <c r="B25" s="33" t="s">
        <v>2128</v>
      </c>
      <c r="C25" s="33" t="s">
        <v>1614</v>
      </c>
      <c r="D25" s="14">
        <v>146125</v>
      </c>
      <c r="E25" s="15">
        <v>267.47000000000003</v>
      </c>
      <c r="F25" s="16">
        <v>2.24E-2</v>
      </c>
      <c r="G25" s="16"/>
    </row>
    <row r="26" spans="1:7" x14ac:dyDescent="0.25">
      <c r="A26" s="13" t="s">
        <v>2133</v>
      </c>
      <c r="B26" s="33" t="s">
        <v>2134</v>
      </c>
      <c r="C26" s="33" t="s">
        <v>769</v>
      </c>
      <c r="D26" s="14">
        <v>202415</v>
      </c>
      <c r="E26" s="15">
        <v>258.48</v>
      </c>
      <c r="F26" s="16">
        <v>2.1600000000000001E-2</v>
      </c>
      <c r="G26" s="16"/>
    </row>
    <row r="27" spans="1:7" x14ac:dyDescent="0.25">
      <c r="A27" s="13" t="s">
        <v>888</v>
      </c>
      <c r="B27" s="33" t="s">
        <v>889</v>
      </c>
      <c r="C27" s="33" t="s">
        <v>460</v>
      </c>
      <c r="D27" s="14">
        <v>4790</v>
      </c>
      <c r="E27" s="15">
        <v>252.69</v>
      </c>
      <c r="F27" s="16">
        <v>2.1100000000000001E-2</v>
      </c>
      <c r="G27" s="16"/>
    </row>
    <row r="28" spans="1:7" x14ac:dyDescent="0.25">
      <c r="A28" s="13" t="s">
        <v>436</v>
      </c>
      <c r="B28" s="33" t="s">
        <v>437</v>
      </c>
      <c r="C28" s="33" t="s">
        <v>438</v>
      </c>
      <c r="D28" s="14">
        <v>8339</v>
      </c>
      <c r="E28" s="15">
        <v>237.6</v>
      </c>
      <c r="F28" s="16">
        <v>1.9900000000000001E-2</v>
      </c>
      <c r="G28" s="16"/>
    </row>
    <row r="29" spans="1:7" x14ac:dyDescent="0.25">
      <c r="A29" s="13" t="s">
        <v>2135</v>
      </c>
      <c r="B29" s="33" t="s">
        <v>2136</v>
      </c>
      <c r="C29" s="33" t="s">
        <v>856</v>
      </c>
      <c r="D29" s="14">
        <v>34755</v>
      </c>
      <c r="E29" s="15">
        <v>236.51</v>
      </c>
      <c r="F29" s="16">
        <v>1.9800000000000002E-2</v>
      </c>
      <c r="G29" s="16"/>
    </row>
    <row r="30" spans="1:7" x14ac:dyDescent="0.25">
      <c r="A30" s="13" t="s">
        <v>863</v>
      </c>
      <c r="B30" s="33" t="s">
        <v>864</v>
      </c>
      <c r="C30" s="33" t="s">
        <v>500</v>
      </c>
      <c r="D30" s="14">
        <v>12961</v>
      </c>
      <c r="E30" s="15">
        <v>232.37</v>
      </c>
      <c r="F30" s="16">
        <v>1.9400000000000001E-2</v>
      </c>
      <c r="G30" s="16"/>
    </row>
    <row r="31" spans="1:7" x14ac:dyDescent="0.25">
      <c r="A31" s="13" t="s">
        <v>824</v>
      </c>
      <c r="B31" s="33" t="s">
        <v>825</v>
      </c>
      <c r="C31" s="33" t="s">
        <v>396</v>
      </c>
      <c r="D31" s="14">
        <v>100324</v>
      </c>
      <c r="E31" s="15">
        <v>229.27</v>
      </c>
      <c r="F31" s="16">
        <v>1.9199999999999998E-2</v>
      </c>
      <c r="G31" s="16"/>
    </row>
    <row r="32" spans="1:7" x14ac:dyDescent="0.25">
      <c r="A32" s="13" t="s">
        <v>449</v>
      </c>
      <c r="B32" s="33" t="s">
        <v>450</v>
      </c>
      <c r="C32" s="33" t="s">
        <v>405</v>
      </c>
      <c r="D32" s="14">
        <v>5003</v>
      </c>
      <c r="E32" s="15">
        <v>224.7</v>
      </c>
      <c r="F32" s="16">
        <v>1.8800000000000001E-2</v>
      </c>
      <c r="G32" s="16"/>
    </row>
    <row r="33" spans="1:7" x14ac:dyDescent="0.25">
      <c r="A33" s="13" t="s">
        <v>446</v>
      </c>
      <c r="B33" s="33" t="s">
        <v>447</v>
      </c>
      <c r="C33" s="33" t="s">
        <v>448</v>
      </c>
      <c r="D33" s="14">
        <v>15997</v>
      </c>
      <c r="E33" s="15">
        <v>224.17</v>
      </c>
      <c r="F33" s="16">
        <v>1.8700000000000001E-2</v>
      </c>
      <c r="G33" s="16"/>
    </row>
    <row r="34" spans="1:7" x14ac:dyDescent="0.25">
      <c r="A34" s="13" t="s">
        <v>875</v>
      </c>
      <c r="B34" s="33" t="s">
        <v>876</v>
      </c>
      <c r="C34" s="33" t="s">
        <v>460</v>
      </c>
      <c r="D34" s="14">
        <v>34697</v>
      </c>
      <c r="E34" s="15">
        <v>221.54</v>
      </c>
      <c r="F34" s="16">
        <v>1.8499999999999999E-2</v>
      </c>
      <c r="G34" s="16"/>
    </row>
    <row r="35" spans="1:7" x14ac:dyDescent="0.25">
      <c r="A35" s="13" t="s">
        <v>1773</v>
      </c>
      <c r="B35" s="33" t="s">
        <v>1774</v>
      </c>
      <c r="C35" s="33" t="s">
        <v>786</v>
      </c>
      <c r="D35" s="14">
        <v>724</v>
      </c>
      <c r="E35" s="15">
        <v>220.84</v>
      </c>
      <c r="F35" s="16">
        <v>1.8499999999999999E-2</v>
      </c>
      <c r="G35" s="16"/>
    </row>
    <row r="36" spans="1:7" x14ac:dyDescent="0.25">
      <c r="A36" s="13" t="s">
        <v>2139</v>
      </c>
      <c r="B36" s="33" t="s">
        <v>2140</v>
      </c>
      <c r="C36" s="33" t="s">
        <v>490</v>
      </c>
      <c r="D36" s="14">
        <v>42642</v>
      </c>
      <c r="E36" s="15">
        <v>217.18</v>
      </c>
      <c r="F36" s="16">
        <v>1.8200000000000001E-2</v>
      </c>
      <c r="G36" s="16"/>
    </row>
    <row r="37" spans="1:7" x14ac:dyDescent="0.25">
      <c r="A37" s="13" t="s">
        <v>811</v>
      </c>
      <c r="B37" s="33" t="s">
        <v>812</v>
      </c>
      <c r="C37" s="33" t="s">
        <v>465</v>
      </c>
      <c r="D37" s="14">
        <v>159718</v>
      </c>
      <c r="E37" s="15">
        <v>209.17</v>
      </c>
      <c r="F37" s="16">
        <v>1.7500000000000002E-2</v>
      </c>
      <c r="G37" s="16"/>
    </row>
    <row r="38" spans="1:7" x14ac:dyDescent="0.25">
      <c r="A38" s="13" t="s">
        <v>451</v>
      </c>
      <c r="B38" s="33" t="s">
        <v>452</v>
      </c>
      <c r="C38" s="33" t="s">
        <v>415</v>
      </c>
      <c r="D38" s="14">
        <v>13667</v>
      </c>
      <c r="E38" s="15">
        <v>208.95</v>
      </c>
      <c r="F38" s="16">
        <v>1.7500000000000002E-2</v>
      </c>
      <c r="G38" s="16"/>
    </row>
    <row r="39" spans="1:7" x14ac:dyDescent="0.25">
      <c r="A39" s="13" t="s">
        <v>2145</v>
      </c>
      <c r="B39" s="33" t="s">
        <v>2146</v>
      </c>
      <c r="C39" s="33" t="s">
        <v>786</v>
      </c>
      <c r="D39" s="14">
        <v>36087</v>
      </c>
      <c r="E39" s="15">
        <v>194.27</v>
      </c>
      <c r="F39" s="16">
        <v>1.6199999999999999E-2</v>
      </c>
      <c r="G39" s="16"/>
    </row>
    <row r="40" spans="1:7" x14ac:dyDescent="0.25">
      <c r="A40" s="13" t="s">
        <v>821</v>
      </c>
      <c r="B40" s="33" t="s">
        <v>822</v>
      </c>
      <c r="C40" s="33" t="s">
        <v>823</v>
      </c>
      <c r="D40" s="14">
        <v>20583</v>
      </c>
      <c r="E40" s="15">
        <v>187.78</v>
      </c>
      <c r="F40" s="16">
        <v>1.5699999999999999E-2</v>
      </c>
      <c r="G40" s="16"/>
    </row>
    <row r="41" spans="1:7" x14ac:dyDescent="0.25">
      <c r="A41" s="13" t="s">
        <v>629</v>
      </c>
      <c r="B41" s="33" t="s">
        <v>630</v>
      </c>
      <c r="C41" s="33" t="s">
        <v>431</v>
      </c>
      <c r="D41" s="14">
        <v>5666</v>
      </c>
      <c r="E41" s="15">
        <v>182.9</v>
      </c>
      <c r="F41" s="16">
        <v>1.5299999999999999E-2</v>
      </c>
      <c r="G41" s="16"/>
    </row>
    <row r="42" spans="1:7" x14ac:dyDescent="0.25">
      <c r="A42" s="13" t="s">
        <v>2151</v>
      </c>
      <c r="B42" s="33" t="s">
        <v>2152</v>
      </c>
      <c r="C42" s="33" t="s">
        <v>856</v>
      </c>
      <c r="D42" s="14">
        <v>15137</v>
      </c>
      <c r="E42" s="15">
        <v>181.01</v>
      </c>
      <c r="F42" s="16">
        <v>1.5100000000000001E-2</v>
      </c>
      <c r="G42" s="16"/>
    </row>
    <row r="43" spans="1:7" x14ac:dyDescent="0.25">
      <c r="A43" s="13" t="s">
        <v>1637</v>
      </c>
      <c r="B43" s="33" t="s">
        <v>1638</v>
      </c>
      <c r="C43" s="33" t="s">
        <v>396</v>
      </c>
      <c r="D43" s="14">
        <v>186777</v>
      </c>
      <c r="E43" s="15">
        <v>179.55</v>
      </c>
      <c r="F43" s="16">
        <v>1.4999999999999999E-2</v>
      </c>
      <c r="G43" s="16"/>
    </row>
    <row r="44" spans="1:7" x14ac:dyDescent="0.25">
      <c r="A44" s="13" t="s">
        <v>2159</v>
      </c>
      <c r="B44" s="33" t="s">
        <v>2160</v>
      </c>
      <c r="C44" s="33" t="s">
        <v>490</v>
      </c>
      <c r="D44" s="14">
        <v>19607</v>
      </c>
      <c r="E44" s="15">
        <v>170.97</v>
      </c>
      <c r="F44" s="16">
        <v>1.43E-2</v>
      </c>
      <c r="G44" s="16"/>
    </row>
    <row r="45" spans="1:7" x14ac:dyDescent="0.25">
      <c r="A45" s="13" t="s">
        <v>1639</v>
      </c>
      <c r="B45" s="33" t="s">
        <v>1640</v>
      </c>
      <c r="C45" s="33" t="s">
        <v>396</v>
      </c>
      <c r="D45" s="14">
        <v>182628</v>
      </c>
      <c r="E45" s="15">
        <v>162.54</v>
      </c>
      <c r="F45" s="16">
        <v>1.3599999999999999E-2</v>
      </c>
      <c r="G45" s="16"/>
    </row>
    <row r="46" spans="1:7" x14ac:dyDescent="0.25">
      <c r="A46" s="13" t="s">
        <v>456</v>
      </c>
      <c r="B46" s="33" t="s">
        <v>457</v>
      </c>
      <c r="C46" s="33" t="s">
        <v>455</v>
      </c>
      <c r="D46" s="14">
        <v>31947</v>
      </c>
      <c r="E46" s="15">
        <v>161.81</v>
      </c>
      <c r="F46" s="16">
        <v>1.35E-2</v>
      </c>
      <c r="G46" s="16"/>
    </row>
    <row r="47" spans="1:7" x14ac:dyDescent="0.25">
      <c r="A47" s="13" t="s">
        <v>458</v>
      </c>
      <c r="B47" s="33" t="s">
        <v>459</v>
      </c>
      <c r="C47" s="33" t="s">
        <v>460</v>
      </c>
      <c r="D47" s="14">
        <v>2841</v>
      </c>
      <c r="E47" s="15">
        <v>157.57</v>
      </c>
      <c r="F47" s="16">
        <v>1.32E-2</v>
      </c>
      <c r="G47" s="16"/>
    </row>
    <row r="48" spans="1:7" x14ac:dyDescent="0.25">
      <c r="A48" s="13" t="s">
        <v>2165</v>
      </c>
      <c r="B48" s="33" t="s">
        <v>2166</v>
      </c>
      <c r="C48" s="33" t="s">
        <v>490</v>
      </c>
      <c r="D48" s="14">
        <v>16605</v>
      </c>
      <c r="E48" s="15">
        <v>157.52000000000001</v>
      </c>
      <c r="F48" s="16">
        <v>1.32E-2</v>
      </c>
      <c r="G48" s="16"/>
    </row>
    <row r="49" spans="1:7" x14ac:dyDescent="0.25">
      <c r="A49" s="13" t="s">
        <v>865</v>
      </c>
      <c r="B49" s="33" t="s">
        <v>866</v>
      </c>
      <c r="C49" s="33" t="s">
        <v>490</v>
      </c>
      <c r="D49" s="14">
        <v>28952</v>
      </c>
      <c r="E49" s="15">
        <v>155.72999999999999</v>
      </c>
      <c r="F49" s="16">
        <v>1.2999999999999999E-2</v>
      </c>
      <c r="G49" s="16"/>
    </row>
    <row r="50" spans="1:7" x14ac:dyDescent="0.25">
      <c r="A50" s="13" t="s">
        <v>463</v>
      </c>
      <c r="B50" s="33" t="s">
        <v>464</v>
      </c>
      <c r="C50" s="33" t="s">
        <v>465</v>
      </c>
      <c r="D50" s="14">
        <v>470</v>
      </c>
      <c r="E50" s="15">
        <v>133.28</v>
      </c>
      <c r="F50" s="16">
        <v>1.11E-2</v>
      </c>
      <c r="G50" s="16"/>
    </row>
    <row r="51" spans="1:7" x14ac:dyDescent="0.25">
      <c r="A51" s="13" t="s">
        <v>2174</v>
      </c>
      <c r="B51" s="33" t="s">
        <v>2175</v>
      </c>
      <c r="C51" s="33" t="s">
        <v>479</v>
      </c>
      <c r="D51" s="14">
        <v>96789</v>
      </c>
      <c r="E51" s="15">
        <v>120.42</v>
      </c>
      <c r="F51" s="16">
        <v>1.01E-2</v>
      </c>
      <c r="G51" s="16"/>
    </row>
    <row r="52" spans="1:7" x14ac:dyDescent="0.25">
      <c r="A52" s="13" t="s">
        <v>461</v>
      </c>
      <c r="B52" s="33" t="s">
        <v>462</v>
      </c>
      <c r="C52" s="33" t="s">
        <v>431</v>
      </c>
      <c r="D52" s="14">
        <v>13531</v>
      </c>
      <c r="E52" s="15">
        <v>119.94</v>
      </c>
      <c r="F52" s="16">
        <v>0.01</v>
      </c>
      <c r="G52" s="16"/>
    </row>
    <row r="53" spans="1:7" x14ac:dyDescent="0.25">
      <c r="A53" s="13" t="s">
        <v>2176</v>
      </c>
      <c r="B53" s="33" t="s">
        <v>2177</v>
      </c>
      <c r="C53" s="33" t="s">
        <v>500</v>
      </c>
      <c r="D53" s="14">
        <v>21189</v>
      </c>
      <c r="E53" s="15">
        <v>119.58</v>
      </c>
      <c r="F53" s="16">
        <v>0.01</v>
      </c>
      <c r="G53" s="16"/>
    </row>
    <row r="54" spans="1:7" x14ac:dyDescent="0.25">
      <c r="A54" s="13" t="s">
        <v>491</v>
      </c>
      <c r="B54" s="33" t="s">
        <v>492</v>
      </c>
      <c r="C54" s="33" t="s">
        <v>412</v>
      </c>
      <c r="D54" s="14">
        <v>6572</v>
      </c>
      <c r="E54" s="15">
        <v>112.23</v>
      </c>
      <c r="F54" s="16">
        <v>9.4000000000000004E-3</v>
      </c>
      <c r="G54" s="16"/>
    </row>
    <row r="55" spans="1:7" x14ac:dyDescent="0.25">
      <c r="A55" s="13" t="s">
        <v>2180</v>
      </c>
      <c r="B55" s="33" t="s">
        <v>2181</v>
      </c>
      <c r="C55" s="33" t="s">
        <v>500</v>
      </c>
      <c r="D55" s="14">
        <v>12025</v>
      </c>
      <c r="E55" s="15">
        <v>96.13</v>
      </c>
      <c r="F55" s="16">
        <v>8.0000000000000002E-3</v>
      </c>
      <c r="G55" s="16"/>
    </row>
    <row r="56" spans="1:7" x14ac:dyDescent="0.25">
      <c r="A56" s="13" t="s">
        <v>477</v>
      </c>
      <c r="B56" s="33" t="s">
        <v>478</v>
      </c>
      <c r="C56" s="33" t="s">
        <v>479</v>
      </c>
      <c r="D56" s="14">
        <v>50393</v>
      </c>
      <c r="E56" s="15">
        <v>62.13</v>
      </c>
      <c r="F56" s="16">
        <v>5.1999999999999998E-3</v>
      </c>
      <c r="G56" s="16"/>
    </row>
    <row r="57" spans="1:7" x14ac:dyDescent="0.25">
      <c r="A57" s="13" t="s">
        <v>511</v>
      </c>
      <c r="B57" s="33" t="s">
        <v>512</v>
      </c>
      <c r="C57" s="33" t="s">
        <v>484</v>
      </c>
      <c r="D57" s="14">
        <v>14558</v>
      </c>
      <c r="E57" s="15">
        <v>48.07</v>
      </c>
      <c r="F57" s="16">
        <v>4.0000000000000001E-3</v>
      </c>
      <c r="G57" s="16"/>
    </row>
    <row r="58" spans="1:7" x14ac:dyDescent="0.25">
      <c r="A58" s="17" t="s">
        <v>183</v>
      </c>
      <c r="B58" s="34"/>
      <c r="C58" s="34"/>
      <c r="D58" s="18"/>
      <c r="E58" s="37">
        <v>11949.58</v>
      </c>
      <c r="F58" s="38">
        <v>0.99919999999999998</v>
      </c>
      <c r="G58" s="21"/>
    </row>
    <row r="59" spans="1:7" x14ac:dyDescent="0.25">
      <c r="A59" s="17" t="s">
        <v>466</v>
      </c>
      <c r="B59" s="33"/>
      <c r="C59" s="33"/>
      <c r="D59" s="14"/>
      <c r="E59" s="15"/>
      <c r="F59" s="16"/>
      <c r="G59" s="16"/>
    </row>
    <row r="60" spans="1:7" x14ac:dyDescent="0.25">
      <c r="A60" s="17" t="s">
        <v>183</v>
      </c>
      <c r="B60" s="33"/>
      <c r="C60" s="33"/>
      <c r="D60" s="14"/>
      <c r="E60" s="39" t="s">
        <v>137</v>
      </c>
      <c r="F60" s="40" t="s">
        <v>137</v>
      </c>
      <c r="G60" s="16"/>
    </row>
    <row r="61" spans="1:7" x14ac:dyDescent="0.25">
      <c r="A61" s="24" t="s">
        <v>192</v>
      </c>
      <c r="B61" s="35"/>
      <c r="C61" s="35"/>
      <c r="D61" s="25"/>
      <c r="E61" s="30">
        <v>11949.58</v>
      </c>
      <c r="F61" s="31">
        <v>0.99919999999999998</v>
      </c>
      <c r="G61" s="21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73.930000000000007</v>
      </c>
      <c r="F65" s="16">
        <v>6.1999999999999998E-3</v>
      </c>
      <c r="G65" s="16">
        <v>6.6567000000000001E-2</v>
      </c>
    </row>
    <row r="66" spans="1:7" x14ac:dyDescent="0.25">
      <c r="A66" s="17" t="s">
        <v>183</v>
      </c>
      <c r="B66" s="34"/>
      <c r="C66" s="34"/>
      <c r="D66" s="18"/>
      <c r="E66" s="37">
        <v>73.930000000000007</v>
      </c>
      <c r="F66" s="38">
        <v>6.1999999999999998E-3</v>
      </c>
      <c r="G66" s="21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192</v>
      </c>
      <c r="B68" s="35"/>
      <c r="C68" s="35"/>
      <c r="D68" s="25"/>
      <c r="E68" s="19">
        <v>73.930000000000007</v>
      </c>
      <c r="F68" s="20">
        <v>6.1999999999999998E-3</v>
      </c>
      <c r="G68" s="21"/>
    </row>
    <row r="69" spans="1:7" x14ac:dyDescent="0.25">
      <c r="A69" s="13" t="s">
        <v>198</v>
      </c>
      <c r="B69" s="33"/>
      <c r="C69" s="33"/>
      <c r="D69" s="14"/>
      <c r="E69" s="15">
        <v>5.39339E-2</v>
      </c>
      <c r="F69" s="16">
        <v>3.9999999999999998E-6</v>
      </c>
      <c r="G69" s="16"/>
    </row>
    <row r="70" spans="1:7" x14ac:dyDescent="0.25">
      <c r="A70" s="13" t="s">
        <v>199</v>
      </c>
      <c r="B70" s="33"/>
      <c r="C70" s="33"/>
      <c r="D70" s="14"/>
      <c r="E70" s="26">
        <v>-64.733933899999997</v>
      </c>
      <c r="F70" s="27">
        <v>-5.4039999999999999E-3</v>
      </c>
      <c r="G70" s="16">
        <v>6.6566E-2</v>
      </c>
    </row>
    <row r="71" spans="1:7" x14ac:dyDescent="0.25">
      <c r="A71" s="28" t="s">
        <v>200</v>
      </c>
      <c r="B71" s="36"/>
      <c r="C71" s="36"/>
      <c r="D71" s="29"/>
      <c r="E71" s="30">
        <v>11958.83</v>
      </c>
      <c r="F71" s="31">
        <v>1</v>
      </c>
      <c r="G71" s="31"/>
    </row>
    <row r="76" spans="1:7" x14ac:dyDescent="0.25">
      <c r="A76" s="1" t="s">
        <v>202</v>
      </c>
    </row>
    <row r="77" spans="1:7" x14ac:dyDescent="0.25">
      <c r="A77" s="48" t="s">
        <v>203</v>
      </c>
      <c r="B77" s="3" t="s">
        <v>137</v>
      </c>
    </row>
    <row r="78" spans="1:7" x14ac:dyDescent="0.25">
      <c r="A78" t="s">
        <v>204</v>
      </c>
    </row>
    <row r="79" spans="1:7" x14ac:dyDescent="0.25">
      <c r="A79" t="s">
        <v>205</v>
      </c>
      <c r="B79" t="s">
        <v>206</v>
      </c>
      <c r="C79" t="s">
        <v>206</v>
      </c>
    </row>
    <row r="80" spans="1:7" x14ac:dyDescent="0.25">
      <c r="B80" s="49">
        <v>45716</v>
      </c>
      <c r="C80" s="49">
        <v>45747</v>
      </c>
    </row>
    <row r="81" spans="1:3" x14ac:dyDescent="0.25">
      <c r="A81" t="s">
        <v>285</v>
      </c>
      <c r="B81">
        <v>13.2005</v>
      </c>
      <c r="C81">
        <v>14.581899999999999</v>
      </c>
    </row>
    <row r="82" spans="1:3" x14ac:dyDescent="0.25">
      <c r="A82" t="s">
        <v>212</v>
      </c>
      <c r="B82">
        <v>13.200100000000001</v>
      </c>
      <c r="C82">
        <v>14.5815</v>
      </c>
    </row>
    <row r="83" spans="1:3" x14ac:dyDescent="0.25">
      <c r="A83" t="s">
        <v>286</v>
      </c>
      <c r="B83">
        <v>12.9817</v>
      </c>
      <c r="C83">
        <v>14.3317</v>
      </c>
    </row>
    <row r="84" spans="1:3" x14ac:dyDescent="0.25">
      <c r="A84" t="s">
        <v>218</v>
      </c>
      <c r="B84">
        <v>12.9816</v>
      </c>
      <c r="C84">
        <v>14.3316</v>
      </c>
    </row>
    <row r="86" spans="1:3" x14ac:dyDescent="0.25">
      <c r="A86" t="s">
        <v>287</v>
      </c>
      <c r="B86" s="3" t="s">
        <v>137</v>
      </c>
    </row>
    <row r="87" spans="1:3" x14ac:dyDescent="0.25">
      <c r="A87" t="s">
        <v>233</v>
      </c>
      <c r="B87" s="3" t="s">
        <v>137</v>
      </c>
    </row>
    <row r="88" spans="1:3" ht="29.1" customHeight="1" x14ac:dyDescent="0.25">
      <c r="A88" s="48" t="s">
        <v>234</v>
      </c>
      <c r="B88" s="3" t="s">
        <v>137</v>
      </c>
    </row>
    <row r="89" spans="1:3" ht="29.1" customHeight="1" x14ac:dyDescent="0.25">
      <c r="A89" s="48" t="s">
        <v>235</v>
      </c>
      <c r="B89" s="3" t="s">
        <v>137</v>
      </c>
    </row>
    <row r="90" spans="1:3" x14ac:dyDescent="0.25">
      <c r="A90" t="s">
        <v>467</v>
      </c>
      <c r="B90" s="51">
        <v>0.7843</v>
      </c>
    </row>
    <row r="91" spans="1:3" ht="43.5" customHeight="1" x14ac:dyDescent="0.25">
      <c r="A91" s="48" t="s">
        <v>237</v>
      </c>
      <c r="B91" s="3" t="s">
        <v>137</v>
      </c>
    </row>
    <row r="92" spans="1:3" x14ac:dyDescent="0.25">
      <c r="B92" s="3"/>
    </row>
    <row r="93" spans="1:3" ht="29.1" customHeight="1" x14ac:dyDescent="0.25">
      <c r="A93" s="48" t="s">
        <v>238</v>
      </c>
      <c r="B93" s="3" t="s">
        <v>137</v>
      </c>
    </row>
    <row r="94" spans="1:3" ht="29.1" customHeight="1" x14ac:dyDescent="0.25">
      <c r="A94" s="48" t="s">
        <v>239</v>
      </c>
      <c r="B94" t="s">
        <v>137</v>
      </c>
    </row>
    <row r="95" spans="1:3" ht="29.1" customHeight="1" x14ac:dyDescent="0.25">
      <c r="A95" s="48" t="s">
        <v>240</v>
      </c>
      <c r="B95" s="3" t="s">
        <v>137</v>
      </c>
    </row>
    <row r="96" spans="1:3" ht="29.1" customHeight="1" x14ac:dyDescent="0.25">
      <c r="A96" s="48" t="s">
        <v>241</v>
      </c>
      <c r="B96" s="3" t="s">
        <v>137</v>
      </c>
    </row>
    <row r="98" spans="1:4" ht="69.95" customHeight="1" x14ac:dyDescent="0.25">
      <c r="A98" s="71" t="s">
        <v>251</v>
      </c>
      <c r="B98" s="71" t="s">
        <v>252</v>
      </c>
      <c r="C98" s="71" t="s">
        <v>5</v>
      </c>
      <c r="D98" s="71" t="s">
        <v>6</v>
      </c>
    </row>
    <row r="99" spans="1:4" ht="69.95" customHeight="1" x14ac:dyDescent="0.25">
      <c r="A99" s="71" t="s">
        <v>2428</v>
      </c>
      <c r="B99" s="71"/>
      <c r="C99" s="71" t="s">
        <v>2429</v>
      </c>
      <c r="D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6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361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362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7" t="s">
        <v>138</v>
      </c>
      <c r="B8" s="33"/>
      <c r="C8" s="33"/>
      <c r="D8" s="14"/>
      <c r="E8" s="15"/>
      <c r="F8" s="16"/>
      <c r="G8" s="16"/>
    </row>
    <row r="9" spans="1:8" x14ac:dyDescent="0.25">
      <c r="A9" s="17" t="s">
        <v>363</v>
      </c>
      <c r="B9" s="33"/>
      <c r="C9" s="33"/>
      <c r="D9" s="14"/>
      <c r="E9" s="15"/>
      <c r="F9" s="16"/>
      <c r="G9" s="16"/>
    </row>
    <row r="10" spans="1:8" x14ac:dyDescent="0.25">
      <c r="A10" s="17" t="s">
        <v>183</v>
      </c>
      <c r="B10" s="33"/>
      <c r="C10" s="33"/>
      <c r="D10" s="14"/>
      <c r="E10" s="22" t="s">
        <v>137</v>
      </c>
      <c r="F10" s="23" t="s">
        <v>137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184</v>
      </c>
      <c r="B12" s="33"/>
      <c r="C12" s="33"/>
      <c r="D12" s="14"/>
      <c r="E12" s="15"/>
      <c r="F12" s="16"/>
      <c r="G12" s="16"/>
    </row>
    <row r="13" spans="1:8" x14ac:dyDescent="0.25">
      <c r="A13" s="13" t="s">
        <v>364</v>
      </c>
      <c r="B13" s="33" t="s">
        <v>365</v>
      </c>
      <c r="C13" s="33" t="s">
        <v>187</v>
      </c>
      <c r="D13" s="14">
        <v>3200000</v>
      </c>
      <c r="E13" s="15">
        <v>3253.77</v>
      </c>
      <c r="F13" s="16">
        <v>0.24590000000000001</v>
      </c>
      <c r="G13" s="16">
        <v>6.5423999999999996E-2</v>
      </c>
    </row>
    <row r="14" spans="1:8" x14ac:dyDescent="0.25">
      <c r="A14" s="13" t="s">
        <v>366</v>
      </c>
      <c r="B14" s="33" t="s">
        <v>367</v>
      </c>
      <c r="C14" s="33" t="s">
        <v>187</v>
      </c>
      <c r="D14" s="14">
        <v>1000000</v>
      </c>
      <c r="E14" s="15">
        <v>1028.8800000000001</v>
      </c>
      <c r="F14" s="16">
        <v>7.7799999999999994E-2</v>
      </c>
      <c r="G14" s="16">
        <v>6.5937999999999997E-2</v>
      </c>
    </row>
    <row r="15" spans="1:8" x14ac:dyDescent="0.25">
      <c r="A15" s="13" t="s">
        <v>368</v>
      </c>
      <c r="B15" s="33" t="s">
        <v>369</v>
      </c>
      <c r="C15" s="33" t="s">
        <v>187</v>
      </c>
      <c r="D15" s="14">
        <v>500000</v>
      </c>
      <c r="E15" s="15">
        <v>511.21</v>
      </c>
      <c r="F15" s="16">
        <v>3.8600000000000002E-2</v>
      </c>
      <c r="G15" s="16">
        <v>6.5646999999999997E-2</v>
      </c>
    </row>
    <row r="16" spans="1:8" x14ac:dyDescent="0.25">
      <c r="A16" s="13" t="s">
        <v>370</v>
      </c>
      <c r="B16" s="33" t="s">
        <v>371</v>
      </c>
      <c r="C16" s="33" t="s">
        <v>187</v>
      </c>
      <c r="D16" s="14">
        <v>500000</v>
      </c>
      <c r="E16" s="15">
        <v>496.18</v>
      </c>
      <c r="F16" s="16">
        <v>3.7499999999999999E-2</v>
      </c>
      <c r="G16" s="16">
        <v>6.5073000000000006E-2</v>
      </c>
    </row>
    <row r="17" spans="1:7" x14ac:dyDescent="0.25">
      <c r="A17" s="13" t="s">
        <v>372</v>
      </c>
      <c r="B17" s="33" t="s">
        <v>373</v>
      </c>
      <c r="C17" s="33" t="s">
        <v>187</v>
      </c>
      <c r="D17" s="14">
        <v>325000</v>
      </c>
      <c r="E17" s="15">
        <v>331.3</v>
      </c>
      <c r="F17" s="16">
        <v>2.5000000000000001E-2</v>
      </c>
      <c r="G17" s="16">
        <v>6.5254999999999994E-2</v>
      </c>
    </row>
    <row r="18" spans="1:7" x14ac:dyDescent="0.25">
      <c r="A18" s="17" t="s">
        <v>183</v>
      </c>
      <c r="B18" s="34"/>
      <c r="C18" s="34"/>
      <c r="D18" s="18"/>
      <c r="E18" s="19">
        <v>5621.34</v>
      </c>
      <c r="F18" s="20">
        <v>0.42480000000000001</v>
      </c>
      <c r="G18" s="21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320</v>
      </c>
      <c r="B20" s="33"/>
      <c r="C20" s="33"/>
      <c r="D20" s="14"/>
      <c r="E20" s="15"/>
      <c r="F20" s="16"/>
      <c r="G20" s="16"/>
    </row>
    <row r="21" spans="1:7" x14ac:dyDescent="0.25">
      <c r="A21" s="13" t="s">
        <v>374</v>
      </c>
      <c r="B21" s="33" t="s">
        <v>375</v>
      </c>
      <c r="C21" s="33" t="s">
        <v>187</v>
      </c>
      <c r="D21" s="14">
        <v>3000000</v>
      </c>
      <c r="E21" s="15">
        <v>3044.22</v>
      </c>
      <c r="F21" s="16">
        <v>0.23</v>
      </c>
      <c r="G21" s="16">
        <v>6.8451999999999999E-2</v>
      </c>
    </row>
    <row r="22" spans="1:7" x14ac:dyDescent="0.25">
      <c r="A22" s="13" t="s">
        <v>376</v>
      </c>
      <c r="B22" s="33" t="s">
        <v>377</v>
      </c>
      <c r="C22" s="33" t="s">
        <v>187</v>
      </c>
      <c r="D22" s="14">
        <v>2500000</v>
      </c>
      <c r="E22" s="15">
        <v>2536.5500000000002</v>
      </c>
      <c r="F22" s="16">
        <v>0.19170000000000001</v>
      </c>
      <c r="G22" s="16">
        <v>6.8525000000000003E-2</v>
      </c>
    </row>
    <row r="23" spans="1:7" x14ac:dyDescent="0.25">
      <c r="A23" s="13" t="s">
        <v>378</v>
      </c>
      <c r="B23" s="33" t="s">
        <v>379</v>
      </c>
      <c r="C23" s="33" t="s">
        <v>187</v>
      </c>
      <c r="D23" s="14">
        <v>500000</v>
      </c>
      <c r="E23" s="15">
        <v>523.48</v>
      </c>
      <c r="F23" s="16">
        <v>3.9600000000000003E-2</v>
      </c>
      <c r="G23" s="16">
        <v>6.9903000000000007E-2</v>
      </c>
    </row>
    <row r="24" spans="1:7" x14ac:dyDescent="0.25">
      <c r="A24" s="13" t="s">
        <v>380</v>
      </c>
      <c r="B24" s="33" t="s">
        <v>381</v>
      </c>
      <c r="C24" s="33" t="s">
        <v>187</v>
      </c>
      <c r="D24" s="14">
        <v>500000</v>
      </c>
      <c r="E24" s="15">
        <v>511.74</v>
      </c>
      <c r="F24" s="16">
        <v>3.8699999999999998E-2</v>
      </c>
      <c r="G24" s="16">
        <v>6.9027000000000005E-2</v>
      </c>
    </row>
    <row r="25" spans="1:7" x14ac:dyDescent="0.25">
      <c r="A25" s="13" t="s">
        <v>382</v>
      </c>
      <c r="B25" s="33" t="s">
        <v>383</v>
      </c>
      <c r="C25" s="33" t="s">
        <v>187</v>
      </c>
      <c r="D25" s="14">
        <v>500000</v>
      </c>
      <c r="E25" s="15">
        <v>507.77</v>
      </c>
      <c r="F25" s="16">
        <v>3.8399999999999997E-2</v>
      </c>
      <c r="G25" s="16">
        <v>6.9092000000000001E-2</v>
      </c>
    </row>
    <row r="26" spans="1:7" x14ac:dyDescent="0.25">
      <c r="A26" s="17" t="s">
        <v>183</v>
      </c>
      <c r="B26" s="34"/>
      <c r="C26" s="34"/>
      <c r="D26" s="18"/>
      <c r="E26" s="19">
        <v>7123.76</v>
      </c>
      <c r="F26" s="20">
        <v>0.53839999999999999</v>
      </c>
      <c r="G26" s="21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190</v>
      </c>
      <c r="B29" s="33"/>
      <c r="C29" s="33"/>
      <c r="D29" s="14"/>
      <c r="E29" s="15"/>
      <c r="F29" s="16"/>
      <c r="G29" s="16"/>
    </row>
    <row r="30" spans="1:7" x14ac:dyDescent="0.25">
      <c r="A30" s="17" t="s">
        <v>183</v>
      </c>
      <c r="B30" s="33"/>
      <c r="C30" s="33"/>
      <c r="D30" s="14"/>
      <c r="E30" s="22" t="s">
        <v>137</v>
      </c>
      <c r="F30" s="23" t="s">
        <v>137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191</v>
      </c>
      <c r="B32" s="33"/>
      <c r="C32" s="33"/>
      <c r="D32" s="14"/>
      <c r="E32" s="15"/>
      <c r="F32" s="16"/>
      <c r="G32" s="16"/>
    </row>
    <row r="33" spans="1:7" x14ac:dyDescent="0.25">
      <c r="A33" s="17" t="s">
        <v>183</v>
      </c>
      <c r="B33" s="33"/>
      <c r="C33" s="33"/>
      <c r="D33" s="14"/>
      <c r="E33" s="22" t="s">
        <v>137</v>
      </c>
      <c r="F33" s="23" t="s">
        <v>137</v>
      </c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24" t="s">
        <v>192</v>
      </c>
      <c r="B35" s="35"/>
      <c r="C35" s="35"/>
      <c r="D35" s="25"/>
      <c r="E35" s="19">
        <v>12745.1</v>
      </c>
      <c r="F35" s="20">
        <v>0.96319999999999995</v>
      </c>
      <c r="G35" s="21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3"/>
      <c r="B37" s="33"/>
      <c r="C37" s="33"/>
      <c r="D37" s="14"/>
      <c r="E37" s="15"/>
      <c r="F37" s="16"/>
      <c r="G37" s="16"/>
    </row>
    <row r="38" spans="1:7" x14ac:dyDescent="0.25">
      <c r="A38" s="17" t="s">
        <v>196</v>
      </c>
      <c r="B38" s="33"/>
      <c r="C38" s="33"/>
      <c r="D38" s="14"/>
      <c r="E38" s="15"/>
      <c r="F38" s="16"/>
      <c r="G38" s="16"/>
    </row>
    <row r="39" spans="1:7" x14ac:dyDescent="0.25">
      <c r="A39" s="13" t="s">
        <v>197</v>
      </c>
      <c r="B39" s="33"/>
      <c r="C39" s="33"/>
      <c r="D39" s="14"/>
      <c r="E39" s="15">
        <v>217.8</v>
      </c>
      <c r="F39" s="16">
        <v>1.6500000000000001E-2</v>
      </c>
      <c r="G39" s="16">
        <v>6.6567000000000001E-2</v>
      </c>
    </row>
    <row r="40" spans="1:7" x14ac:dyDescent="0.25">
      <c r="A40" s="17" t="s">
        <v>183</v>
      </c>
      <c r="B40" s="34"/>
      <c r="C40" s="34"/>
      <c r="D40" s="18"/>
      <c r="E40" s="19">
        <v>217.8</v>
      </c>
      <c r="F40" s="20">
        <v>1.6500000000000001E-2</v>
      </c>
      <c r="G40" s="21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24" t="s">
        <v>192</v>
      </c>
      <c r="B42" s="35"/>
      <c r="C42" s="35"/>
      <c r="D42" s="25"/>
      <c r="E42" s="19">
        <v>217.8</v>
      </c>
      <c r="F42" s="20">
        <v>1.6500000000000001E-2</v>
      </c>
      <c r="G42" s="21"/>
    </row>
    <row r="43" spans="1:7" x14ac:dyDescent="0.25">
      <c r="A43" s="13" t="s">
        <v>198</v>
      </c>
      <c r="B43" s="33"/>
      <c r="C43" s="33"/>
      <c r="D43" s="14"/>
      <c r="E43" s="15">
        <v>246.8648724</v>
      </c>
      <c r="F43" s="16">
        <v>1.8655000000000001E-2</v>
      </c>
      <c r="G43" s="16"/>
    </row>
    <row r="44" spans="1:7" x14ac:dyDescent="0.25">
      <c r="A44" s="13" t="s">
        <v>199</v>
      </c>
      <c r="B44" s="33"/>
      <c r="C44" s="33"/>
      <c r="D44" s="14"/>
      <c r="E44" s="15">
        <v>23.385127600000001</v>
      </c>
      <c r="F44" s="16">
        <v>1.645E-3</v>
      </c>
      <c r="G44" s="16">
        <v>6.6567000000000001E-2</v>
      </c>
    </row>
    <row r="45" spans="1:7" x14ac:dyDescent="0.25">
      <c r="A45" s="28" t="s">
        <v>200</v>
      </c>
      <c r="B45" s="36"/>
      <c r="C45" s="36"/>
      <c r="D45" s="29"/>
      <c r="E45" s="30">
        <v>13233.15</v>
      </c>
      <c r="F45" s="31">
        <v>1</v>
      </c>
      <c r="G45" s="31"/>
    </row>
    <row r="47" spans="1:7" x14ac:dyDescent="0.25">
      <c r="A47" s="1" t="s">
        <v>201</v>
      </c>
    </row>
    <row r="48" spans="1:7" x14ac:dyDescent="0.25">
      <c r="A48" s="1" t="s">
        <v>384</v>
      </c>
    </row>
    <row r="50" spans="1:3" x14ac:dyDescent="0.25">
      <c r="A50" s="1" t="s">
        <v>202</v>
      </c>
    </row>
    <row r="51" spans="1:3" x14ac:dyDescent="0.25">
      <c r="A51" s="48" t="s">
        <v>203</v>
      </c>
      <c r="B51" s="3" t="s">
        <v>137</v>
      </c>
    </row>
    <row r="52" spans="1:3" x14ac:dyDescent="0.25">
      <c r="A52" t="s">
        <v>204</v>
      </c>
    </row>
    <row r="53" spans="1:3" x14ac:dyDescent="0.25">
      <c r="A53" t="s">
        <v>205</v>
      </c>
      <c r="B53" t="s">
        <v>206</v>
      </c>
      <c r="C53" t="s">
        <v>206</v>
      </c>
    </row>
    <row r="54" spans="1:3" x14ac:dyDescent="0.25">
      <c r="B54" s="49">
        <v>45716</v>
      </c>
      <c r="C54" s="49">
        <v>45747</v>
      </c>
    </row>
    <row r="55" spans="1:3" x14ac:dyDescent="0.25">
      <c r="A55" t="s">
        <v>285</v>
      </c>
      <c r="B55">
        <v>11.716799999999999</v>
      </c>
      <c r="C55">
        <v>11.8125</v>
      </c>
    </row>
    <row r="56" spans="1:3" x14ac:dyDescent="0.25">
      <c r="A56" t="s">
        <v>212</v>
      </c>
      <c r="B56">
        <v>11.717000000000001</v>
      </c>
      <c r="C56">
        <v>11.8127</v>
      </c>
    </row>
    <row r="57" spans="1:3" x14ac:dyDescent="0.25">
      <c r="A57" t="s">
        <v>286</v>
      </c>
      <c r="B57">
        <v>11.6111</v>
      </c>
      <c r="C57">
        <v>11.701599999999999</v>
      </c>
    </row>
    <row r="58" spans="1:3" x14ac:dyDescent="0.25">
      <c r="A58" t="s">
        <v>218</v>
      </c>
      <c r="B58">
        <v>11.6121</v>
      </c>
      <c r="C58">
        <v>11.7026</v>
      </c>
    </row>
    <row r="60" spans="1:3" x14ac:dyDescent="0.25">
      <c r="A60" t="s">
        <v>287</v>
      </c>
      <c r="B60" s="3" t="s">
        <v>137</v>
      </c>
    </row>
    <row r="61" spans="1:3" x14ac:dyDescent="0.25">
      <c r="A61" t="s">
        <v>233</v>
      </c>
      <c r="B61" s="3" t="s">
        <v>137</v>
      </c>
    </row>
    <row r="62" spans="1:3" ht="29.1" customHeight="1" x14ac:dyDescent="0.25">
      <c r="A62" s="48" t="s">
        <v>234</v>
      </c>
      <c r="B62" s="3" t="s">
        <v>137</v>
      </c>
    </row>
    <row r="63" spans="1:3" ht="29.1" customHeight="1" x14ac:dyDescent="0.25">
      <c r="A63" s="48" t="s">
        <v>235</v>
      </c>
      <c r="B63" s="3" t="s">
        <v>137</v>
      </c>
    </row>
    <row r="64" spans="1:3" x14ac:dyDescent="0.25">
      <c r="A64" t="s">
        <v>236</v>
      </c>
      <c r="B64" s="51">
        <f>+B79</f>
        <v>2.568684983574486</v>
      </c>
    </row>
    <row r="65" spans="1:2" ht="43.5" customHeight="1" x14ac:dyDescent="0.25">
      <c r="A65" s="48" t="s">
        <v>237</v>
      </c>
      <c r="B65" s="3" t="s">
        <v>137</v>
      </c>
    </row>
    <row r="66" spans="1:2" x14ac:dyDescent="0.25">
      <c r="B66" s="3"/>
    </row>
    <row r="67" spans="1:2" ht="29.1" customHeight="1" x14ac:dyDescent="0.25">
      <c r="A67" s="48" t="s">
        <v>238</v>
      </c>
      <c r="B67" s="3" t="s">
        <v>137</v>
      </c>
    </row>
    <row r="68" spans="1:2" ht="29.1" customHeight="1" x14ac:dyDescent="0.25">
      <c r="A68" s="48" t="s">
        <v>239</v>
      </c>
      <c r="B68" t="s">
        <v>137</v>
      </c>
    </row>
    <row r="69" spans="1:2" ht="29.1" customHeight="1" x14ac:dyDescent="0.25">
      <c r="A69" s="48" t="s">
        <v>240</v>
      </c>
      <c r="B69" s="3" t="s">
        <v>137</v>
      </c>
    </row>
    <row r="70" spans="1:2" ht="29.1" customHeight="1" x14ac:dyDescent="0.25">
      <c r="A70" s="48" t="s">
        <v>241</v>
      </c>
      <c r="B70" s="3" t="s">
        <v>137</v>
      </c>
    </row>
    <row r="72" spans="1:2" x14ac:dyDescent="0.25">
      <c r="A72" s="48" t="s">
        <v>242</v>
      </c>
      <c r="B72" s="48"/>
    </row>
    <row r="73" spans="1:2" ht="72.599999999999994" customHeight="1" x14ac:dyDescent="0.25">
      <c r="A73" s="56" t="s">
        <v>243</v>
      </c>
      <c r="B73" s="56" t="s">
        <v>385</v>
      </c>
    </row>
    <row r="74" spans="1:2" ht="57.95" customHeight="1" x14ac:dyDescent="0.25">
      <c r="A74" s="56" t="s">
        <v>245</v>
      </c>
      <c r="B74" s="56" t="s">
        <v>386</v>
      </c>
    </row>
    <row r="75" spans="1:2" x14ac:dyDescent="0.25">
      <c r="A75" s="56"/>
      <c r="B75" s="56"/>
    </row>
    <row r="76" spans="1:2" x14ac:dyDescent="0.25">
      <c r="A76" s="56" t="s">
        <v>247</v>
      </c>
      <c r="B76" s="60">
        <v>6.7244861376691638</v>
      </c>
    </row>
    <row r="77" spans="1:2" x14ac:dyDescent="0.25">
      <c r="A77" s="56"/>
      <c r="B77" s="56"/>
    </row>
    <row r="78" spans="1:2" x14ac:dyDescent="0.25">
      <c r="A78" s="56" t="s">
        <v>248</v>
      </c>
      <c r="B78" s="61">
        <v>2.3050999999999999</v>
      </c>
    </row>
    <row r="79" spans="1:2" x14ac:dyDescent="0.25">
      <c r="A79" s="56" t="s">
        <v>249</v>
      </c>
      <c r="B79" s="61">
        <v>2.568684983574486</v>
      </c>
    </row>
    <row r="80" spans="1:2" x14ac:dyDescent="0.25">
      <c r="A80" s="56"/>
      <c r="B80" s="56"/>
    </row>
    <row r="81" spans="1:4" x14ac:dyDescent="0.25">
      <c r="A81" s="56" t="s">
        <v>250</v>
      </c>
      <c r="B81" s="62">
        <v>45747</v>
      </c>
    </row>
    <row r="83" spans="1:4" x14ac:dyDescent="0.25">
      <c r="A83" s="1"/>
    </row>
    <row r="85" spans="1:4" ht="69.95" customHeight="1" x14ac:dyDescent="0.25">
      <c r="A85" s="71" t="s">
        <v>251</v>
      </c>
      <c r="B85" s="71" t="s">
        <v>252</v>
      </c>
      <c r="C85" s="71" t="s">
        <v>5</v>
      </c>
      <c r="D85" s="71" t="s">
        <v>6</v>
      </c>
    </row>
    <row r="86" spans="1:4" ht="69.95" customHeight="1" x14ac:dyDescent="0.25">
      <c r="A86" s="71" t="s">
        <v>387</v>
      </c>
      <c r="B86" s="71"/>
      <c r="C86" s="71" t="s">
        <v>16</v>
      </c>
      <c r="D8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299"/>
  <sheetViews>
    <sheetView showGridLines="0" workbookViewId="0">
      <pane ySplit="4" topLeftCell="A294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2430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2431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804</v>
      </c>
      <c r="B8" s="33" t="s">
        <v>805</v>
      </c>
      <c r="C8" s="33" t="s">
        <v>581</v>
      </c>
      <c r="D8" s="14">
        <v>3275</v>
      </c>
      <c r="E8" s="15">
        <v>173.96</v>
      </c>
      <c r="F8" s="16">
        <v>1.5900000000000001E-2</v>
      </c>
      <c r="G8" s="16"/>
    </row>
    <row r="9" spans="1:8" x14ac:dyDescent="0.25">
      <c r="A9" s="13" t="s">
        <v>637</v>
      </c>
      <c r="B9" s="33" t="s">
        <v>638</v>
      </c>
      <c r="C9" s="33" t="s">
        <v>431</v>
      </c>
      <c r="D9" s="14">
        <v>25119</v>
      </c>
      <c r="E9" s="15">
        <v>154.08000000000001</v>
      </c>
      <c r="F9" s="16">
        <v>1.41E-2</v>
      </c>
      <c r="G9" s="16"/>
    </row>
    <row r="10" spans="1:8" x14ac:dyDescent="0.25">
      <c r="A10" s="13" t="s">
        <v>2432</v>
      </c>
      <c r="B10" s="33" t="s">
        <v>2433</v>
      </c>
      <c r="C10" s="33" t="s">
        <v>415</v>
      </c>
      <c r="D10" s="14">
        <v>41241</v>
      </c>
      <c r="E10" s="15">
        <v>145.97</v>
      </c>
      <c r="F10" s="16">
        <v>1.34E-2</v>
      </c>
      <c r="G10" s="16"/>
    </row>
    <row r="11" spans="1:8" x14ac:dyDescent="0.25">
      <c r="A11" s="13" t="s">
        <v>933</v>
      </c>
      <c r="B11" s="33" t="s">
        <v>934</v>
      </c>
      <c r="C11" s="33" t="s">
        <v>581</v>
      </c>
      <c r="D11" s="14">
        <v>11432</v>
      </c>
      <c r="E11" s="15">
        <v>139.47999999999999</v>
      </c>
      <c r="F11" s="16">
        <v>1.2800000000000001E-2</v>
      </c>
      <c r="G11" s="16"/>
    </row>
    <row r="12" spans="1:8" x14ac:dyDescent="0.25">
      <c r="A12" s="13" t="s">
        <v>877</v>
      </c>
      <c r="B12" s="33" t="s">
        <v>878</v>
      </c>
      <c r="C12" s="33" t="s">
        <v>448</v>
      </c>
      <c r="D12" s="14">
        <v>5017</v>
      </c>
      <c r="E12" s="15">
        <v>121.86</v>
      </c>
      <c r="F12" s="16">
        <v>1.12E-2</v>
      </c>
      <c r="G12" s="16"/>
    </row>
    <row r="13" spans="1:8" x14ac:dyDescent="0.25">
      <c r="A13" s="13" t="s">
        <v>935</v>
      </c>
      <c r="B13" s="33" t="s">
        <v>936</v>
      </c>
      <c r="C13" s="33" t="s">
        <v>581</v>
      </c>
      <c r="D13" s="14">
        <v>3077</v>
      </c>
      <c r="E13" s="15">
        <v>114.57</v>
      </c>
      <c r="F13" s="16">
        <v>1.0500000000000001E-2</v>
      </c>
      <c r="G13" s="16"/>
    </row>
    <row r="14" spans="1:8" x14ac:dyDescent="0.25">
      <c r="A14" s="13" t="s">
        <v>1213</v>
      </c>
      <c r="B14" s="33" t="s">
        <v>1214</v>
      </c>
      <c r="C14" s="33" t="s">
        <v>479</v>
      </c>
      <c r="D14" s="14">
        <v>6358</v>
      </c>
      <c r="E14" s="15">
        <v>111.36</v>
      </c>
      <c r="F14" s="16">
        <v>1.0200000000000001E-2</v>
      </c>
      <c r="G14" s="16"/>
    </row>
    <row r="15" spans="1:8" x14ac:dyDescent="0.25">
      <c r="A15" s="13" t="s">
        <v>800</v>
      </c>
      <c r="B15" s="33" t="s">
        <v>801</v>
      </c>
      <c r="C15" s="33" t="s">
        <v>396</v>
      </c>
      <c r="D15" s="14">
        <v>50464</v>
      </c>
      <c r="E15" s="15">
        <v>105.59</v>
      </c>
      <c r="F15" s="16">
        <v>9.7000000000000003E-3</v>
      </c>
      <c r="G15" s="16"/>
    </row>
    <row r="16" spans="1:8" x14ac:dyDescent="0.25">
      <c r="A16" s="13" t="s">
        <v>2002</v>
      </c>
      <c r="B16" s="33" t="s">
        <v>2003</v>
      </c>
      <c r="C16" s="33" t="s">
        <v>487</v>
      </c>
      <c r="D16" s="14">
        <v>15755</v>
      </c>
      <c r="E16" s="15">
        <v>100.77</v>
      </c>
      <c r="F16" s="16">
        <v>9.1999999999999998E-3</v>
      </c>
      <c r="G16" s="16"/>
    </row>
    <row r="17" spans="1:7" x14ac:dyDescent="0.25">
      <c r="A17" s="13" t="s">
        <v>1746</v>
      </c>
      <c r="B17" s="33" t="s">
        <v>1747</v>
      </c>
      <c r="C17" s="33" t="s">
        <v>415</v>
      </c>
      <c r="D17" s="14">
        <v>1312</v>
      </c>
      <c r="E17" s="15">
        <v>94.61</v>
      </c>
      <c r="F17" s="16">
        <v>8.6999999999999994E-3</v>
      </c>
      <c r="G17" s="16"/>
    </row>
    <row r="18" spans="1:7" x14ac:dyDescent="0.25">
      <c r="A18" s="13" t="s">
        <v>1570</v>
      </c>
      <c r="B18" s="33" t="s">
        <v>1571</v>
      </c>
      <c r="C18" s="33" t="s">
        <v>438</v>
      </c>
      <c r="D18" s="14">
        <v>2241</v>
      </c>
      <c r="E18" s="15">
        <v>94.37</v>
      </c>
      <c r="F18" s="16">
        <v>8.6E-3</v>
      </c>
      <c r="G18" s="16"/>
    </row>
    <row r="19" spans="1:7" x14ac:dyDescent="0.25">
      <c r="A19" s="13" t="s">
        <v>651</v>
      </c>
      <c r="B19" s="33" t="s">
        <v>652</v>
      </c>
      <c r="C19" s="33" t="s">
        <v>431</v>
      </c>
      <c r="D19" s="14">
        <v>8150</v>
      </c>
      <c r="E19" s="15">
        <v>93.81</v>
      </c>
      <c r="F19" s="16">
        <v>8.6E-3</v>
      </c>
      <c r="G19" s="16"/>
    </row>
    <row r="20" spans="1:7" x14ac:dyDescent="0.25">
      <c r="A20" s="13" t="s">
        <v>2434</v>
      </c>
      <c r="B20" s="33" t="s">
        <v>2435</v>
      </c>
      <c r="C20" s="33" t="s">
        <v>510</v>
      </c>
      <c r="D20" s="14">
        <v>38160</v>
      </c>
      <c r="E20" s="15">
        <v>92.71</v>
      </c>
      <c r="F20" s="16">
        <v>8.5000000000000006E-3</v>
      </c>
      <c r="G20" s="16"/>
    </row>
    <row r="21" spans="1:7" x14ac:dyDescent="0.25">
      <c r="A21" s="13" t="s">
        <v>2436</v>
      </c>
      <c r="B21" s="33" t="s">
        <v>2437</v>
      </c>
      <c r="C21" s="33" t="s">
        <v>479</v>
      </c>
      <c r="D21" s="14">
        <v>10278</v>
      </c>
      <c r="E21" s="15">
        <v>90.6</v>
      </c>
      <c r="F21" s="16">
        <v>8.3000000000000001E-3</v>
      </c>
      <c r="G21" s="16"/>
    </row>
    <row r="22" spans="1:7" x14ac:dyDescent="0.25">
      <c r="A22" s="13" t="s">
        <v>647</v>
      </c>
      <c r="B22" s="33" t="s">
        <v>648</v>
      </c>
      <c r="C22" s="33" t="s">
        <v>431</v>
      </c>
      <c r="D22" s="14">
        <v>39583</v>
      </c>
      <c r="E22" s="15">
        <v>88.96</v>
      </c>
      <c r="F22" s="16">
        <v>8.2000000000000007E-3</v>
      </c>
      <c r="G22" s="16"/>
    </row>
    <row r="23" spans="1:7" x14ac:dyDescent="0.25">
      <c r="A23" s="13" t="s">
        <v>2438</v>
      </c>
      <c r="B23" s="33" t="s">
        <v>2439</v>
      </c>
      <c r="C23" s="33" t="s">
        <v>438</v>
      </c>
      <c r="D23" s="14">
        <v>10040</v>
      </c>
      <c r="E23" s="15">
        <v>86.84</v>
      </c>
      <c r="F23" s="16">
        <v>8.0000000000000002E-3</v>
      </c>
      <c r="G23" s="16"/>
    </row>
    <row r="24" spans="1:7" x14ac:dyDescent="0.25">
      <c r="A24" s="13" t="s">
        <v>854</v>
      </c>
      <c r="B24" s="33" t="s">
        <v>855</v>
      </c>
      <c r="C24" s="33" t="s">
        <v>856</v>
      </c>
      <c r="D24" s="14">
        <v>8872</v>
      </c>
      <c r="E24" s="15">
        <v>86.65</v>
      </c>
      <c r="F24" s="16">
        <v>7.9000000000000008E-3</v>
      </c>
      <c r="G24" s="16"/>
    </row>
    <row r="25" spans="1:7" x14ac:dyDescent="0.25">
      <c r="A25" s="13" t="s">
        <v>2440</v>
      </c>
      <c r="B25" s="33" t="s">
        <v>2441</v>
      </c>
      <c r="C25" s="33" t="s">
        <v>479</v>
      </c>
      <c r="D25" s="14">
        <v>11967</v>
      </c>
      <c r="E25" s="15">
        <v>86.64</v>
      </c>
      <c r="F25" s="16">
        <v>7.9000000000000008E-3</v>
      </c>
      <c r="G25" s="16"/>
    </row>
    <row r="26" spans="1:7" x14ac:dyDescent="0.25">
      <c r="A26" s="13" t="s">
        <v>2442</v>
      </c>
      <c r="B26" s="33" t="s">
        <v>2443</v>
      </c>
      <c r="C26" s="33" t="s">
        <v>581</v>
      </c>
      <c r="D26" s="14">
        <v>3725</v>
      </c>
      <c r="E26" s="15">
        <v>86.17</v>
      </c>
      <c r="F26" s="16">
        <v>7.9000000000000008E-3</v>
      </c>
      <c r="G26" s="16"/>
    </row>
    <row r="27" spans="1:7" x14ac:dyDescent="0.25">
      <c r="A27" s="13" t="s">
        <v>2444</v>
      </c>
      <c r="B27" s="33" t="s">
        <v>2445</v>
      </c>
      <c r="C27" s="33" t="s">
        <v>581</v>
      </c>
      <c r="D27" s="14">
        <v>48639</v>
      </c>
      <c r="E27" s="15">
        <v>85.49</v>
      </c>
      <c r="F27" s="16">
        <v>7.7999999999999996E-3</v>
      </c>
      <c r="G27" s="16"/>
    </row>
    <row r="28" spans="1:7" x14ac:dyDescent="0.25">
      <c r="A28" s="13" t="s">
        <v>2446</v>
      </c>
      <c r="B28" s="33" t="s">
        <v>2447</v>
      </c>
      <c r="C28" s="33" t="s">
        <v>415</v>
      </c>
      <c r="D28" s="14">
        <v>9200</v>
      </c>
      <c r="E28" s="15">
        <v>84.33</v>
      </c>
      <c r="F28" s="16">
        <v>7.7000000000000002E-3</v>
      </c>
      <c r="G28" s="16"/>
    </row>
    <row r="29" spans="1:7" x14ac:dyDescent="0.25">
      <c r="A29" s="13" t="s">
        <v>2448</v>
      </c>
      <c r="B29" s="33" t="s">
        <v>2449</v>
      </c>
      <c r="C29" s="33" t="s">
        <v>576</v>
      </c>
      <c r="D29" s="14">
        <v>32929</v>
      </c>
      <c r="E29" s="15">
        <v>84</v>
      </c>
      <c r="F29" s="16">
        <v>7.7000000000000002E-3</v>
      </c>
      <c r="G29" s="16"/>
    </row>
    <row r="30" spans="1:7" x14ac:dyDescent="0.25">
      <c r="A30" s="13" t="s">
        <v>539</v>
      </c>
      <c r="B30" s="33" t="s">
        <v>540</v>
      </c>
      <c r="C30" s="33" t="s">
        <v>476</v>
      </c>
      <c r="D30" s="14">
        <v>1741</v>
      </c>
      <c r="E30" s="15">
        <v>82.65</v>
      </c>
      <c r="F30" s="16">
        <v>7.6E-3</v>
      </c>
      <c r="G30" s="16"/>
    </row>
    <row r="31" spans="1:7" x14ac:dyDescent="0.25">
      <c r="A31" s="13" t="s">
        <v>2450</v>
      </c>
      <c r="B31" s="33" t="s">
        <v>2451</v>
      </c>
      <c r="C31" s="33" t="s">
        <v>479</v>
      </c>
      <c r="D31" s="14">
        <v>35226</v>
      </c>
      <c r="E31" s="15">
        <v>81.99</v>
      </c>
      <c r="F31" s="16">
        <v>7.4999999999999997E-3</v>
      </c>
      <c r="G31" s="16"/>
    </row>
    <row r="32" spans="1:7" x14ac:dyDescent="0.25">
      <c r="A32" s="13" t="s">
        <v>948</v>
      </c>
      <c r="B32" s="33" t="s">
        <v>949</v>
      </c>
      <c r="C32" s="33" t="s">
        <v>465</v>
      </c>
      <c r="D32" s="14">
        <v>7861</v>
      </c>
      <c r="E32" s="15">
        <v>78.87</v>
      </c>
      <c r="F32" s="16">
        <v>7.1999999999999998E-3</v>
      </c>
      <c r="G32" s="16"/>
    </row>
    <row r="33" spans="1:7" x14ac:dyDescent="0.25">
      <c r="A33" s="13" t="s">
        <v>2452</v>
      </c>
      <c r="B33" s="33" t="s">
        <v>2453</v>
      </c>
      <c r="C33" s="33" t="s">
        <v>490</v>
      </c>
      <c r="D33" s="14">
        <v>178960</v>
      </c>
      <c r="E33" s="15">
        <v>76.92</v>
      </c>
      <c r="F33" s="16">
        <v>7.0000000000000001E-3</v>
      </c>
      <c r="G33" s="16"/>
    </row>
    <row r="34" spans="1:7" x14ac:dyDescent="0.25">
      <c r="A34" s="13" t="s">
        <v>2454</v>
      </c>
      <c r="B34" s="33" t="s">
        <v>2455</v>
      </c>
      <c r="C34" s="33" t="s">
        <v>479</v>
      </c>
      <c r="D34" s="14">
        <v>3675</v>
      </c>
      <c r="E34" s="15">
        <v>76.59</v>
      </c>
      <c r="F34" s="16">
        <v>7.0000000000000001E-3</v>
      </c>
      <c r="G34" s="16"/>
    </row>
    <row r="35" spans="1:7" x14ac:dyDescent="0.25">
      <c r="A35" s="13" t="s">
        <v>2456</v>
      </c>
      <c r="B35" s="33" t="s">
        <v>2457</v>
      </c>
      <c r="C35" s="33" t="s">
        <v>581</v>
      </c>
      <c r="D35" s="14">
        <v>7425</v>
      </c>
      <c r="E35" s="15">
        <v>76.45</v>
      </c>
      <c r="F35" s="16">
        <v>7.0000000000000001E-3</v>
      </c>
      <c r="G35" s="16"/>
    </row>
    <row r="36" spans="1:7" x14ac:dyDescent="0.25">
      <c r="A36" s="13" t="s">
        <v>2314</v>
      </c>
      <c r="B36" s="33" t="s">
        <v>2315</v>
      </c>
      <c r="C36" s="33" t="s">
        <v>479</v>
      </c>
      <c r="D36" s="14">
        <v>7673</v>
      </c>
      <c r="E36" s="15">
        <v>75.8</v>
      </c>
      <c r="F36" s="16">
        <v>6.8999999999999999E-3</v>
      </c>
      <c r="G36" s="16"/>
    </row>
    <row r="37" spans="1:7" x14ac:dyDescent="0.25">
      <c r="A37" s="13" t="s">
        <v>2458</v>
      </c>
      <c r="B37" s="33" t="s">
        <v>2459</v>
      </c>
      <c r="C37" s="33" t="s">
        <v>431</v>
      </c>
      <c r="D37" s="14">
        <v>5301</v>
      </c>
      <c r="E37" s="15">
        <v>75.510000000000005</v>
      </c>
      <c r="F37" s="16">
        <v>6.8999999999999999E-3</v>
      </c>
      <c r="G37" s="16"/>
    </row>
    <row r="38" spans="1:7" x14ac:dyDescent="0.25">
      <c r="A38" s="13" t="s">
        <v>857</v>
      </c>
      <c r="B38" s="33" t="s">
        <v>858</v>
      </c>
      <c r="C38" s="33" t="s">
        <v>431</v>
      </c>
      <c r="D38" s="14">
        <v>4604</v>
      </c>
      <c r="E38" s="15">
        <v>74.73</v>
      </c>
      <c r="F38" s="16">
        <v>6.7999999999999996E-3</v>
      </c>
      <c r="G38" s="16"/>
    </row>
    <row r="39" spans="1:7" x14ac:dyDescent="0.25">
      <c r="A39" s="13" t="s">
        <v>2460</v>
      </c>
      <c r="B39" s="33" t="s">
        <v>2461</v>
      </c>
      <c r="C39" s="33" t="s">
        <v>530</v>
      </c>
      <c r="D39" s="14">
        <v>7303</v>
      </c>
      <c r="E39" s="15">
        <v>74.06</v>
      </c>
      <c r="F39" s="16">
        <v>6.7999999999999996E-3</v>
      </c>
      <c r="G39" s="16"/>
    </row>
    <row r="40" spans="1:7" x14ac:dyDescent="0.25">
      <c r="A40" s="13" t="s">
        <v>657</v>
      </c>
      <c r="B40" s="33" t="s">
        <v>658</v>
      </c>
      <c r="C40" s="33" t="s">
        <v>487</v>
      </c>
      <c r="D40" s="14">
        <v>4359</v>
      </c>
      <c r="E40" s="15">
        <v>73.760000000000005</v>
      </c>
      <c r="F40" s="16">
        <v>6.7999999999999996E-3</v>
      </c>
      <c r="G40" s="16"/>
    </row>
    <row r="41" spans="1:7" x14ac:dyDescent="0.25">
      <c r="A41" s="13" t="s">
        <v>2462</v>
      </c>
      <c r="B41" s="33" t="s">
        <v>2463</v>
      </c>
      <c r="C41" s="33" t="s">
        <v>530</v>
      </c>
      <c r="D41" s="14">
        <v>8385</v>
      </c>
      <c r="E41" s="15">
        <v>72.930000000000007</v>
      </c>
      <c r="F41" s="16">
        <v>6.7000000000000002E-3</v>
      </c>
      <c r="G41" s="16"/>
    </row>
    <row r="42" spans="1:7" x14ac:dyDescent="0.25">
      <c r="A42" s="13" t="s">
        <v>2004</v>
      </c>
      <c r="B42" s="33" t="s">
        <v>2005</v>
      </c>
      <c r="C42" s="33" t="s">
        <v>396</v>
      </c>
      <c r="D42" s="14">
        <v>46265</v>
      </c>
      <c r="E42" s="15">
        <v>72.72</v>
      </c>
      <c r="F42" s="16">
        <v>6.7000000000000002E-3</v>
      </c>
      <c r="G42" s="16"/>
    </row>
    <row r="43" spans="1:7" x14ac:dyDescent="0.25">
      <c r="A43" s="13" t="s">
        <v>2464</v>
      </c>
      <c r="B43" s="33" t="s">
        <v>2465</v>
      </c>
      <c r="C43" s="33" t="s">
        <v>786</v>
      </c>
      <c r="D43" s="14">
        <v>8076</v>
      </c>
      <c r="E43" s="15">
        <v>72.42</v>
      </c>
      <c r="F43" s="16">
        <v>6.6E-3</v>
      </c>
      <c r="G43" s="16"/>
    </row>
    <row r="44" spans="1:7" x14ac:dyDescent="0.25">
      <c r="A44" s="13" t="s">
        <v>2466</v>
      </c>
      <c r="B44" s="33" t="s">
        <v>2467</v>
      </c>
      <c r="C44" s="33" t="s">
        <v>549</v>
      </c>
      <c r="D44" s="14">
        <v>7294</v>
      </c>
      <c r="E44" s="15">
        <v>71.08</v>
      </c>
      <c r="F44" s="16">
        <v>6.4999999999999997E-3</v>
      </c>
      <c r="G44" s="16"/>
    </row>
    <row r="45" spans="1:7" x14ac:dyDescent="0.25">
      <c r="A45" s="13" t="s">
        <v>2468</v>
      </c>
      <c r="B45" s="33" t="s">
        <v>2469</v>
      </c>
      <c r="C45" s="33" t="s">
        <v>460</v>
      </c>
      <c r="D45" s="14">
        <v>43077</v>
      </c>
      <c r="E45" s="15">
        <v>70.23</v>
      </c>
      <c r="F45" s="16">
        <v>6.4000000000000003E-3</v>
      </c>
      <c r="G45" s="16"/>
    </row>
    <row r="46" spans="1:7" x14ac:dyDescent="0.25">
      <c r="A46" s="13" t="s">
        <v>2470</v>
      </c>
      <c r="B46" s="33" t="s">
        <v>2471</v>
      </c>
      <c r="C46" s="33" t="s">
        <v>487</v>
      </c>
      <c r="D46" s="14">
        <v>14453</v>
      </c>
      <c r="E46" s="15">
        <v>69.88</v>
      </c>
      <c r="F46" s="16">
        <v>6.4000000000000003E-3</v>
      </c>
      <c r="G46" s="16"/>
    </row>
    <row r="47" spans="1:7" x14ac:dyDescent="0.25">
      <c r="A47" s="13" t="s">
        <v>2010</v>
      </c>
      <c r="B47" s="33" t="s">
        <v>2011</v>
      </c>
      <c r="C47" s="33" t="s">
        <v>510</v>
      </c>
      <c r="D47" s="14">
        <v>20290</v>
      </c>
      <c r="E47" s="15">
        <v>69.040000000000006</v>
      </c>
      <c r="F47" s="16">
        <v>6.3E-3</v>
      </c>
      <c r="G47" s="16"/>
    </row>
    <row r="48" spans="1:7" x14ac:dyDescent="0.25">
      <c r="A48" s="13" t="s">
        <v>1812</v>
      </c>
      <c r="B48" s="33" t="s">
        <v>1813</v>
      </c>
      <c r="C48" s="33" t="s">
        <v>495</v>
      </c>
      <c r="D48" s="14">
        <v>5430</v>
      </c>
      <c r="E48" s="15">
        <v>68.680000000000007</v>
      </c>
      <c r="F48" s="16">
        <v>6.3E-3</v>
      </c>
      <c r="G48" s="16"/>
    </row>
    <row r="49" spans="1:7" x14ac:dyDescent="0.25">
      <c r="A49" s="13" t="s">
        <v>2472</v>
      </c>
      <c r="B49" s="33" t="s">
        <v>2473</v>
      </c>
      <c r="C49" s="33" t="s">
        <v>530</v>
      </c>
      <c r="D49" s="14">
        <v>13859</v>
      </c>
      <c r="E49" s="15">
        <v>66.760000000000005</v>
      </c>
      <c r="F49" s="16">
        <v>6.1000000000000004E-3</v>
      </c>
      <c r="G49" s="16"/>
    </row>
    <row r="50" spans="1:7" x14ac:dyDescent="0.25">
      <c r="A50" s="13" t="s">
        <v>2474</v>
      </c>
      <c r="B50" s="33" t="s">
        <v>2475</v>
      </c>
      <c r="C50" s="33" t="s">
        <v>431</v>
      </c>
      <c r="D50" s="14">
        <v>550</v>
      </c>
      <c r="E50" s="15">
        <v>66.39</v>
      </c>
      <c r="F50" s="16">
        <v>6.1000000000000004E-3</v>
      </c>
      <c r="G50" s="16"/>
    </row>
    <row r="51" spans="1:7" x14ac:dyDescent="0.25">
      <c r="A51" s="13" t="s">
        <v>2476</v>
      </c>
      <c r="B51" s="33" t="s">
        <v>2477</v>
      </c>
      <c r="C51" s="33" t="s">
        <v>396</v>
      </c>
      <c r="D51" s="14">
        <v>38058</v>
      </c>
      <c r="E51" s="15">
        <v>66.040000000000006</v>
      </c>
      <c r="F51" s="16">
        <v>6.1000000000000004E-3</v>
      </c>
      <c r="G51" s="16"/>
    </row>
    <row r="52" spans="1:7" x14ac:dyDescent="0.25">
      <c r="A52" s="13" t="s">
        <v>2478</v>
      </c>
      <c r="B52" s="33" t="s">
        <v>2479</v>
      </c>
      <c r="C52" s="33" t="s">
        <v>2480</v>
      </c>
      <c r="D52" s="14">
        <v>3357</v>
      </c>
      <c r="E52" s="15">
        <v>65.790000000000006</v>
      </c>
      <c r="F52" s="16">
        <v>6.0000000000000001E-3</v>
      </c>
      <c r="G52" s="16"/>
    </row>
    <row r="53" spans="1:7" x14ac:dyDescent="0.25">
      <c r="A53" s="13" t="s">
        <v>2481</v>
      </c>
      <c r="B53" s="33" t="s">
        <v>2482</v>
      </c>
      <c r="C53" s="33" t="s">
        <v>495</v>
      </c>
      <c r="D53" s="14">
        <v>4056</v>
      </c>
      <c r="E53" s="15">
        <v>65.239999999999995</v>
      </c>
      <c r="F53" s="16">
        <v>6.0000000000000001E-3</v>
      </c>
      <c r="G53" s="16"/>
    </row>
    <row r="54" spans="1:7" x14ac:dyDescent="0.25">
      <c r="A54" s="13" t="s">
        <v>2483</v>
      </c>
      <c r="B54" s="33" t="s">
        <v>2484</v>
      </c>
      <c r="C54" s="33" t="s">
        <v>549</v>
      </c>
      <c r="D54" s="14">
        <v>8327</v>
      </c>
      <c r="E54" s="15">
        <v>65.180000000000007</v>
      </c>
      <c r="F54" s="16">
        <v>6.0000000000000001E-3</v>
      </c>
      <c r="G54" s="16"/>
    </row>
    <row r="55" spans="1:7" x14ac:dyDescent="0.25">
      <c r="A55" s="13" t="s">
        <v>2485</v>
      </c>
      <c r="B55" s="33" t="s">
        <v>2486</v>
      </c>
      <c r="C55" s="33" t="s">
        <v>1614</v>
      </c>
      <c r="D55" s="14">
        <v>8066</v>
      </c>
      <c r="E55" s="15">
        <v>64.97</v>
      </c>
      <c r="F55" s="16">
        <v>6.0000000000000001E-3</v>
      </c>
      <c r="G55" s="16"/>
    </row>
    <row r="56" spans="1:7" x14ac:dyDescent="0.25">
      <c r="A56" s="13" t="s">
        <v>2487</v>
      </c>
      <c r="B56" s="33" t="s">
        <v>2488</v>
      </c>
      <c r="C56" s="33" t="s">
        <v>479</v>
      </c>
      <c r="D56" s="14">
        <v>18481</v>
      </c>
      <c r="E56" s="15">
        <v>64.77</v>
      </c>
      <c r="F56" s="16">
        <v>5.8999999999999999E-3</v>
      </c>
      <c r="G56" s="16"/>
    </row>
    <row r="57" spans="1:7" x14ac:dyDescent="0.25">
      <c r="A57" s="13" t="s">
        <v>2489</v>
      </c>
      <c r="B57" s="33" t="s">
        <v>2490</v>
      </c>
      <c r="C57" s="33" t="s">
        <v>438</v>
      </c>
      <c r="D57" s="14">
        <v>15020</v>
      </c>
      <c r="E57" s="15">
        <v>63.74</v>
      </c>
      <c r="F57" s="16">
        <v>5.7999999999999996E-3</v>
      </c>
      <c r="G57" s="16"/>
    </row>
    <row r="58" spans="1:7" x14ac:dyDescent="0.25">
      <c r="A58" s="13" t="s">
        <v>2491</v>
      </c>
      <c r="B58" s="33" t="s">
        <v>2492</v>
      </c>
      <c r="C58" s="33" t="s">
        <v>530</v>
      </c>
      <c r="D58" s="14">
        <v>2304</v>
      </c>
      <c r="E58" s="15">
        <v>63.37</v>
      </c>
      <c r="F58" s="16">
        <v>5.7999999999999996E-3</v>
      </c>
      <c r="G58" s="16"/>
    </row>
    <row r="59" spans="1:7" x14ac:dyDescent="0.25">
      <c r="A59" s="13" t="s">
        <v>946</v>
      </c>
      <c r="B59" s="33" t="s">
        <v>947</v>
      </c>
      <c r="C59" s="33" t="s">
        <v>769</v>
      </c>
      <c r="D59" s="14">
        <v>31056</v>
      </c>
      <c r="E59" s="15">
        <v>63.03</v>
      </c>
      <c r="F59" s="16">
        <v>5.7999999999999996E-3</v>
      </c>
      <c r="G59" s="16"/>
    </row>
    <row r="60" spans="1:7" x14ac:dyDescent="0.25">
      <c r="A60" s="13" t="s">
        <v>2493</v>
      </c>
      <c r="B60" s="33" t="s">
        <v>2494</v>
      </c>
      <c r="C60" s="33" t="s">
        <v>438</v>
      </c>
      <c r="D60" s="14">
        <v>1022</v>
      </c>
      <c r="E60" s="15">
        <v>62.72</v>
      </c>
      <c r="F60" s="16">
        <v>5.7000000000000002E-3</v>
      </c>
      <c r="G60" s="16"/>
    </row>
    <row r="61" spans="1:7" x14ac:dyDescent="0.25">
      <c r="A61" s="13" t="s">
        <v>2495</v>
      </c>
      <c r="B61" s="33" t="s">
        <v>2496</v>
      </c>
      <c r="C61" s="33" t="s">
        <v>1614</v>
      </c>
      <c r="D61" s="14">
        <v>21380</v>
      </c>
      <c r="E61" s="15">
        <v>62.28</v>
      </c>
      <c r="F61" s="16">
        <v>5.7000000000000002E-3</v>
      </c>
      <c r="G61" s="16"/>
    </row>
    <row r="62" spans="1:7" x14ac:dyDescent="0.25">
      <c r="A62" s="13" t="s">
        <v>2497</v>
      </c>
      <c r="B62" s="33" t="s">
        <v>2498</v>
      </c>
      <c r="C62" s="33" t="s">
        <v>490</v>
      </c>
      <c r="D62" s="14">
        <v>40474</v>
      </c>
      <c r="E62" s="15">
        <v>62.27</v>
      </c>
      <c r="F62" s="16">
        <v>5.7000000000000002E-3</v>
      </c>
      <c r="G62" s="16"/>
    </row>
    <row r="63" spans="1:7" x14ac:dyDescent="0.25">
      <c r="A63" s="13" t="s">
        <v>2499</v>
      </c>
      <c r="B63" s="33" t="s">
        <v>2500</v>
      </c>
      <c r="C63" s="33" t="s">
        <v>881</v>
      </c>
      <c r="D63" s="14">
        <v>9781</v>
      </c>
      <c r="E63" s="15">
        <v>61.18</v>
      </c>
      <c r="F63" s="16">
        <v>5.5999999999999999E-3</v>
      </c>
      <c r="G63" s="16"/>
    </row>
    <row r="64" spans="1:7" x14ac:dyDescent="0.25">
      <c r="A64" s="13" t="s">
        <v>2501</v>
      </c>
      <c r="B64" s="33" t="s">
        <v>2502</v>
      </c>
      <c r="C64" s="33" t="s">
        <v>576</v>
      </c>
      <c r="D64" s="14">
        <v>6363</v>
      </c>
      <c r="E64" s="15">
        <v>59.28</v>
      </c>
      <c r="F64" s="16">
        <v>5.4000000000000003E-3</v>
      </c>
      <c r="G64" s="16"/>
    </row>
    <row r="65" spans="1:7" x14ac:dyDescent="0.25">
      <c r="A65" s="13" t="s">
        <v>1995</v>
      </c>
      <c r="B65" s="33" t="s">
        <v>1996</v>
      </c>
      <c r="C65" s="33" t="s">
        <v>487</v>
      </c>
      <c r="D65" s="14">
        <v>2391</v>
      </c>
      <c r="E65" s="15">
        <v>59.27</v>
      </c>
      <c r="F65" s="16">
        <v>5.4000000000000003E-3</v>
      </c>
      <c r="G65" s="16"/>
    </row>
    <row r="66" spans="1:7" x14ac:dyDescent="0.25">
      <c r="A66" s="13" t="s">
        <v>943</v>
      </c>
      <c r="B66" s="33" t="s">
        <v>944</v>
      </c>
      <c r="C66" s="33" t="s">
        <v>945</v>
      </c>
      <c r="D66" s="14">
        <v>870</v>
      </c>
      <c r="E66" s="15">
        <v>58.89</v>
      </c>
      <c r="F66" s="16">
        <v>5.4000000000000003E-3</v>
      </c>
      <c r="G66" s="16"/>
    </row>
    <row r="67" spans="1:7" x14ac:dyDescent="0.25">
      <c r="A67" s="13" t="s">
        <v>2503</v>
      </c>
      <c r="B67" s="33" t="s">
        <v>2504</v>
      </c>
      <c r="C67" s="33" t="s">
        <v>581</v>
      </c>
      <c r="D67" s="14">
        <v>960</v>
      </c>
      <c r="E67" s="15">
        <v>58.33</v>
      </c>
      <c r="F67" s="16">
        <v>5.3E-3</v>
      </c>
      <c r="G67" s="16"/>
    </row>
    <row r="68" spans="1:7" x14ac:dyDescent="0.25">
      <c r="A68" s="13" t="s">
        <v>2505</v>
      </c>
      <c r="B68" s="33" t="s">
        <v>2506</v>
      </c>
      <c r="C68" s="33" t="s">
        <v>2173</v>
      </c>
      <c r="D68" s="14">
        <v>59236</v>
      </c>
      <c r="E68" s="15">
        <v>58.25</v>
      </c>
      <c r="F68" s="16">
        <v>5.3E-3</v>
      </c>
      <c r="G68" s="16"/>
    </row>
    <row r="69" spans="1:7" x14ac:dyDescent="0.25">
      <c r="A69" s="13" t="s">
        <v>2507</v>
      </c>
      <c r="B69" s="33" t="s">
        <v>2508</v>
      </c>
      <c r="C69" s="33" t="s">
        <v>530</v>
      </c>
      <c r="D69" s="14">
        <v>388</v>
      </c>
      <c r="E69" s="15">
        <v>57.99</v>
      </c>
      <c r="F69" s="16">
        <v>5.3E-3</v>
      </c>
      <c r="G69" s="16"/>
    </row>
    <row r="70" spans="1:7" x14ac:dyDescent="0.25">
      <c r="A70" s="13" t="s">
        <v>2509</v>
      </c>
      <c r="B70" s="33" t="s">
        <v>2510</v>
      </c>
      <c r="C70" s="33" t="s">
        <v>465</v>
      </c>
      <c r="D70" s="14">
        <v>446</v>
      </c>
      <c r="E70" s="15">
        <v>57.95</v>
      </c>
      <c r="F70" s="16">
        <v>5.3E-3</v>
      </c>
      <c r="G70" s="16"/>
    </row>
    <row r="71" spans="1:7" x14ac:dyDescent="0.25">
      <c r="A71" s="13" t="s">
        <v>474</v>
      </c>
      <c r="B71" s="33" t="s">
        <v>475</v>
      </c>
      <c r="C71" s="33" t="s">
        <v>476</v>
      </c>
      <c r="D71" s="14">
        <v>5470</v>
      </c>
      <c r="E71" s="15">
        <v>57.9</v>
      </c>
      <c r="F71" s="16">
        <v>5.3E-3</v>
      </c>
      <c r="G71" s="16"/>
    </row>
    <row r="72" spans="1:7" x14ac:dyDescent="0.25">
      <c r="A72" s="13" t="s">
        <v>2511</v>
      </c>
      <c r="B72" s="33" t="s">
        <v>2512</v>
      </c>
      <c r="C72" s="33" t="s">
        <v>530</v>
      </c>
      <c r="D72" s="14">
        <v>1492</v>
      </c>
      <c r="E72" s="15">
        <v>57.45</v>
      </c>
      <c r="F72" s="16">
        <v>5.3E-3</v>
      </c>
      <c r="G72" s="16"/>
    </row>
    <row r="73" spans="1:7" x14ac:dyDescent="0.25">
      <c r="A73" s="13" t="s">
        <v>2513</v>
      </c>
      <c r="B73" s="33" t="s">
        <v>2514</v>
      </c>
      <c r="C73" s="33" t="s">
        <v>479</v>
      </c>
      <c r="D73" s="14">
        <v>240</v>
      </c>
      <c r="E73" s="15">
        <v>55.17</v>
      </c>
      <c r="F73" s="16">
        <v>5.1000000000000004E-3</v>
      </c>
      <c r="G73" s="16"/>
    </row>
    <row r="74" spans="1:7" x14ac:dyDescent="0.25">
      <c r="A74" s="13" t="s">
        <v>2515</v>
      </c>
      <c r="B74" s="33" t="s">
        <v>2516</v>
      </c>
      <c r="C74" s="33" t="s">
        <v>549</v>
      </c>
      <c r="D74" s="14">
        <v>26284</v>
      </c>
      <c r="E74" s="15">
        <v>55.06</v>
      </c>
      <c r="F74" s="16">
        <v>5.0000000000000001E-3</v>
      </c>
      <c r="G74" s="16"/>
    </row>
    <row r="75" spans="1:7" x14ac:dyDescent="0.25">
      <c r="A75" s="13" t="s">
        <v>950</v>
      </c>
      <c r="B75" s="33" t="s">
        <v>951</v>
      </c>
      <c r="C75" s="33" t="s">
        <v>590</v>
      </c>
      <c r="D75" s="14">
        <v>2449</v>
      </c>
      <c r="E75" s="15">
        <v>54.99</v>
      </c>
      <c r="F75" s="16">
        <v>5.0000000000000001E-3</v>
      </c>
      <c r="G75" s="16"/>
    </row>
    <row r="76" spans="1:7" x14ac:dyDescent="0.25">
      <c r="A76" s="13" t="s">
        <v>2517</v>
      </c>
      <c r="B76" s="33" t="s">
        <v>2518</v>
      </c>
      <c r="C76" s="33" t="s">
        <v>549</v>
      </c>
      <c r="D76" s="14">
        <v>66455</v>
      </c>
      <c r="E76" s="15">
        <v>54.42</v>
      </c>
      <c r="F76" s="16">
        <v>5.0000000000000001E-3</v>
      </c>
      <c r="G76" s="16"/>
    </row>
    <row r="77" spans="1:7" x14ac:dyDescent="0.25">
      <c r="A77" s="13" t="s">
        <v>2519</v>
      </c>
      <c r="B77" s="33" t="s">
        <v>2520</v>
      </c>
      <c r="C77" s="33" t="s">
        <v>479</v>
      </c>
      <c r="D77" s="14">
        <v>49704</v>
      </c>
      <c r="E77" s="15">
        <v>53.23</v>
      </c>
      <c r="F77" s="16">
        <v>4.8999999999999998E-3</v>
      </c>
      <c r="G77" s="16"/>
    </row>
    <row r="78" spans="1:7" x14ac:dyDescent="0.25">
      <c r="A78" s="13" t="s">
        <v>2521</v>
      </c>
      <c r="B78" s="33" t="s">
        <v>2522</v>
      </c>
      <c r="C78" s="33" t="s">
        <v>393</v>
      </c>
      <c r="D78" s="14">
        <v>6575</v>
      </c>
      <c r="E78" s="15">
        <v>51.65</v>
      </c>
      <c r="F78" s="16">
        <v>4.7000000000000002E-3</v>
      </c>
      <c r="G78" s="16"/>
    </row>
    <row r="79" spans="1:7" x14ac:dyDescent="0.25">
      <c r="A79" s="13" t="s">
        <v>815</v>
      </c>
      <c r="B79" s="33" t="s">
        <v>816</v>
      </c>
      <c r="C79" s="33" t="s">
        <v>405</v>
      </c>
      <c r="D79" s="14">
        <v>7361</v>
      </c>
      <c r="E79" s="15">
        <v>51.59</v>
      </c>
      <c r="F79" s="16">
        <v>4.7000000000000002E-3</v>
      </c>
      <c r="G79" s="16"/>
    </row>
    <row r="80" spans="1:7" x14ac:dyDescent="0.25">
      <c r="A80" s="13" t="s">
        <v>2523</v>
      </c>
      <c r="B80" s="33" t="s">
        <v>2524</v>
      </c>
      <c r="C80" s="33" t="s">
        <v>438</v>
      </c>
      <c r="D80" s="14">
        <v>13140</v>
      </c>
      <c r="E80" s="15">
        <v>51.34</v>
      </c>
      <c r="F80" s="16">
        <v>4.7000000000000002E-3</v>
      </c>
      <c r="G80" s="16"/>
    </row>
    <row r="81" spans="1:7" x14ac:dyDescent="0.25">
      <c r="A81" s="13" t="s">
        <v>2525</v>
      </c>
      <c r="B81" s="33" t="s">
        <v>2526</v>
      </c>
      <c r="C81" s="33" t="s">
        <v>465</v>
      </c>
      <c r="D81" s="14">
        <v>6596</v>
      </c>
      <c r="E81" s="15">
        <v>51.01</v>
      </c>
      <c r="F81" s="16">
        <v>4.7000000000000002E-3</v>
      </c>
      <c r="G81" s="16"/>
    </row>
    <row r="82" spans="1:7" x14ac:dyDescent="0.25">
      <c r="A82" s="13" t="s">
        <v>1781</v>
      </c>
      <c r="B82" s="33" t="s">
        <v>1782</v>
      </c>
      <c r="C82" s="33" t="s">
        <v>1614</v>
      </c>
      <c r="D82" s="14">
        <v>3655</v>
      </c>
      <c r="E82" s="15">
        <v>50.69</v>
      </c>
      <c r="F82" s="16">
        <v>4.5999999999999999E-3</v>
      </c>
      <c r="G82" s="16"/>
    </row>
    <row r="83" spans="1:7" x14ac:dyDescent="0.25">
      <c r="A83" s="13" t="s">
        <v>2527</v>
      </c>
      <c r="B83" s="33" t="s">
        <v>2528</v>
      </c>
      <c r="C83" s="33" t="s">
        <v>415</v>
      </c>
      <c r="D83" s="14">
        <v>4098</v>
      </c>
      <c r="E83" s="15">
        <v>49.99</v>
      </c>
      <c r="F83" s="16">
        <v>4.5999999999999999E-3</v>
      </c>
      <c r="G83" s="16"/>
    </row>
    <row r="84" spans="1:7" x14ac:dyDescent="0.25">
      <c r="A84" s="13" t="s">
        <v>2529</v>
      </c>
      <c r="B84" s="33" t="s">
        <v>2530</v>
      </c>
      <c r="C84" s="33" t="s">
        <v>431</v>
      </c>
      <c r="D84" s="14">
        <v>3463</v>
      </c>
      <c r="E84" s="15">
        <v>49.08</v>
      </c>
      <c r="F84" s="16">
        <v>4.4999999999999997E-3</v>
      </c>
      <c r="G84" s="16"/>
    </row>
    <row r="85" spans="1:7" x14ac:dyDescent="0.25">
      <c r="A85" s="13" t="s">
        <v>2531</v>
      </c>
      <c r="B85" s="33" t="s">
        <v>2532</v>
      </c>
      <c r="C85" s="33" t="s">
        <v>490</v>
      </c>
      <c r="D85" s="14">
        <v>9426</v>
      </c>
      <c r="E85" s="15">
        <v>48.9</v>
      </c>
      <c r="F85" s="16">
        <v>4.4999999999999997E-3</v>
      </c>
      <c r="G85" s="16"/>
    </row>
    <row r="86" spans="1:7" x14ac:dyDescent="0.25">
      <c r="A86" s="13" t="s">
        <v>2533</v>
      </c>
      <c r="B86" s="33" t="s">
        <v>2534</v>
      </c>
      <c r="C86" s="33" t="s">
        <v>479</v>
      </c>
      <c r="D86" s="14">
        <v>14869</v>
      </c>
      <c r="E86" s="15">
        <v>48.72</v>
      </c>
      <c r="F86" s="16">
        <v>4.4999999999999997E-3</v>
      </c>
      <c r="G86" s="16"/>
    </row>
    <row r="87" spans="1:7" x14ac:dyDescent="0.25">
      <c r="A87" s="13" t="s">
        <v>2535</v>
      </c>
      <c r="B87" s="33" t="s">
        <v>2536</v>
      </c>
      <c r="C87" s="33" t="s">
        <v>438</v>
      </c>
      <c r="D87" s="14">
        <v>4309</v>
      </c>
      <c r="E87" s="15">
        <v>48.1</v>
      </c>
      <c r="F87" s="16">
        <v>4.4000000000000003E-3</v>
      </c>
      <c r="G87" s="16"/>
    </row>
    <row r="88" spans="1:7" x14ac:dyDescent="0.25">
      <c r="A88" s="13" t="s">
        <v>2537</v>
      </c>
      <c r="B88" s="33" t="s">
        <v>2538</v>
      </c>
      <c r="C88" s="33" t="s">
        <v>438</v>
      </c>
      <c r="D88" s="14">
        <v>11283</v>
      </c>
      <c r="E88" s="15">
        <v>47.77</v>
      </c>
      <c r="F88" s="16">
        <v>4.4000000000000003E-3</v>
      </c>
      <c r="G88" s="16"/>
    </row>
    <row r="89" spans="1:7" x14ac:dyDescent="0.25">
      <c r="A89" s="13" t="s">
        <v>2539</v>
      </c>
      <c r="B89" s="33" t="s">
        <v>2540</v>
      </c>
      <c r="C89" s="33" t="s">
        <v>479</v>
      </c>
      <c r="D89" s="14">
        <v>2727</v>
      </c>
      <c r="E89" s="15">
        <v>47.19</v>
      </c>
      <c r="F89" s="16">
        <v>4.3E-3</v>
      </c>
      <c r="G89" s="16"/>
    </row>
    <row r="90" spans="1:7" x14ac:dyDescent="0.25">
      <c r="A90" s="13" t="s">
        <v>2541</v>
      </c>
      <c r="B90" s="33" t="s">
        <v>2542</v>
      </c>
      <c r="C90" s="33" t="s">
        <v>473</v>
      </c>
      <c r="D90" s="14">
        <v>59363</v>
      </c>
      <c r="E90" s="15">
        <v>46.96</v>
      </c>
      <c r="F90" s="16">
        <v>4.3E-3</v>
      </c>
      <c r="G90" s="16"/>
    </row>
    <row r="91" spans="1:7" x14ac:dyDescent="0.25">
      <c r="A91" s="13" t="s">
        <v>2543</v>
      </c>
      <c r="B91" s="33" t="s">
        <v>2544</v>
      </c>
      <c r="C91" s="33" t="s">
        <v>795</v>
      </c>
      <c r="D91" s="14">
        <v>21063</v>
      </c>
      <c r="E91" s="15">
        <v>46.5</v>
      </c>
      <c r="F91" s="16">
        <v>4.3E-3</v>
      </c>
      <c r="G91" s="16"/>
    </row>
    <row r="92" spans="1:7" x14ac:dyDescent="0.25">
      <c r="A92" s="13" t="s">
        <v>978</v>
      </c>
      <c r="B92" s="33" t="s">
        <v>979</v>
      </c>
      <c r="C92" s="33" t="s">
        <v>431</v>
      </c>
      <c r="D92" s="14">
        <v>5744</v>
      </c>
      <c r="E92" s="15">
        <v>45.88</v>
      </c>
      <c r="F92" s="16">
        <v>4.1999999999999997E-3</v>
      </c>
      <c r="G92" s="16"/>
    </row>
    <row r="93" spans="1:7" x14ac:dyDescent="0.25">
      <c r="A93" s="13" t="s">
        <v>1580</v>
      </c>
      <c r="B93" s="33" t="s">
        <v>1581</v>
      </c>
      <c r="C93" s="33" t="s">
        <v>415</v>
      </c>
      <c r="D93" s="14">
        <v>5337</v>
      </c>
      <c r="E93" s="15">
        <v>45.84</v>
      </c>
      <c r="F93" s="16">
        <v>4.1999999999999997E-3</v>
      </c>
      <c r="G93" s="16"/>
    </row>
    <row r="94" spans="1:7" x14ac:dyDescent="0.25">
      <c r="A94" s="13" t="s">
        <v>2545</v>
      </c>
      <c r="B94" s="33" t="s">
        <v>2546</v>
      </c>
      <c r="C94" s="33" t="s">
        <v>581</v>
      </c>
      <c r="D94" s="14">
        <v>2387</v>
      </c>
      <c r="E94" s="15">
        <v>45.64</v>
      </c>
      <c r="F94" s="16">
        <v>4.1999999999999997E-3</v>
      </c>
      <c r="G94" s="16"/>
    </row>
    <row r="95" spans="1:7" x14ac:dyDescent="0.25">
      <c r="A95" s="13" t="s">
        <v>1775</v>
      </c>
      <c r="B95" s="33" t="s">
        <v>1776</v>
      </c>
      <c r="C95" s="33" t="s">
        <v>431</v>
      </c>
      <c r="D95" s="14">
        <v>9301</v>
      </c>
      <c r="E95" s="15">
        <v>45.24</v>
      </c>
      <c r="F95" s="16">
        <v>4.1000000000000003E-3</v>
      </c>
      <c r="G95" s="16"/>
    </row>
    <row r="96" spans="1:7" x14ac:dyDescent="0.25">
      <c r="A96" s="13" t="s">
        <v>2547</v>
      </c>
      <c r="B96" s="33" t="s">
        <v>2548</v>
      </c>
      <c r="C96" s="33" t="s">
        <v>445</v>
      </c>
      <c r="D96" s="14">
        <v>12724</v>
      </c>
      <c r="E96" s="15">
        <v>44.98</v>
      </c>
      <c r="F96" s="16">
        <v>4.1000000000000003E-3</v>
      </c>
      <c r="G96" s="16"/>
    </row>
    <row r="97" spans="1:7" x14ac:dyDescent="0.25">
      <c r="A97" s="13" t="s">
        <v>2549</v>
      </c>
      <c r="B97" s="33" t="s">
        <v>2550</v>
      </c>
      <c r="C97" s="33" t="s">
        <v>487</v>
      </c>
      <c r="D97" s="14">
        <v>3204</v>
      </c>
      <c r="E97" s="15">
        <v>44.91</v>
      </c>
      <c r="F97" s="16">
        <v>4.1000000000000003E-3</v>
      </c>
      <c r="G97" s="16"/>
    </row>
    <row r="98" spans="1:7" x14ac:dyDescent="0.25">
      <c r="A98" s="13" t="s">
        <v>2551</v>
      </c>
      <c r="B98" s="33" t="s">
        <v>2552</v>
      </c>
      <c r="C98" s="33" t="s">
        <v>445</v>
      </c>
      <c r="D98" s="14">
        <v>15156</v>
      </c>
      <c r="E98" s="15">
        <v>44.63</v>
      </c>
      <c r="F98" s="16">
        <v>4.1000000000000003E-3</v>
      </c>
      <c r="G98" s="16"/>
    </row>
    <row r="99" spans="1:7" x14ac:dyDescent="0.25">
      <c r="A99" s="13" t="s">
        <v>2553</v>
      </c>
      <c r="B99" s="33" t="s">
        <v>2554</v>
      </c>
      <c r="C99" s="33" t="s">
        <v>530</v>
      </c>
      <c r="D99" s="14">
        <v>4858</v>
      </c>
      <c r="E99" s="15">
        <v>44.37</v>
      </c>
      <c r="F99" s="16">
        <v>4.1000000000000003E-3</v>
      </c>
      <c r="G99" s="16"/>
    </row>
    <row r="100" spans="1:7" x14ac:dyDescent="0.25">
      <c r="A100" s="13" t="s">
        <v>2020</v>
      </c>
      <c r="B100" s="33" t="s">
        <v>2021</v>
      </c>
      <c r="C100" s="33" t="s">
        <v>881</v>
      </c>
      <c r="D100" s="14">
        <v>7892</v>
      </c>
      <c r="E100" s="15">
        <v>44.14</v>
      </c>
      <c r="F100" s="16">
        <v>4.0000000000000001E-3</v>
      </c>
      <c r="G100" s="16"/>
    </row>
    <row r="101" spans="1:7" x14ac:dyDescent="0.25">
      <c r="A101" s="13" t="s">
        <v>970</v>
      </c>
      <c r="B101" s="33" t="s">
        <v>971</v>
      </c>
      <c r="C101" s="33" t="s">
        <v>476</v>
      </c>
      <c r="D101" s="14">
        <v>7911</v>
      </c>
      <c r="E101" s="15">
        <v>43.89</v>
      </c>
      <c r="F101" s="16">
        <v>4.0000000000000001E-3</v>
      </c>
      <c r="G101" s="16"/>
    </row>
    <row r="102" spans="1:7" x14ac:dyDescent="0.25">
      <c r="A102" s="13" t="s">
        <v>2555</v>
      </c>
      <c r="B102" s="33" t="s">
        <v>2556</v>
      </c>
      <c r="C102" s="33" t="s">
        <v>431</v>
      </c>
      <c r="D102" s="14">
        <v>4869</v>
      </c>
      <c r="E102" s="15">
        <v>43.62</v>
      </c>
      <c r="F102" s="16">
        <v>4.0000000000000001E-3</v>
      </c>
      <c r="G102" s="16"/>
    </row>
    <row r="103" spans="1:7" x14ac:dyDescent="0.25">
      <c r="A103" s="13" t="s">
        <v>2557</v>
      </c>
      <c r="B103" s="33" t="s">
        <v>2558</v>
      </c>
      <c r="C103" s="33" t="s">
        <v>490</v>
      </c>
      <c r="D103" s="14">
        <v>306094</v>
      </c>
      <c r="E103" s="15">
        <v>43.62</v>
      </c>
      <c r="F103" s="16">
        <v>4.0000000000000001E-3</v>
      </c>
      <c r="G103" s="16"/>
    </row>
    <row r="104" spans="1:7" x14ac:dyDescent="0.25">
      <c r="A104" s="13" t="s">
        <v>2559</v>
      </c>
      <c r="B104" s="33" t="s">
        <v>2560</v>
      </c>
      <c r="C104" s="33" t="s">
        <v>420</v>
      </c>
      <c r="D104" s="14">
        <v>2925</v>
      </c>
      <c r="E104" s="15">
        <v>43.25</v>
      </c>
      <c r="F104" s="16">
        <v>4.0000000000000001E-3</v>
      </c>
      <c r="G104" s="16"/>
    </row>
    <row r="105" spans="1:7" x14ac:dyDescent="0.25">
      <c r="A105" s="13" t="s">
        <v>2561</v>
      </c>
      <c r="B105" s="33" t="s">
        <v>2562</v>
      </c>
      <c r="C105" s="33" t="s">
        <v>405</v>
      </c>
      <c r="D105" s="14">
        <v>12500</v>
      </c>
      <c r="E105" s="15">
        <v>43.21</v>
      </c>
      <c r="F105" s="16">
        <v>4.0000000000000001E-3</v>
      </c>
      <c r="G105" s="16"/>
    </row>
    <row r="106" spans="1:7" x14ac:dyDescent="0.25">
      <c r="A106" s="13" t="s">
        <v>1201</v>
      </c>
      <c r="B106" s="33" t="s">
        <v>1202</v>
      </c>
      <c r="C106" s="33" t="s">
        <v>856</v>
      </c>
      <c r="D106" s="14">
        <v>8733</v>
      </c>
      <c r="E106" s="15">
        <v>42.93</v>
      </c>
      <c r="F106" s="16">
        <v>3.8999999999999998E-3</v>
      </c>
      <c r="G106" s="16"/>
    </row>
    <row r="107" spans="1:7" x14ac:dyDescent="0.25">
      <c r="A107" s="13" t="s">
        <v>848</v>
      </c>
      <c r="B107" s="33" t="s">
        <v>849</v>
      </c>
      <c r="C107" s="33" t="s">
        <v>479</v>
      </c>
      <c r="D107" s="14">
        <v>4195</v>
      </c>
      <c r="E107" s="15">
        <v>42.54</v>
      </c>
      <c r="F107" s="16">
        <v>3.8999999999999998E-3</v>
      </c>
      <c r="G107" s="16"/>
    </row>
    <row r="108" spans="1:7" x14ac:dyDescent="0.25">
      <c r="A108" s="13" t="s">
        <v>2563</v>
      </c>
      <c r="B108" s="33" t="s">
        <v>2564</v>
      </c>
      <c r="C108" s="33" t="s">
        <v>465</v>
      </c>
      <c r="D108" s="14">
        <v>7065</v>
      </c>
      <c r="E108" s="15">
        <v>42.53</v>
      </c>
      <c r="F108" s="16">
        <v>3.8999999999999998E-3</v>
      </c>
      <c r="G108" s="16"/>
    </row>
    <row r="109" spans="1:7" x14ac:dyDescent="0.25">
      <c r="A109" s="13" t="s">
        <v>954</v>
      </c>
      <c r="B109" s="33" t="s">
        <v>955</v>
      </c>
      <c r="C109" s="33" t="s">
        <v>455</v>
      </c>
      <c r="D109" s="14">
        <v>522</v>
      </c>
      <c r="E109" s="15">
        <v>41.88</v>
      </c>
      <c r="F109" s="16">
        <v>3.8E-3</v>
      </c>
      <c r="G109" s="16"/>
    </row>
    <row r="110" spans="1:7" x14ac:dyDescent="0.25">
      <c r="A110" s="13" t="s">
        <v>2565</v>
      </c>
      <c r="B110" s="33" t="s">
        <v>2566</v>
      </c>
      <c r="C110" s="33" t="s">
        <v>2173</v>
      </c>
      <c r="D110" s="14">
        <v>4581</v>
      </c>
      <c r="E110" s="15">
        <v>41.8</v>
      </c>
      <c r="F110" s="16">
        <v>3.8E-3</v>
      </c>
      <c r="G110" s="16"/>
    </row>
    <row r="111" spans="1:7" x14ac:dyDescent="0.25">
      <c r="A111" s="13" t="s">
        <v>2567</v>
      </c>
      <c r="B111" s="33" t="s">
        <v>2568</v>
      </c>
      <c r="C111" s="33" t="s">
        <v>415</v>
      </c>
      <c r="D111" s="14">
        <v>11752</v>
      </c>
      <c r="E111" s="15">
        <v>41.78</v>
      </c>
      <c r="F111" s="16">
        <v>3.8E-3</v>
      </c>
      <c r="G111" s="16"/>
    </row>
    <row r="112" spans="1:7" x14ac:dyDescent="0.25">
      <c r="A112" s="13" t="s">
        <v>498</v>
      </c>
      <c r="B112" s="33" t="s">
        <v>499</v>
      </c>
      <c r="C112" s="33" t="s">
        <v>500</v>
      </c>
      <c r="D112" s="14">
        <v>14362</v>
      </c>
      <c r="E112" s="15">
        <v>41.55</v>
      </c>
      <c r="F112" s="16">
        <v>3.8E-3</v>
      </c>
      <c r="G112" s="16"/>
    </row>
    <row r="113" spans="1:7" x14ac:dyDescent="0.25">
      <c r="A113" s="13" t="s">
        <v>964</v>
      </c>
      <c r="B113" s="33" t="s">
        <v>965</v>
      </c>
      <c r="C113" s="33" t="s">
        <v>460</v>
      </c>
      <c r="D113" s="14">
        <v>7343</v>
      </c>
      <c r="E113" s="15">
        <v>41.39</v>
      </c>
      <c r="F113" s="16">
        <v>3.8E-3</v>
      </c>
      <c r="G113" s="16"/>
    </row>
    <row r="114" spans="1:7" x14ac:dyDescent="0.25">
      <c r="A114" s="13" t="s">
        <v>859</v>
      </c>
      <c r="B114" s="33" t="s">
        <v>860</v>
      </c>
      <c r="C114" s="33" t="s">
        <v>476</v>
      </c>
      <c r="D114" s="14">
        <v>5142</v>
      </c>
      <c r="E114" s="15">
        <v>40.94</v>
      </c>
      <c r="F114" s="16">
        <v>3.8E-3</v>
      </c>
      <c r="G114" s="16"/>
    </row>
    <row r="115" spans="1:7" x14ac:dyDescent="0.25">
      <c r="A115" s="13" t="s">
        <v>1752</v>
      </c>
      <c r="B115" s="33" t="s">
        <v>1753</v>
      </c>
      <c r="C115" s="33" t="s">
        <v>405</v>
      </c>
      <c r="D115" s="14">
        <v>10553</v>
      </c>
      <c r="E115" s="15">
        <v>40.909999999999997</v>
      </c>
      <c r="F115" s="16">
        <v>3.7000000000000002E-3</v>
      </c>
      <c r="G115" s="16"/>
    </row>
    <row r="116" spans="1:7" x14ac:dyDescent="0.25">
      <c r="A116" s="13" t="s">
        <v>2569</v>
      </c>
      <c r="B116" s="33" t="s">
        <v>2570</v>
      </c>
      <c r="C116" s="33" t="s">
        <v>445</v>
      </c>
      <c r="D116" s="14">
        <v>31645</v>
      </c>
      <c r="E116" s="15">
        <v>40.64</v>
      </c>
      <c r="F116" s="16">
        <v>3.7000000000000002E-3</v>
      </c>
      <c r="G116" s="16"/>
    </row>
    <row r="117" spans="1:7" x14ac:dyDescent="0.25">
      <c r="A117" s="13" t="s">
        <v>2571</v>
      </c>
      <c r="B117" s="33" t="s">
        <v>2572</v>
      </c>
      <c r="C117" s="33" t="s">
        <v>484</v>
      </c>
      <c r="D117" s="14">
        <v>1958</v>
      </c>
      <c r="E117" s="15">
        <v>40.51</v>
      </c>
      <c r="F117" s="16">
        <v>3.7000000000000002E-3</v>
      </c>
      <c r="G117" s="16"/>
    </row>
    <row r="118" spans="1:7" x14ac:dyDescent="0.25">
      <c r="A118" s="13" t="s">
        <v>962</v>
      </c>
      <c r="B118" s="33" t="s">
        <v>963</v>
      </c>
      <c r="C118" s="33" t="s">
        <v>405</v>
      </c>
      <c r="D118" s="14">
        <v>4061</v>
      </c>
      <c r="E118" s="15">
        <v>40.46</v>
      </c>
      <c r="F118" s="16">
        <v>3.7000000000000002E-3</v>
      </c>
      <c r="G118" s="16"/>
    </row>
    <row r="119" spans="1:7" x14ac:dyDescent="0.25">
      <c r="A119" s="13" t="s">
        <v>2573</v>
      </c>
      <c r="B119" s="33" t="s">
        <v>2574</v>
      </c>
      <c r="C119" s="33" t="s">
        <v>909</v>
      </c>
      <c r="D119" s="14">
        <v>7371</v>
      </c>
      <c r="E119" s="15">
        <v>40.36</v>
      </c>
      <c r="F119" s="16">
        <v>3.7000000000000002E-3</v>
      </c>
      <c r="G119" s="16"/>
    </row>
    <row r="120" spans="1:7" x14ac:dyDescent="0.25">
      <c r="A120" s="13" t="s">
        <v>2575</v>
      </c>
      <c r="B120" s="33" t="s">
        <v>2576</v>
      </c>
      <c r="C120" s="33" t="s">
        <v>530</v>
      </c>
      <c r="D120" s="14">
        <v>14936</v>
      </c>
      <c r="E120" s="15">
        <v>40.340000000000003</v>
      </c>
      <c r="F120" s="16">
        <v>3.7000000000000002E-3</v>
      </c>
      <c r="G120" s="16"/>
    </row>
    <row r="121" spans="1:7" x14ac:dyDescent="0.25">
      <c r="A121" s="13" t="s">
        <v>2577</v>
      </c>
      <c r="B121" s="33" t="s">
        <v>2578</v>
      </c>
      <c r="C121" s="33" t="s">
        <v>405</v>
      </c>
      <c r="D121" s="14">
        <v>5823</v>
      </c>
      <c r="E121" s="15">
        <v>40.340000000000003</v>
      </c>
      <c r="F121" s="16">
        <v>3.7000000000000002E-3</v>
      </c>
      <c r="G121" s="16"/>
    </row>
    <row r="122" spans="1:7" x14ac:dyDescent="0.25">
      <c r="A122" s="13" t="s">
        <v>2579</v>
      </c>
      <c r="B122" s="33" t="s">
        <v>2580</v>
      </c>
      <c r="C122" s="33" t="s">
        <v>881</v>
      </c>
      <c r="D122" s="14">
        <v>818</v>
      </c>
      <c r="E122" s="15">
        <v>40.159999999999997</v>
      </c>
      <c r="F122" s="16">
        <v>3.7000000000000002E-3</v>
      </c>
      <c r="G122" s="16"/>
    </row>
    <row r="123" spans="1:7" x14ac:dyDescent="0.25">
      <c r="A123" s="13" t="s">
        <v>2581</v>
      </c>
      <c r="B123" s="33" t="s">
        <v>2582</v>
      </c>
      <c r="C123" s="33" t="s">
        <v>552</v>
      </c>
      <c r="D123" s="14">
        <v>1227</v>
      </c>
      <c r="E123" s="15">
        <v>39.5</v>
      </c>
      <c r="F123" s="16">
        <v>3.5999999999999999E-3</v>
      </c>
      <c r="G123" s="16"/>
    </row>
    <row r="124" spans="1:7" x14ac:dyDescent="0.25">
      <c r="A124" s="13" t="s">
        <v>1578</v>
      </c>
      <c r="B124" s="33" t="s">
        <v>1579</v>
      </c>
      <c r="C124" s="33" t="s">
        <v>415</v>
      </c>
      <c r="D124" s="14">
        <v>3976</v>
      </c>
      <c r="E124" s="15">
        <v>39.36</v>
      </c>
      <c r="F124" s="16">
        <v>3.5999999999999999E-3</v>
      </c>
      <c r="G124" s="16"/>
    </row>
    <row r="125" spans="1:7" x14ac:dyDescent="0.25">
      <c r="A125" s="13" t="s">
        <v>2583</v>
      </c>
      <c r="B125" s="33" t="s">
        <v>2584</v>
      </c>
      <c r="C125" s="33" t="s">
        <v>479</v>
      </c>
      <c r="D125" s="14">
        <v>13228</v>
      </c>
      <c r="E125" s="15">
        <v>38.99</v>
      </c>
      <c r="F125" s="16">
        <v>3.5999999999999999E-3</v>
      </c>
      <c r="G125" s="16"/>
    </row>
    <row r="126" spans="1:7" x14ac:dyDescent="0.25">
      <c r="A126" s="13" t="s">
        <v>2585</v>
      </c>
      <c r="B126" s="33" t="s">
        <v>2586</v>
      </c>
      <c r="C126" s="33" t="s">
        <v>431</v>
      </c>
      <c r="D126" s="14">
        <v>973</v>
      </c>
      <c r="E126" s="15">
        <v>38.96</v>
      </c>
      <c r="F126" s="16">
        <v>3.5999999999999999E-3</v>
      </c>
      <c r="G126" s="16"/>
    </row>
    <row r="127" spans="1:7" x14ac:dyDescent="0.25">
      <c r="A127" s="13" t="s">
        <v>1820</v>
      </c>
      <c r="B127" s="33" t="s">
        <v>1821</v>
      </c>
      <c r="C127" s="33" t="s">
        <v>1822</v>
      </c>
      <c r="D127" s="14">
        <v>5120</v>
      </c>
      <c r="E127" s="15">
        <v>38.94</v>
      </c>
      <c r="F127" s="16">
        <v>3.5999999999999999E-3</v>
      </c>
      <c r="G127" s="16"/>
    </row>
    <row r="128" spans="1:7" x14ac:dyDescent="0.25">
      <c r="A128" s="13" t="s">
        <v>2587</v>
      </c>
      <c r="B128" s="33" t="s">
        <v>2588</v>
      </c>
      <c r="C128" s="33" t="s">
        <v>465</v>
      </c>
      <c r="D128" s="14">
        <v>1352</v>
      </c>
      <c r="E128" s="15">
        <v>38.93</v>
      </c>
      <c r="F128" s="16">
        <v>3.5999999999999999E-3</v>
      </c>
      <c r="G128" s="16"/>
    </row>
    <row r="129" spans="1:7" x14ac:dyDescent="0.25">
      <c r="A129" s="13" t="s">
        <v>2589</v>
      </c>
      <c r="B129" s="33" t="s">
        <v>2590</v>
      </c>
      <c r="C129" s="33" t="s">
        <v>438</v>
      </c>
      <c r="D129" s="14">
        <v>8953</v>
      </c>
      <c r="E129" s="15">
        <v>38.520000000000003</v>
      </c>
      <c r="F129" s="16">
        <v>3.5000000000000001E-3</v>
      </c>
      <c r="G129" s="16"/>
    </row>
    <row r="130" spans="1:7" x14ac:dyDescent="0.25">
      <c r="A130" s="13" t="s">
        <v>2591</v>
      </c>
      <c r="B130" s="33" t="s">
        <v>2592</v>
      </c>
      <c r="C130" s="33" t="s">
        <v>445</v>
      </c>
      <c r="D130" s="14">
        <v>25789</v>
      </c>
      <c r="E130" s="15">
        <v>38.46</v>
      </c>
      <c r="F130" s="16">
        <v>3.5000000000000001E-3</v>
      </c>
      <c r="G130" s="16"/>
    </row>
    <row r="131" spans="1:7" x14ac:dyDescent="0.25">
      <c r="A131" s="13" t="s">
        <v>1787</v>
      </c>
      <c r="B131" s="33" t="s">
        <v>1788</v>
      </c>
      <c r="C131" s="33" t="s">
        <v>465</v>
      </c>
      <c r="D131" s="14">
        <v>788</v>
      </c>
      <c r="E131" s="15">
        <v>38.43</v>
      </c>
      <c r="F131" s="16">
        <v>3.5000000000000001E-3</v>
      </c>
      <c r="G131" s="16"/>
    </row>
    <row r="132" spans="1:7" x14ac:dyDescent="0.25">
      <c r="A132" s="13" t="s">
        <v>2593</v>
      </c>
      <c r="B132" s="33" t="s">
        <v>2594</v>
      </c>
      <c r="C132" s="33" t="s">
        <v>530</v>
      </c>
      <c r="D132" s="14">
        <v>5333</v>
      </c>
      <c r="E132" s="15">
        <v>38.380000000000003</v>
      </c>
      <c r="F132" s="16">
        <v>3.5000000000000001E-3</v>
      </c>
      <c r="G132" s="16"/>
    </row>
    <row r="133" spans="1:7" x14ac:dyDescent="0.25">
      <c r="A133" s="13" t="s">
        <v>2595</v>
      </c>
      <c r="B133" s="33" t="s">
        <v>2596</v>
      </c>
      <c r="C133" s="33" t="s">
        <v>530</v>
      </c>
      <c r="D133" s="14">
        <v>4495</v>
      </c>
      <c r="E133" s="15">
        <v>38.36</v>
      </c>
      <c r="F133" s="16">
        <v>3.5000000000000001E-3</v>
      </c>
      <c r="G133" s="16"/>
    </row>
    <row r="134" spans="1:7" x14ac:dyDescent="0.25">
      <c r="A134" s="13" t="s">
        <v>958</v>
      </c>
      <c r="B134" s="33" t="s">
        <v>959</v>
      </c>
      <c r="C134" s="33" t="s">
        <v>510</v>
      </c>
      <c r="D134" s="14">
        <v>1374</v>
      </c>
      <c r="E134" s="15">
        <v>38.159999999999997</v>
      </c>
      <c r="F134" s="16">
        <v>3.5000000000000001E-3</v>
      </c>
      <c r="G134" s="16"/>
    </row>
    <row r="135" spans="1:7" x14ac:dyDescent="0.25">
      <c r="A135" s="13" t="s">
        <v>2597</v>
      </c>
      <c r="B135" s="33" t="s">
        <v>2598</v>
      </c>
      <c r="C135" s="33" t="s">
        <v>530</v>
      </c>
      <c r="D135" s="14">
        <v>11141</v>
      </c>
      <c r="E135" s="15">
        <v>37.58</v>
      </c>
      <c r="F135" s="16">
        <v>3.3999999999999998E-3</v>
      </c>
      <c r="G135" s="16"/>
    </row>
    <row r="136" spans="1:7" x14ac:dyDescent="0.25">
      <c r="A136" s="13" t="s">
        <v>1989</v>
      </c>
      <c r="B136" s="33" t="s">
        <v>1990</v>
      </c>
      <c r="C136" s="33" t="s">
        <v>445</v>
      </c>
      <c r="D136" s="14">
        <v>4569</v>
      </c>
      <c r="E136" s="15">
        <v>37.44</v>
      </c>
      <c r="F136" s="16">
        <v>3.3999999999999998E-3</v>
      </c>
      <c r="G136" s="16"/>
    </row>
    <row r="137" spans="1:7" x14ac:dyDescent="0.25">
      <c r="A137" s="13" t="s">
        <v>1748</v>
      </c>
      <c r="B137" s="33" t="s">
        <v>1749</v>
      </c>
      <c r="C137" s="33" t="s">
        <v>479</v>
      </c>
      <c r="D137" s="14">
        <v>5426</v>
      </c>
      <c r="E137" s="15">
        <v>36.32</v>
      </c>
      <c r="F137" s="16">
        <v>3.3E-3</v>
      </c>
      <c r="G137" s="16"/>
    </row>
    <row r="138" spans="1:7" x14ac:dyDescent="0.25">
      <c r="A138" s="13" t="s">
        <v>832</v>
      </c>
      <c r="B138" s="33" t="s">
        <v>833</v>
      </c>
      <c r="C138" s="33" t="s">
        <v>431</v>
      </c>
      <c r="D138" s="14">
        <v>2121</v>
      </c>
      <c r="E138" s="15">
        <v>35.65</v>
      </c>
      <c r="F138" s="16">
        <v>3.3E-3</v>
      </c>
      <c r="G138" s="16"/>
    </row>
    <row r="139" spans="1:7" x14ac:dyDescent="0.25">
      <c r="A139" s="13" t="s">
        <v>2599</v>
      </c>
      <c r="B139" s="33" t="s">
        <v>2600</v>
      </c>
      <c r="C139" s="33" t="s">
        <v>856</v>
      </c>
      <c r="D139" s="14">
        <v>2857</v>
      </c>
      <c r="E139" s="15">
        <v>34.99</v>
      </c>
      <c r="F139" s="16">
        <v>3.2000000000000002E-3</v>
      </c>
      <c r="G139" s="16"/>
    </row>
    <row r="140" spans="1:7" x14ac:dyDescent="0.25">
      <c r="A140" s="13" t="s">
        <v>519</v>
      </c>
      <c r="B140" s="33" t="s">
        <v>520</v>
      </c>
      <c r="C140" s="33" t="s">
        <v>487</v>
      </c>
      <c r="D140" s="14">
        <v>6021</v>
      </c>
      <c r="E140" s="15">
        <v>34.83</v>
      </c>
      <c r="F140" s="16">
        <v>3.2000000000000002E-3</v>
      </c>
      <c r="G140" s="16"/>
    </row>
    <row r="141" spans="1:7" x14ac:dyDescent="0.25">
      <c r="A141" s="13" t="s">
        <v>2601</v>
      </c>
      <c r="B141" s="33" t="s">
        <v>2602</v>
      </c>
      <c r="C141" s="33" t="s">
        <v>1609</v>
      </c>
      <c r="D141" s="14">
        <v>1869</v>
      </c>
      <c r="E141" s="15">
        <v>34.24</v>
      </c>
      <c r="F141" s="16">
        <v>3.0999999999999999E-3</v>
      </c>
      <c r="G141" s="16"/>
    </row>
    <row r="142" spans="1:7" x14ac:dyDescent="0.25">
      <c r="A142" s="13" t="s">
        <v>2603</v>
      </c>
      <c r="B142" s="33" t="s">
        <v>2604</v>
      </c>
      <c r="C142" s="33" t="s">
        <v>1631</v>
      </c>
      <c r="D142" s="14">
        <v>3167</v>
      </c>
      <c r="E142" s="15">
        <v>34.18</v>
      </c>
      <c r="F142" s="16">
        <v>3.0999999999999999E-3</v>
      </c>
      <c r="G142" s="16"/>
    </row>
    <row r="143" spans="1:7" x14ac:dyDescent="0.25">
      <c r="A143" s="13" t="s">
        <v>2605</v>
      </c>
      <c r="B143" s="33" t="s">
        <v>2606</v>
      </c>
      <c r="C143" s="33" t="s">
        <v>530</v>
      </c>
      <c r="D143" s="14">
        <v>7232</v>
      </c>
      <c r="E143" s="15">
        <v>34.17</v>
      </c>
      <c r="F143" s="16">
        <v>3.0999999999999999E-3</v>
      </c>
      <c r="G143" s="16"/>
    </row>
    <row r="144" spans="1:7" x14ac:dyDescent="0.25">
      <c r="A144" s="13" t="s">
        <v>960</v>
      </c>
      <c r="B144" s="33" t="s">
        <v>961</v>
      </c>
      <c r="C144" s="33" t="s">
        <v>431</v>
      </c>
      <c r="D144" s="14">
        <v>396</v>
      </c>
      <c r="E144" s="15">
        <v>34.090000000000003</v>
      </c>
      <c r="F144" s="16">
        <v>3.0999999999999999E-3</v>
      </c>
      <c r="G144" s="16"/>
    </row>
    <row r="145" spans="1:7" x14ac:dyDescent="0.25">
      <c r="A145" s="13" t="s">
        <v>2607</v>
      </c>
      <c r="B145" s="33" t="s">
        <v>2608</v>
      </c>
      <c r="C145" s="33" t="s">
        <v>484</v>
      </c>
      <c r="D145" s="14">
        <v>9245</v>
      </c>
      <c r="E145" s="15">
        <v>34.01</v>
      </c>
      <c r="F145" s="16">
        <v>3.0999999999999999E-3</v>
      </c>
      <c r="G145" s="16"/>
    </row>
    <row r="146" spans="1:7" x14ac:dyDescent="0.25">
      <c r="A146" s="13" t="s">
        <v>2609</v>
      </c>
      <c r="B146" s="33" t="s">
        <v>2610</v>
      </c>
      <c r="C146" s="33" t="s">
        <v>909</v>
      </c>
      <c r="D146" s="14">
        <v>8827</v>
      </c>
      <c r="E146" s="15">
        <v>33.630000000000003</v>
      </c>
      <c r="F146" s="16">
        <v>3.0999999999999999E-3</v>
      </c>
      <c r="G146" s="16"/>
    </row>
    <row r="147" spans="1:7" x14ac:dyDescent="0.25">
      <c r="A147" s="13" t="s">
        <v>873</v>
      </c>
      <c r="B147" s="33" t="s">
        <v>874</v>
      </c>
      <c r="C147" s="33" t="s">
        <v>431</v>
      </c>
      <c r="D147" s="14">
        <v>3590</v>
      </c>
      <c r="E147" s="15">
        <v>33.380000000000003</v>
      </c>
      <c r="F147" s="16">
        <v>3.0999999999999999E-3</v>
      </c>
      <c r="G147" s="16"/>
    </row>
    <row r="148" spans="1:7" x14ac:dyDescent="0.25">
      <c r="A148" s="13" t="s">
        <v>503</v>
      </c>
      <c r="B148" s="33" t="s">
        <v>504</v>
      </c>
      <c r="C148" s="33" t="s">
        <v>505</v>
      </c>
      <c r="D148" s="14">
        <v>1156</v>
      </c>
      <c r="E148" s="15">
        <v>33.26</v>
      </c>
      <c r="F148" s="16">
        <v>3.0000000000000001E-3</v>
      </c>
      <c r="G148" s="16"/>
    </row>
    <row r="149" spans="1:7" x14ac:dyDescent="0.25">
      <c r="A149" s="13" t="s">
        <v>972</v>
      </c>
      <c r="B149" s="33" t="s">
        <v>973</v>
      </c>
      <c r="C149" s="33" t="s">
        <v>552</v>
      </c>
      <c r="D149" s="14">
        <v>2642</v>
      </c>
      <c r="E149" s="15">
        <v>33.21</v>
      </c>
      <c r="F149" s="16">
        <v>3.0000000000000001E-3</v>
      </c>
      <c r="G149" s="16"/>
    </row>
    <row r="150" spans="1:7" x14ac:dyDescent="0.25">
      <c r="A150" s="13" t="s">
        <v>2611</v>
      </c>
      <c r="B150" s="33" t="s">
        <v>2612</v>
      </c>
      <c r="C150" s="33" t="s">
        <v>530</v>
      </c>
      <c r="D150" s="14">
        <v>18225</v>
      </c>
      <c r="E150" s="15">
        <v>32.79</v>
      </c>
      <c r="F150" s="16">
        <v>3.0000000000000001E-3</v>
      </c>
      <c r="G150" s="16"/>
    </row>
    <row r="151" spans="1:7" x14ac:dyDescent="0.25">
      <c r="A151" s="13" t="s">
        <v>2613</v>
      </c>
      <c r="B151" s="33" t="s">
        <v>2614</v>
      </c>
      <c r="C151" s="33" t="s">
        <v>549</v>
      </c>
      <c r="D151" s="14">
        <v>20913</v>
      </c>
      <c r="E151" s="15">
        <v>32.72</v>
      </c>
      <c r="F151" s="16">
        <v>3.0000000000000001E-3</v>
      </c>
      <c r="G151" s="16"/>
    </row>
    <row r="152" spans="1:7" x14ac:dyDescent="0.25">
      <c r="A152" s="13" t="s">
        <v>846</v>
      </c>
      <c r="B152" s="33" t="s">
        <v>847</v>
      </c>
      <c r="C152" s="33" t="s">
        <v>479</v>
      </c>
      <c r="D152" s="14">
        <v>3420</v>
      </c>
      <c r="E152" s="15">
        <v>32.56</v>
      </c>
      <c r="F152" s="16">
        <v>3.0000000000000001E-3</v>
      </c>
      <c r="G152" s="16"/>
    </row>
    <row r="153" spans="1:7" x14ac:dyDescent="0.25">
      <c r="A153" s="13" t="s">
        <v>980</v>
      </c>
      <c r="B153" s="33" t="s">
        <v>981</v>
      </c>
      <c r="C153" s="33" t="s">
        <v>438</v>
      </c>
      <c r="D153" s="14">
        <v>731</v>
      </c>
      <c r="E153" s="15">
        <v>32.340000000000003</v>
      </c>
      <c r="F153" s="16">
        <v>3.0000000000000001E-3</v>
      </c>
      <c r="G153" s="16"/>
    </row>
    <row r="154" spans="1:7" x14ac:dyDescent="0.25">
      <c r="A154" s="13" t="s">
        <v>2615</v>
      </c>
      <c r="B154" s="33" t="s">
        <v>2616</v>
      </c>
      <c r="C154" s="33" t="s">
        <v>549</v>
      </c>
      <c r="D154" s="14">
        <v>3218</v>
      </c>
      <c r="E154" s="15">
        <v>32.28</v>
      </c>
      <c r="F154" s="16">
        <v>3.0000000000000001E-3</v>
      </c>
      <c r="G154" s="16"/>
    </row>
    <row r="155" spans="1:7" x14ac:dyDescent="0.25">
      <c r="A155" s="13" t="s">
        <v>2617</v>
      </c>
      <c r="B155" s="33" t="s">
        <v>2618</v>
      </c>
      <c r="C155" s="33" t="s">
        <v>476</v>
      </c>
      <c r="D155" s="14">
        <v>8713</v>
      </c>
      <c r="E155" s="15">
        <v>32.17</v>
      </c>
      <c r="F155" s="16">
        <v>2.8999999999999998E-3</v>
      </c>
      <c r="G155" s="16"/>
    </row>
    <row r="156" spans="1:7" x14ac:dyDescent="0.25">
      <c r="A156" s="13" t="s">
        <v>1823</v>
      </c>
      <c r="B156" s="33" t="s">
        <v>1824</v>
      </c>
      <c r="C156" s="33" t="s">
        <v>420</v>
      </c>
      <c r="D156" s="14">
        <v>1900</v>
      </c>
      <c r="E156" s="15">
        <v>32.11</v>
      </c>
      <c r="F156" s="16">
        <v>2.8999999999999998E-3</v>
      </c>
      <c r="G156" s="16"/>
    </row>
    <row r="157" spans="1:7" x14ac:dyDescent="0.25">
      <c r="A157" s="13" t="s">
        <v>968</v>
      </c>
      <c r="B157" s="33" t="s">
        <v>969</v>
      </c>
      <c r="C157" s="33" t="s">
        <v>420</v>
      </c>
      <c r="D157" s="14">
        <v>1880</v>
      </c>
      <c r="E157" s="15">
        <v>31.69</v>
      </c>
      <c r="F157" s="16">
        <v>2.8999999999999998E-3</v>
      </c>
      <c r="G157" s="16"/>
    </row>
    <row r="158" spans="1:7" x14ac:dyDescent="0.25">
      <c r="A158" s="13" t="s">
        <v>2619</v>
      </c>
      <c r="B158" s="33" t="s">
        <v>2620</v>
      </c>
      <c r="C158" s="33" t="s">
        <v>549</v>
      </c>
      <c r="D158" s="14">
        <v>6423</v>
      </c>
      <c r="E158" s="15">
        <v>31.28</v>
      </c>
      <c r="F158" s="16">
        <v>2.8999999999999998E-3</v>
      </c>
      <c r="G158" s="16"/>
    </row>
    <row r="159" spans="1:7" x14ac:dyDescent="0.25">
      <c r="A159" s="13" t="s">
        <v>2621</v>
      </c>
      <c r="B159" s="33" t="s">
        <v>2622</v>
      </c>
      <c r="C159" s="33" t="s">
        <v>405</v>
      </c>
      <c r="D159" s="14">
        <v>5238</v>
      </c>
      <c r="E159" s="15">
        <v>31.26</v>
      </c>
      <c r="F159" s="16">
        <v>2.8999999999999998E-3</v>
      </c>
      <c r="G159" s="16"/>
    </row>
    <row r="160" spans="1:7" x14ac:dyDescent="0.25">
      <c r="A160" s="13" t="s">
        <v>867</v>
      </c>
      <c r="B160" s="33" t="s">
        <v>868</v>
      </c>
      <c r="C160" s="33" t="s">
        <v>438</v>
      </c>
      <c r="D160" s="14">
        <v>4770</v>
      </c>
      <c r="E160" s="15">
        <v>31</v>
      </c>
      <c r="F160" s="16">
        <v>2.8E-3</v>
      </c>
      <c r="G160" s="16"/>
    </row>
    <row r="161" spans="1:7" x14ac:dyDescent="0.25">
      <c r="A161" s="13" t="s">
        <v>976</v>
      </c>
      <c r="B161" s="33" t="s">
        <v>977</v>
      </c>
      <c r="C161" s="33" t="s">
        <v>445</v>
      </c>
      <c r="D161" s="14">
        <v>7772</v>
      </c>
      <c r="E161" s="15">
        <v>30.98</v>
      </c>
      <c r="F161" s="16">
        <v>2.8E-3</v>
      </c>
      <c r="G161" s="16"/>
    </row>
    <row r="162" spans="1:7" x14ac:dyDescent="0.25">
      <c r="A162" s="13" t="s">
        <v>2018</v>
      </c>
      <c r="B162" s="33" t="s">
        <v>2019</v>
      </c>
      <c r="C162" s="33" t="s">
        <v>487</v>
      </c>
      <c r="D162" s="14">
        <v>3044</v>
      </c>
      <c r="E162" s="15">
        <v>30.66</v>
      </c>
      <c r="F162" s="16">
        <v>2.8E-3</v>
      </c>
      <c r="G162" s="16"/>
    </row>
    <row r="163" spans="1:7" x14ac:dyDescent="0.25">
      <c r="A163" s="13" t="s">
        <v>2623</v>
      </c>
      <c r="B163" s="33" t="s">
        <v>2624</v>
      </c>
      <c r="C163" s="33" t="s">
        <v>412</v>
      </c>
      <c r="D163" s="14">
        <v>2626</v>
      </c>
      <c r="E163" s="15">
        <v>30.66</v>
      </c>
      <c r="F163" s="16">
        <v>2.8E-3</v>
      </c>
      <c r="G163" s="16"/>
    </row>
    <row r="164" spans="1:7" x14ac:dyDescent="0.25">
      <c r="A164" s="13" t="s">
        <v>2014</v>
      </c>
      <c r="B164" s="33" t="s">
        <v>2015</v>
      </c>
      <c r="C164" s="33" t="s">
        <v>445</v>
      </c>
      <c r="D164" s="14">
        <v>4357</v>
      </c>
      <c r="E164" s="15">
        <v>30.49</v>
      </c>
      <c r="F164" s="16">
        <v>2.8E-3</v>
      </c>
      <c r="G164" s="16"/>
    </row>
    <row r="165" spans="1:7" x14ac:dyDescent="0.25">
      <c r="A165" s="13" t="s">
        <v>1582</v>
      </c>
      <c r="B165" s="33" t="s">
        <v>1583</v>
      </c>
      <c r="C165" s="33" t="s">
        <v>484</v>
      </c>
      <c r="D165" s="14">
        <v>3916</v>
      </c>
      <c r="E165" s="15">
        <v>30.38</v>
      </c>
      <c r="F165" s="16">
        <v>2.8E-3</v>
      </c>
      <c r="G165" s="16"/>
    </row>
    <row r="166" spans="1:7" x14ac:dyDescent="0.25">
      <c r="A166" s="13" t="s">
        <v>2625</v>
      </c>
      <c r="B166" s="33" t="s">
        <v>2626</v>
      </c>
      <c r="C166" s="33" t="s">
        <v>823</v>
      </c>
      <c r="D166" s="14">
        <v>5899</v>
      </c>
      <c r="E166" s="15">
        <v>30.31</v>
      </c>
      <c r="F166" s="16">
        <v>2.8E-3</v>
      </c>
      <c r="G166" s="16"/>
    </row>
    <row r="167" spans="1:7" x14ac:dyDescent="0.25">
      <c r="A167" s="13" t="s">
        <v>2627</v>
      </c>
      <c r="B167" s="33" t="s">
        <v>2628</v>
      </c>
      <c r="C167" s="33" t="s">
        <v>415</v>
      </c>
      <c r="D167" s="14">
        <v>12943</v>
      </c>
      <c r="E167" s="15">
        <v>30.14</v>
      </c>
      <c r="F167" s="16">
        <v>2.8E-3</v>
      </c>
      <c r="G167" s="16"/>
    </row>
    <row r="168" spans="1:7" x14ac:dyDescent="0.25">
      <c r="A168" s="13" t="s">
        <v>2629</v>
      </c>
      <c r="B168" s="33" t="s">
        <v>2630</v>
      </c>
      <c r="C168" s="33" t="s">
        <v>856</v>
      </c>
      <c r="D168" s="14">
        <v>2146</v>
      </c>
      <c r="E168" s="15">
        <v>30.11</v>
      </c>
      <c r="F168" s="16">
        <v>2.8E-3</v>
      </c>
      <c r="G168" s="16"/>
    </row>
    <row r="169" spans="1:7" x14ac:dyDescent="0.25">
      <c r="A169" s="13" t="s">
        <v>2631</v>
      </c>
      <c r="B169" s="33" t="s">
        <v>2632</v>
      </c>
      <c r="C169" s="33" t="s">
        <v>581</v>
      </c>
      <c r="D169" s="14">
        <v>4650</v>
      </c>
      <c r="E169" s="15">
        <v>29.61</v>
      </c>
      <c r="F169" s="16">
        <v>2.7000000000000001E-3</v>
      </c>
      <c r="G169" s="16"/>
    </row>
    <row r="170" spans="1:7" x14ac:dyDescent="0.25">
      <c r="A170" s="13" t="s">
        <v>2633</v>
      </c>
      <c r="B170" s="33" t="s">
        <v>2634</v>
      </c>
      <c r="C170" s="33" t="s">
        <v>505</v>
      </c>
      <c r="D170" s="14">
        <v>8738</v>
      </c>
      <c r="E170" s="15">
        <v>28.72</v>
      </c>
      <c r="F170" s="16">
        <v>2.5999999999999999E-3</v>
      </c>
      <c r="G170" s="16"/>
    </row>
    <row r="171" spans="1:7" x14ac:dyDescent="0.25">
      <c r="A171" s="13" t="s">
        <v>480</v>
      </c>
      <c r="B171" s="33" t="s">
        <v>481</v>
      </c>
      <c r="C171" s="33" t="s">
        <v>479</v>
      </c>
      <c r="D171" s="14">
        <v>6706</v>
      </c>
      <c r="E171" s="15">
        <v>28.49</v>
      </c>
      <c r="F171" s="16">
        <v>2.5999999999999999E-3</v>
      </c>
      <c r="G171" s="16"/>
    </row>
    <row r="172" spans="1:7" x14ac:dyDescent="0.25">
      <c r="A172" s="13" t="s">
        <v>2635</v>
      </c>
      <c r="B172" s="33" t="s">
        <v>2636</v>
      </c>
      <c r="C172" s="33" t="s">
        <v>530</v>
      </c>
      <c r="D172" s="14">
        <v>15691</v>
      </c>
      <c r="E172" s="15">
        <v>28.26</v>
      </c>
      <c r="F172" s="16">
        <v>2.5999999999999999E-3</v>
      </c>
      <c r="G172" s="16"/>
    </row>
    <row r="173" spans="1:7" x14ac:dyDescent="0.25">
      <c r="A173" s="13" t="s">
        <v>2637</v>
      </c>
      <c r="B173" s="33" t="s">
        <v>2638</v>
      </c>
      <c r="C173" s="33" t="s">
        <v>549</v>
      </c>
      <c r="D173" s="14">
        <v>17587</v>
      </c>
      <c r="E173" s="15">
        <v>28.24</v>
      </c>
      <c r="F173" s="16">
        <v>2.5999999999999999E-3</v>
      </c>
      <c r="G173" s="16"/>
    </row>
    <row r="174" spans="1:7" x14ac:dyDescent="0.25">
      <c r="A174" s="13" t="s">
        <v>984</v>
      </c>
      <c r="B174" s="33" t="s">
        <v>985</v>
      </c>
      <c r="C174" s="33" t="s">
        <v>581</v>
      </c>
      <c r="D174" s="14">
        <v>2660</v>
      </c>
      <c r="E174" s="15">
        <v>28.07</v>
      </c>
      <c r="F174" s="16">
        <v>2.5999999999999999E-3</v>
      </c>
      <c r="G174" s="16"/>
    </row>
    <row r="175" spans="1:7" x14ac:dyDescent="0.25">
      <c r="A175" s="13" t="s">
        <v>2639</v>
      </c>
      <c r="B175" s="33" t="s">
        <v>2640</v>
      </c>
      <c r="C175" s="33" t="s">
        <v>396</v>
      </c>
      <c r="D175" s="14">
        <v>35975</v>
      </c>
      <c r="E175" s="15">
        <v>27.95</v>
      </c>
      <c r="F175" s="16">
        <v>2.5999999999999999E-3</v>
      </c>
      <c r="G175" s="16"/>
    </row>
    <row r="176" spans="1:7" x14ac:dyDescent="0.25">
      <c r="A176" s="13" t="s">
        <v>966</v>
      </c>
      <c r="B176" s="33" t="s">
        <v>967</v>
      </c>
      <c r="C176" s="33" t="s">
        <v>530</v>
      </c>
      <c r="D176" s="14">
        <v>1622</v>
      </c>
      <c r="E176" s="15">
        <v>27.78</v>
      </c>
      <c r="F176" s="16">
        <v>2.5000000000000001E-3</v>
      </c>
      <c r="G176" s="16"/>
    </row>
    <row r="177" spans="1:7" x14ac:dyDescent="0.25">
      <c r="A177" s="13" t="s">
        <v>1777</v>
      </c>
      <c r="B177" s="33" t="s">
        <v>1778</v>
      </c>
      <c r="C177" s="33" t="s">
        <v>465</v>
      </c>
      <c r="D177" s="14">
        <v>5149</v>
      </c>
      <c r="E177" s="15">
        <v>27.77</v>
      </c>
      <c r="F177" s="16">
        <v>2.5000000000000001E-3</v>
      </c>
      <c r="G177" s="16"/>
    </row>
    <row r="178" spans="1:7" x14ac:dyDescent="0.25">
      <c r="A178" s="13" t="s">
        <v>1758</v>
      </c>
      <c r="B178" s="33" t="s">
        <v>1759</v>
      </c>
      <c r="C178" s="33" t="s">
        <v>415</v>
      </c>
      <c r="D178" s="14">
        <v>3898</v>
      </c>
      <c r="E178" s="15">
        <v>27.63</v>
      </c>
      <c r="F178" s="16">
        <v>2.5000000000000001E-3</v>
      </c>
      <c r="G178" s="16"/>
    </row>
    <row r="179" spans="1:7" x14ac:dyDescent="0.25">
      <c r="A179" s="13" t="s">
        <v>2641</v>
      </c>
      <c r="B179" s="33" t="s">
        <v>2642</v>
      </c>
      <c r="C179" s="33" t="s">
        <v>856</v>
      </c>
      <c r="D179" s="14">
        <v>2516</v>
      </c>
      <c r="E179" s="15">
        <v>27.52</v>
      </c>
      <c r="F179" s="16">
        <v>2.5000000000000001E-3</v>
      </c>
      <c r="G179" s="16"/>
    </row>
    <row r="180" spans="1:7" x14ac:dyDescent="0.25">
      <c r="A180" s="13" t="s">
        <v>2643</v>
      </c>
      <c r="B180" s="33" t="s">
        <v>2644</v>
      </c>
      <c r="C180" s="33" t="s">
        <v>479</v>
      </c>
      <c r="D180" s="14">
        <v>15986</v>
      </c>
      <c r="E180" s="15">
        <v>27.21</v>
      </c>
      <c r="F180" s="16">
        <v>2.5000000000000001E-3</v>
      </c>
      <c r="G180" s="16"/>
    </row>
    <row r="181" spans="1:7" x14ac:dyDescent="0.25">
      <c r="A181" s="13" t="s">
        <v>2645</v>
      </c>
      <c r="B181" s="33" t="s">
        <v>2646</v>
      </c>
      <c r="C181" s="33" t="s">
        <v>565</v>
      </c>
      <c r="D181" s="14">
        <v>19995</v>
      </c>
      <c r="E181" s="15">
        <v>27.02</v>
      </c>
      <c r="F181" s="16">
        <v>2.5000000000000001E-3</v>
      </c>
      <c r="G181" s="16"/>
    </row>
    <row r="182" spans="1:7" x14ac:dyDescent="0.25">
      <c r="A182" s="13" t="s">
        <v>2647</v>
      </c>
      <c r="B182" s="33" t="s">
        <v>2648</v>
      </c>
      <c r="C182" s="33" t="s">
        <v>510</v>
      </c>
      <c r="D182" s="14">
        <v>4131</v>
      </c>
      <c r="E182" s="15">
        <v>26.9</v>
      </c>
      <c r="F182" s="16">
        <v>2.5000000000000001E-3</v>
      </c>
      <c r="G182" s="16"/>
    </row>
    <row r="183" spans="1:7" x14ac:dyDescent="0.25">
      <c r="A183" s="13" t="s">
        <v>526</v>
      </c>
      <c r="B183" s="33" t="s">
        <v>527</v>
      </c>
      <c r="C183" s="33" t="s">
        <v>393</v>
      </c>
      <c r="D183" s="14">
        <v>4032</v>
      </c>
      <c r="E183" s="15">
        <v>26.65</v>
      </c>
      <c r="F183" s="16">
        <v>2.3999999999999998E-3</v>
      </c>
      <c r="G183" s="16"/>
    </row>
    <row r="184" spans="1:7" x14ac:dyDescent="0.25">
      <c r="A184" s="13" t="s">
        <v>2649</v>
      </c>
      <c r="B184" s="33" t="s">
        <v>2650</v>
      </c>
      <c r="C184" s="33" t="s">
        <v>438</v>
      </c>
      <c r="D184" s="14">
        <v>5362</v>
      </c>
      <c r="E184" s="15">
        <v>26.62</v>
      </c>
      <c r="F184" s="16">
        <v>2.3999999999999998E-3</v>
      </c>
      <c r="G184" s="16"/>
    </row>
    <row r="185" spans="1:7" x14ac:dyDescent="0.25">
      <c r="A185" s="13" t="s">
        <v>2651</v>
      </c>
      <c r="B185" s="33" t="s">
        <v>2652</v>
      </c>
      <c r="C185" s="33" t="s">
        <v>396</v>
      </c>
      <c r="D185" s="14">
        <v>28618</v>
      </c>
      <c r="E185" s="15">
        <v>26.41</v>
      </c>
      <c r="F185" s="16">
        <v>2.3999999999999998E-3</v>
      </c>
      <c r="G185" s="16"/>
    </row>
    <row r="186" spans="1:7" x14ac:dyDescent="0.25">
      <c r="A186" s="13" t="s">
        <v>2653</v>
      </c>
      <c r="B186" s="33" t="s">
        <v>2654</v>
      </c>
      <c r="C186" s="33" t="s">
        <v>530</v>
      </c>
      <c r="D186" s="14">
        <v>5412</v>
      </c>
      <c r="E186" s="15">
        <v>26.13</v>
      </c>
      <c r="F186" s="16">
        <v>2.3999999999999998E-3</v>
      </c>
      <c r="G186" s="16"/>
    </row>
    <row r="187" spans="1:7" x14ac:dyDescent="0.25">
      <c r="A187" s="13" t="s">
        <v>2655</v>
      </c>
      <c r="B187" s="33" t="s">
        <v>2656</v>
      </c>
      <c r="C187" s="33" t="s">
        <v>487</v>
      </c>
      <c r="D187" s="14">
        <v>1668</v>
      </c>
      <c r="E187" s="15">
        <v>26.1</v>
      </c>
      <c r="F187" s="16">
        <v>2.3999999999999998E-3</v>
      </c>
      <c r="G187" s="16"/>
    </row>
    <row r="188" spans="1:7" x14ac:dyDescent="0.25">
      <c r="A188" s="13" t="s">
        <v>2657</v>
      </c>
      <c r="B188" s="33" t="s">
        <v>2658</v>
      </c>
      <c r="C188" s="33" t="s">
        <v>565</v>
      </c>
      <c r="D188" s="14">
        <v>6576</v>
      </c>
      <c r="E188" s="15">
        <v>25.99</v>
      </c>
      <c r="F188" s="16">
        <v>2.3999999999999998E-3</v>
      </c>
      <c r="G188" s="16"/>
    </row>
    <row r="189" spans="1:7" x14ac:dyDescent="0.25">
      <c r="A189" s="13" t="s">
        <v>974</v>
      </c>
      <c r="B189" s="33" t="s">
        <v>975</v>
      </c>
      <c r="C189" s="33" t="s">
        <v>431</v>
      </c>
      <c r="D189" s="14">
        <v>1294</v>
      </c>
      <c r="E189" s="15">
        <v>25.88</v>
      </c>
      <c r="F189" s="16">
        <v>2.3999999999999998E-3</v>
      </c>
      <c r="G189" s="16"/>
    </row>
    <row r="190" spans="1:7" x14ac:dyDescent="0.25">
      <c r="A190" s="13" t="s">
        <v>2659</v>
      </c>
      <c r="B190" s="33" t="s">
        <v>2660</v>
      </c>
      <c r="C190" s="33" t="s">
        <v>881</v>
      </c>
      <c r="D190" s="14">
        <v>3998</v>
      </c>
      <c r="E190" s="15">
        <v>25.57</v>
      </c>
      <c r="F190" s="16">
        <v>2.3E-3</v>
      </c>
      <c r="G190" s="16"/>
    </row>
    <row r="191" spans="1:7" x14ac:dyDescent="0.25">
      <c r="A191" s="13" t="s">
        <v>2661</v>
      </c>
      <c r="B191" s="33" t="s">
        <v>2662</v>
      </c>
      <c r="C191" s="33" t="s">
        <v>460</v>
      </c>
      <c r="D191" s="14">
        <v>5649</v>
      </c>
      <c r="E191" s="15">
        <v>25.37</v>
      </c>
      <c r="F191" s="16">
        <v>2.3E-3</v>
      </c>
      <c r="G191" s="16"/>
    </row>
    <row r="192" spans="1:7" x14ac:dyDescent="0.25">
      <c r="A192" s="13" t="s">
        <v>1789</v>
      </c>
      <c r="B192" s="33" t="s">
        <v>1790</v>
      </c>
      <c r="C192" s="33" t="s">
        <v>909</v>
      </c>
      <c r="D192" s="14">
        <v>4550</v>
      </c>
      <c r="E192" s="15">
        <v>25.25</v>
      </c>
      <c r="F192" s="16">
        <v>2.3E-3</v>
      </c>
      <c r="G192" s="16"/>
    </row>
    <row r="193" spans="1:7" x14ac:dyDescent="0.25">
      <c r="A193" s="13" t="s">
        <v>982</v>
      </c>
      <c r="B193" s="33" t="s">
        <v>983</v>
      </c>
      <c r="C193" s="33" t="s">
        <v>460</v>
      </c>
      <c r="D193" s="14">
        <v>3753</v>
      </c>
      <c r="E193" s="15">
        <v>25.08</v>
      </c>
      <c r="F193" s="16">
        <v>2.3E-3</v>
      </c>
      <c r="G193" s="16"/>
    </row>
    <row r="194" spans="1:7" x14ac:dyDescent="0.25">
      <c r="A194" s="13" t="s">
        <v>2663</v>
      </c>
      <c r="B194" s="33" t="s">
        <v>2664</v>
      </c>
      <c r="C194" s="33" t="s">
        <v>2173</v>
      </c>
      <c r="D194" s="14">
        <v>4857</v>
      </c>
      <c r="E194" s="15">
        <v>24.85</v>
      </c>
      <c r="F194" s="16">
        <v>2.3E-3</v>
      </c>
      <c r="G194" s="16"/>
    </row>
    <row r="195" spans="1:7" x14ac:dyDescent="0.25">
      <c r="A195" s="13" t="s">
        <v>2665</v>
      </c>
      <c r="B195" s="33" t="s">
        <v>2666</v>
      </c>
      <c r="C195" s="33" t="s">
        <v>479</v>
      </c>
      <c r="D195" s="14">
        <v>25837</v>
      </c>
      <c r="E195" s="15">
        <v>24.83</v>
      </c>
      <c r="F195" s="16">
        <v>2.3E-3</v>
      </c>
      <c r="G195" s="16"/>
    </row>
    <row r="196" spans="1:7" x14ac:dyDescent="0.25">
      <c r="A196" s="13" t="s">
        <v>2667</v>
      </c>
      <c r="B196" s="33" t="s">
        <v>2668</v>
      </c>
      <c r="C196" s="33" t="s">
        <v>823</v>
      </c>
      <c r="D196" s="14">
        <v>73945</v>
      </c>
      <c r="E196" s="15">
        <v>24.67</v>
      </c>
      <c r="F196" s="16">
        <v>2.3E-3</v>
      </c>
      <c r="G196" s="16"/>
    </row>
    <row r="197" spans="1:7" x14ac:dyDescent="0.25">
      <c r="A197" s="13" t="s">
        <v>2669</v>
      </c>
      <c r="B197" s="33" t="s">
        <v>2670</v>
      </c>
      <c r="C197" s="33" t="s">
        <v>523</v>
      </c>
      <c r="D197" s="14">
        <v>17412</v>
      </c>
      <c r="E197" s="15">
        <v>24.04</v>
      </c>
      <c r="F197" s="16">
        <v>2.2000000000000001E-3</v>
      </c>
      <c r="G197" s="16"/>
    </row>
    <row r="198" spans="1:7" x14ac:dyDescent="0.25">
      <c r="A198" s="13" t="s">
        <v>2671</v>
      </c>
      <c r="B198" s="33" t="s">
        <v>2672</v>
      </c>
      <c r="C198" s="33" t="s">
        <v>465</v>
      </c>
      <c r="D198" s="14">
        <v>8649</v>
      </c>
      <c r="E198" s="15">
        <v>24</v>
      </c>
      <c r="F198" s="16">
        <v>2.2000000000000001E-3</v>
      </c>
      <c r="G198" s="16"/>
    </row>
    <row r="199" spans="1:7" x14ac:dyDescent="0.25">
      <c r="A199" s="13" t="s">
        <v>2673</v>
      </c>
      <c r="B199" s="33" t="s">
        <v>2674</v>
      </c>
      <c r="C199" s="33" t="s">
        <v>445</v>
      </c>
      <c r="D199" s="14">
        <v>15707</v>
      </c>
      <c r="E199" s="15">
        <v>23.66</v>
      </c>
      <c r="F199" s="16">
        <v>2.2000000000000001E-3</v>
      </c>
      <c r="G199" s="16"/>
    </row>
    <row r="200" spans="1:7" x14ac:dyDescent="0.25">
      <c r="A200" s="13" t="s">
        <v>2675</v>
      </c>
      <c r="B200" s="33" t="s">
        <v>2676</v>
      </c>
      <c r="C200" s="33" t="s">
        <v>405</v>
      </c>
      <c r="D200" s="14">
        <v>1076</v>
      </c>
      <c r="E200" s="15">
        <v>23.47</v>
      </c>
      <c r="F200" s="16">
        <v>2.2000000000000001E-3</v>
      </c>
      <c r="G200" s="16"/>
    </row>
    <row r="201" spans="1:7" x14ac:dyDescent="0.25">
      <c r="A201" s="13" t="s">
        <v>2677</v>
      </c>
      <c r="B201" s="33" t="s">
        <v>2678</v>
      </c>
      <c r="C201" s="33" t="s">
        <v>576</v>
      </c>
      <c r="D201" s="14">
        <v>380</v>
      </c>
      <c r="E201" s="15">
        <v>23.32</v>
      </c>
      <c r="F201" s="16">
        <v>2.0999999999999999E-3</v>
      </c>
      <c r="G201" s="16"/>
    </row>
    <row r="202" spans="1:7" x14ac:dyDescent="0.25">
      <c r="A202" s="13" t="s">
        <v>506</v>
      </c>
      <c r="B202" s="33" t="s">
        <v>507</v>
      </c>
      <c r="C202" s="33" t="s">
        <v>431</v>
      </c>
      <c r="D202" s="14">
        <v>3038</v>
      </c>
      <c r="E202" s="15">
        <v>23.11</v>
      </c>
      <c r="F202" s="16">
        <v>2.0999999999999999E-3</v>
      </c>
      <c r="G202" s="16"/>
    </row>
    <row r="203" spans="1:7" x14ac:dyDescent="0.25">
      <c r="A203" s="13" t="s">
        <v>2679</v>
      </c>
      <c r="B203" s="33" t="s">
        <v>2680</v>
      </c>
      <c r="C203" s="33" t="s">
        <v>786</v>
      </c>
      <c r="D203" s="14">
        <v>8293</v>
      </c>
      <c r="E203" s="15">
        <v>22.97</v>
      </c>
      <c r="F203" s="16">
        <v>2.0999999999999999E-3</v>
      </c>
      <c r="G203" s="16"/>
    </row>
    <row r="204" spans="1:7" x14ac:dyDescent="0.25">
      <c r="A204" s="13" t="s">
        <v>2681</v>
      </c>
      <c r="B204" s="33" t="s">
        <v>2682</v>
      </c>
      <c r="C204" s="33" t="s">
        <v>405</v>
      </c>
      <c r="D204" s="14">
        <v>4636</v>
      </c>
      <c r="E204" s="15">
        <v>21.66</v>
      </c>
      <c r="F204" s="16">
        <v>2E-3</v>
      </c>
      <c r="G204" s="16"/>
    </row>
    <row r="205" spans="1:7" x14ac:dyDescent="0.25">
      <c r="A205" s="13" t="s">
        <v>2683</v>
      </c>
      <c r="B205" s="33" t="s">
        <v>2684</v>
      </c>
      <c r="C205" s="33" t="s">
        <v>431</v>
      </c>
      <c r="D205" s="14">
        <v>1972</v>
      </c>
      <c r="E205" s="15">
        <v>21.32</v>
      </c>
      <c r="F205" s="16">
        <v>2E-3</v>
      </c>
      <c r="G205" s="16"/>
    </row>
    <row r="206" spans="1:7" x14ac:dyDescent="0.25">
      <c r="A206" s="13" t="s">
        <v>2044</v>
      </c>
      <c r="B206" s="33" t="s">
        <v>2045</v>
      </c>
      <c r="C206" s="33" t="s">
        <v>549</v>
      </c>
      <c r="D206" s="14">
        <v>9264</v>
      </c>
      <c r="E206" s="15">
        <v>21.13</v>
      </c>
      <c r="F206" s="16">
        <v>1.9E-3</v>
      </c>
      <c r="G206" s="16"/>
    </row>
    <row r="207" spans="1:7" x14ac:dyDescent="0.25">
      <c r="A207" s="13" t="s">
        <v>2685</v>
      </c>
      <c r="B207" s="33" t="s">
        <v>2686</v>
      </c>
      <c r="C207" s="33" t="s">
        <v>909</v>
      </c>
      <c r="D207" s="14">
        <v>5488</v>
      </c>
      <c r="E207" s="15">
        <v>21.1</v>
      </c>
      <c r="F207" s="16">
        <v>1.9E-3</v>
      </c>
      <c r="G207" s="16"/>
    </row>
    <row r="208" spans="1:7" x14ac:dyDescent="0.25">
      <c r="A208" s="13" t="s">
        <v>2046</v>
      </c>
      <c r="B208" s="33" t="s">
        <v>2047</v>
      </c>
      <c r="C208" s="33" t="s">
        <v>415</v>
      </c>
      <c r="D208" s="14">
        <v>370</v>
      </c>
      <c r="E208" s="15">
        <v>20.86</v>
      </c>
      <c r="F208" s="16">
        <v>1.9E-3</v>
      </c>
      <c r="G208" s="16"/>
    </row>
    <row r="209" spans="1:7" x14ac:dyDescent="0.25">
      <c r="A209" s="13" t="s">
        <v>2687</v>
      </c>
      <c r="B209" s="33" t="s">
        <v>2688</v>
      </c>
      <c r="C209" s="33" t="s">
        <v>393</v>
      </c>
      <c r="D209" s="14">
        <v>2751</v>
      </c>
      <c r="E209" s="15">
        <v>20.73</v>
      </c>
      <c r="F209" s="16">
        <v>1.9E-3</v>
      </c>
      <c r="G209" s="16"/>
    </row>
    <row r="210" spans="1:7" x14ac:dyDescent="0.25">
      <c r="A210" s="13" t="s">
        <v>2689</v>
      </c>
      <c r="B210" s="33" t="s">
        <v>2690</v>
      </c>
      <c r="C210" s="33" t="s">
        <v>530</v>
      </c>
      <c r="D210" s="14">
        <v>4280</v>
      </c>
      <c r="E210" s="15">
        <v>20.46</v>
      </c>
      <c r="F210" s="16">
        <v>1.9E-3</v>
      </c>
      <c r="G210" s="16"/>
    </row>
    <row r="211" spans="1:7" x14ac:dyDescent="0.25">
      <c r="A211" s="13" t="s">
        <v>2691</v>
      </c>
      <c r="B211" s="33" t="s">
        <v>2692</v>
      </c>
      <c r="C211" s="33" t="s">
        <v>455</v>
      </c>
      <c r="D211" s="14">
        <v>8818</v>
      </c>
      <c r="E211" s="15">
        <v>20.45</v>
      </c>
      <c r="F211" s="16">
        <v>1.9E-3</v>
      </c>
      <c r="G211" s="16"/>
    </row>
    <row r="212" spans="1:7" x14ac:dyDescent="0.25">
      <c r="A212" s="13" t="s">
        <v>2693</v>
      </c>
      <c r="B212" s="33" t="s">
        <v>2694</v>
      </c>
      <c r="C212" s="33" t="s">
        <v>549</v>
      </c>
      <c r="D212" s="14">
        <v>8154</v>
      </c>
      <c r="E212" s="15">
        <v>20.41</v>
      </c>
      <c r="F212" s="16">
        <v>1.9E-3</v>
      </c>
      <c r="G212" s="16"/>
    </row>
    <row r="213" spans="1:7" x14ac:dyDescent="0.25">
      <c r="A213" s="13" t="s">
        <v>2695</v>
      </c>
      <c r="B213" s="33" t="s">
        <v>2696</v>
      </c>
      <c r="C213" s="33" t="s">
        <v>530</v>
      </c>
      <c r="D213" s="14">
        <v>2123</v>
      </c>
      <c r="E213" s="15">
        <v>20.13</v>
      </c>
      <c r="F213" s="16">
        <v>1.8E-3</v>
      </c>
      <c r="G213" s="16"/>
    </row>
    <row r="214" spans="1:7" x14ac:dyDescent="0.25">
      <c r="A214" s="13" t="s">
        <v>501</v>
      </c>
      <c r="B214" s="33" t="s">
        <v>502</v>
      </c>
      <c r="C214" s="33" t="s">
        <v>445</v>
      </c>
      <c r="D214" s="14">
        <v>1662</v>
      </c>
      <c r="E214" s="15">
        <v>20.04</v>
      </c>
      <c r="F214" s="16">
        <v>1.8E-3</v>
      </c>
      <c r="G214" s="16"/>
    </row>
    <row r="215" spans="1:7" x14ac:dyDescent="0.25">
      <c r="A215" s="13" t="s">
        <v>2040</v>
      </c>
      <c r="B215" s="33" t="s">
        <v>2041</v>
      </c>
      <c r="C215" s="33" t="s">
        <v>530</v>
      </c>
      <c r="D215" s="14">
        <v>3890</v>
      </c>
      <c r="E215" s="15">
        <v>19.73</v>
      </c>
      <c r="F215" s="16">
        <v>1.8E-3</v>
      </c>
      <c r="G215" s="16"/>
    </row>
    <row r="216" spans="1:7" x14ac:dyDescent="0.25">
      <c r="A216" s="13" t="s">
        <v>2697</v>
      </c>
      <c r="B216" s="33" t="s">
        <v>2698</v>
      </c>
      <c r="C216" s="33" t="s">
        <v>393</v>
      </c>
      <c r="D216" s="14">
        <v>1111</v>
      </c>
      <c r="E216" s="15">
        <v>19.600000000000001</v>
      </c>
      <c r="F216" s="16">
        <v>1.8E-3</v>
      </c>
      <c r="G216" s="16"/>
    </row>
    <row r="217" spans="1:7" x14ac:dyDescent="0.25">
      <c r="A217" s="13" t="s">
        <v>2699</v>
      </c>
      <c r="B217" s="33" t="s">
        <v>2700</v>
      </c>
      <c r="C217" s="33" t="s">
        <v>479</v>
      </c>
      <c r="D217" s="14">
        <v>21824</v>
      </c>
      <c r="E217" s="15">
        <v>19.260000000000002</v>
      </c>
      <c r="F217" s="16">
        <v>1.8E-3</v>
      </c>
      <c r="G217" s="16"/>
    </row>
    <row r="218" spans="1:7" x14ac:dyDescent="0.25">
      <c r="A218" s="13" t="s">
        <v>2701</v>
      </c>
      <c r="B218" s="33" t="s">
        <v>2702</v>
      </c>
      <c r="C218" s="33" t="s">
        <v>549</v>
      </c>
      <c r="D218" s="14">
        <v>8598</v>
      </c>
      <c r="E218" s="15">
        <v>19.21</v>
      </c>
      <c r="F218" s="16">
        <v>1.8E-3</v>
      </c>
      <c r="G218" s="16"/>
    </row>
    <row r="219" spans="1:7" x14ac:dyDescent="0.25">
      <c r="A219" s="13" t="s">
        <v>2703</v>
      </c>
      <c r="B219" s="33" t="s">
        <v>2704</v>
      </c>
      <c r="C219" s="33" t="s">
        <v>565</v>
      </c>
      <c r="D219" s="14">
        <v>78321</v>
      </c>
      <c r="E219" s="15">
        <v>19.010000000000002</v>
      </c>
      <c r="F219" s="16">
        <v>1.6999999999999999E-3</v>
      </c>
      <c r="G219" s="16"/>
    </row>
    <row r="220" spans="1:7" x14ac:dyDescent="0.25">
      <c r="A220" s="13" t="s">
        <v>2705</v>
      </c>
      <c r="B220" s="33" t="s">
        <v>2706</v>
      </c>
      <c r="C220" s="33" t="s">
        <v>769</v>
      </c>
      <c r="D220" s="14">
        <v>3091</v>
      </c>
      <c r="E220" s="15">
        <v>19.010000000000002</v>
      </c>
      <c r="F220" s="16">
        <v>1.6999999999999999E-3</v>
      </c>
      <c r="G220" s="16"/>
    </row>
    <row r="221" spans="1:7" x14ac:dyDescent="0.25">
      <c r="A221" s="13" t="s">
        <v>2707</v>
      </c>
      <c r="B221" s="33" t="s">
        <v>2708</v>
      </c>
      <c r="C221" s="33" t="s">
        <v>549</v>
      </c>
      <c r="D221" s="14">
        <v>7247</v>
      </c>
      <c r="E221" s="15">
        <v>18.350000000000001</v>
      </c>
      <c r="F221" s="16">
        <v>1.6999999999999999E-3</v>
      </c>
      <c r="G221" s="16"/>
    </row>
    <row r="222" spans="1:7" x14ac:dyDescent="0.25">
      <c r="A222" s="13" t="s">
        <v>2709</v>
      </c>
      <c r="B222" s="33" t="s">
        <v>2710</v>
      </c>
      <c r="C222" s="33" t="s">
        <v>530</v>
      </c>
      <c r="D222" s="14">
        <v>2683</v>
      </c>
      <c r="E222" s="15">
        <v>18.32</v>
      </c>
      <c r="F222" s="16">
        <v>1.6999999999999999E-3</v>
      </c>
      <c r="G222" s="16"/>
    </row>
    <row r="223" spans="1:7" x14ac:dyDescent="0.25">
      <c r="A223" s="13" t="s">
        <v>2711</v>
      </c>
      <c r="B223" s="33" t="s">
        <v>2712</v>
      </c>
      <c r="C223" s="33" t="s">
        <v>2173</v>
      </c>
      <c r="D223" s="14">
        <v>41936</v>
      </c>
      <c r="E223" s="15">
        <v>18.2</v>
      </c>
      <c r="F223" s="16">
        <v>1.6999999999999999E-3</v>
      </c>
      <c r="G223" s="16"/>
    </row>
    <row r="224" spans="1:7" x14ac:dyDescent="0.25">
      <c r="A224" s="13" t="s">
        <v>2713</v>
      </c>
      <c r="B224" s="33" t="s">
        <v>2714</v>
      </c>
      <c r="C224" s="33" t="s">
        <v>565</v>
      </c>
      <c r="D224" s="14">
        <v>1737</v>
      </c>
      <c r="E224" s="15">
        <v>18.18</v>
      </c>
      <c r="F224" s="16">
        <v>1.6999999999999999E-3</v>
      </c>
      <c r="G224" s="16"/>
    </row>
    <row r="225" spans="1:7" x14ac:dyDescent="0.25">
      <c r="A225" s="13" t="s">
        <v>2715</v>
      </c>
      <c r="B225" s="33" t="s">
        <v>2716</v>
      </c>
      <c r="C225" s="33" t="s">
        <v>473</v>
      </c>
      <c r="D225" s="14">
        <v>32258</v>
      </c>
      <c r="E225" s="15">
        <v>18.16</v>
      </c>
      <c r="F225" s="16">
        <v>1.6999999999999999E-3</v>
      </c>
      <c r="G225" s="16"/>
    </row>
    <row r="226" spans="1:7" x14ac:dyDescent="0.25">
      <c r="A226" s="13" t="s">
        <v>2717</v>
      </c>
      <c r="B226" s="33" t="s">
        <v>2718</v>
      </c>
      <c r="C226" s="33" t="s">
        <v>476</v>
      </c>
      <c r="D226" s="14">
        <v>3917</v>
      </c>
      <c r="E226" s="15">
        <v>18.010000000000002</v>
      </c>
      <c r="F226" s="16">
        <v>1.6999999999999999E-3</v>
      </c>
      <c r="G226" s="16"/>
    </row>
    <row r="227" spans="1:7" x14ac:dyDescent="0.25">
      <c r="A227" s="13" t="s">
        <v>2719</v>
      </c>
      <c r="B227" s="33" t="s">
        <v>2720</v>
      </c>
      <c r="C227" s="33" t="s">
        <v>576</v>
      </c>
      <c r="D227" s="14">
        <v>10853</v>
      </c>
      <c r="E227" s="15">
        <v>17.940000000000001</v>
      </c>
      <c r="F227" s="16">
        <v>1.6000000000000001E-3</v>
      </c>
      <c r="G227" s="16"/>
    </row>
    <row r="228" spans="1:7" x14ac:dyDescent="0.25">
      <c r="A228" s="13" t="s">
        <v>2721</v>
      </c>
      <c r="B228" s="33" t="s">
        <v>2722</v>
      </c>
      <c r="C228" s="33" t="s">
        <v>479</v>
      </c>
      <c r="D228" s="14">
        <v>41573</v>
      </c>
      <c r="E228" s="15">
        <v>17.91</v>
      </c>
      <c r="F228" s="16">
        <v>1.6000000000000001E-3</v>
      </c>
      <c r="G228" s="16"/>
    </row>
    <row r="229" spans="1:7" x14ac:dyDescent="0.25">
      <c r="A229" s="13" t="s">
        <v>2723</v>
      </c>
      <c r="B229" s="33" t="s">
        <v>2724</v>
      </c>
      <c r="C229" s="33" t="s">
        <v>396</v>
      </c>
      <c r="D229" s="14">
        <v>44032</v>
      </c>
      <c r="E229" s="15">
        <v>17.16</v>
      </c>
      <c r="F229" s="16">
        <v>1.6000000000000001E-3</v>
      </c>
      <c r="G229" s="16"/>
    </row>
    <row r="230" spans="1:7" x14ac:dyDescent="0.25">
      <c r="A230" s="13" t="s">
        <v>2725</v>
      </c>
      <c r="B230" s="33" t="s">
        <v>2726</v>
      </c>
      <c r="C230" s="33" t="s">
        <v>473</v>
      </c>
      <c r="D230" s="14">
        <v>5609</v>
      </c>
      <c r="E230" s="15">
        <v>16.97</v>
      </c>
      <c r="F230" s="16">
        <v>1.6000000000000001E-3</v>
      </c>
      <c r="G230" s="16"/>
    </row>
    <row r="231" spans="1:7" x14ac:dyDescent="0.25">
      <c r="A231" s="13" t="s">
        <v>2727</v>
      </c>
      <c r="B231" s="33" t="s">
        <v>2728</v>
      </c>
      <c r="C231" s="33" t="s">
        <v>405</v>
      </c>
      <c r="D231" s="14">
        <v>4600</v>
      </c>
      <c r="E231" s="15">
        <v>16.91</v>
      </c>
      <c r="F231" s="16">
        <v>1.5E-3</v>
      </c>
      <c r="G231" s="16"/>
    </row>
    <row r="232" spans="1:7" x14ac:dyDescent="0.25">
      <c r="A232" s="13" t="s">
        <v>2012</v>
      </c>
      <c r="B232" s="33" t="s">
        <v>2013</v>
      </c>
      <c r="C232" s="33" t="s">
        <v>438</v>
      </c>
      <c r="D232" s="14">
        <v>1444</v>
      </c>
      <c r="E232" s="15">
        <v>16.86</v>
      </c>
      <c r="F232" s="16">
        <v>1.5E-3</v>
      </c>
      <c r="G232" s="16"/>
    </row>
    <row r="233" spans="1:7" x14ac:dyDescent="0.25">
      <c r="A233" s="13" t="s">
        <v>513</v>
      </c>
      <c r="B233" s="33" t="s">
        <v>514</v>
      </c>
      <c r="C233" s="33" t="s">
        <v>495</v>
      </c>
      <c r="D233" s="14">
        <v>1087</v>
      </c>
      <c r="E233" s="15">
        <v>16.62</v>
      </c>
      <c r="F233" s="16">
        <v>1.5E-3</v>
      </c>
      <c r="G233" s="16"/>
    </row>
    <row r="234" spans="1:7" x14ac:dyDescent="0.25">
      <c r="A234" s="13" t="s">
        <v>2729</v>
      </c>
      <c r="B234" s="33" t="s">
        <v>2730</v>
      </c>
      <c r="C234" s="33" t="s">
        <v>396</v>
      </c>
      <c r="D234" s="14">
        <v>38650</v>
      </c>
      <c r="E234" s="15">
        <v>16.53</v>
      </c>
      <c r="F234" s="16">
        <v>1.5E-3</v>
      </c>
      <c r="G234" s="16"/>
    </row>
    <row r="235" spans="1:7" x14ac:dyDescent="0.25">
      <c r="A235" s="13" t="s">
        <v>2731</v>
      </c>
      <c r="B235" s="33" t="s">
        <v>2732</v>
      </c>
      <c r="C235" s="33" t="s">
        <v>500</v>
      </c>
      <c r="D235" s="14">
        <v>20447</v>
      </c>
      <c r="E235" s="15">
        <v>15.97</v>
      </c>
      <c r="F235" s="16">
        <v>1.5E-3</v>
      </c>
      <c r="G235" s="16"/>
    </row>
    <row r="236" spans="1:7" x14ac:dyDescent="0.25">
      <c r="A236" s="13" t="s">
        <v>894</v>
      </c>
      <c r="B236" s="33" t="s">
        <v>895</v>
      </c>
      <c r="C236" s="33" t="s">
        <v>495</v>
      </c>
      <c r="D236" s="14">
        <v>1043</v>
      </c>
      <c r="E236" s="15">
        <v>15.8</v>
      </c>
      <c r="F236" s="16">
        <v>1.4E-3</v>
      </c>
      <c r="G236" s="16"/>
    </row>
    <row r="237" spans="1:7" x14ac:dyDescent="0.25">
      <c r="A237" s="13" t="s">
        <v>2733</v>
      </c>
      <c r="B237" s="33" t="s">
        <v>2734</v>
      </c>
      <c r="C237" s="33" t="s">
        <v>1822</v>
      </c>
      <c r="D237" s="14">
        <v>6183</v>
      </c>
      <c r="E237" s="15">
        <v>15.41</v>
      </c>
      <c r="F237" s="16">
        <v>1.4E-3</v>
      </c>
      <c r="G237" s="16"/>
    </row>
    <row r="238" spans="1:7" x14ac:dyDescent="0.25">
      <c r="A238" s="13" t="s">
        <v>2735</v>
      </c>
      <c r="B238" s="33" t="s">
        <v>2736</v>
      </c>
      <c r="C238" s="33" t="s">
        <v>465</v>
      </c>
      <c r="D238" s="14">
        <v>2588</v>
      </c>
      <c r="E238" s="15">
        <v>15.32</v>
      </c>
      <c r="F238" s="16">
        <v>1.4E-3</v>
      </c>
      <c r="G238" s="16"/>
    </row>
    <row r="239" spans="1:7" x14ac:dyDescent="0.25">
      <c r="A239" s="13" t="s">
        <v>2737</v>
      </c>
      <c r="B239" s="33" t="s">
        <v>2738</v>
      </c>
      <c r="C239" s="33" t="s">
        <v>405</v>
      </c>
      <c r="D239" s="14">
        <v>907</v>
      </c>
      <c r="E239" s="15">
        <v>15.32</v>
      </c>
      <c r="F239" s="16">
        <v>1.4E-3</v>
      </c>
      <c r="G239" s="16"/>
    </row>
    <row r="240" spans="1:7" x14ac:dyDescent="0.25">
      <c r="A240" s="13" t="s">
        <v>493</v>
      </c>
      <c r="B240" s="33" t="s">
        <v>494</v>
      </c>
      <c r="C240" s="33" t="s">
        <v>495</v>
      </c>
      <c r="D240" s="14">
        <v>35051</v>
      </c>
      <c r="E240" s="15">
        <v>15.04</v>
      </c>
      <c r="F240" s="16">
        <v>1.4E-3</v>
      </c>
      <c r="G240" s="16"/>
    </row>
    <row r="241" spans="1:7" x14ac:dyDescent="0.25">
      <c r="A241" s="13" t="s">
        <v>2739</v>
      </c>
      <c r="B241" s="33" t="s">
        <v>2740</v>
      </c>
      <c r="C241" s="33" t="s">
        <v>460</v>
      </c>
      <c r="D241" s="14">
        <v>2724</v>
      </c>
      <c r="E241" s="15">
        <v>14.61</v>
      </c>
      <c r="F241" s="16">
        <v>1.2999999999999999E-3</v>
      </c>
      <c r="G241" s="16"/>
    </row>
    <row r="242" spans="1:7" x14ac:dyDescent="0.25">
      <c r="A242" s="13" t="s">
        <v>2741</v>
      </c>
      <c r="B242" s="33" t="s">
        <v>2742</v>
      </c>
      <c r="C242" s="33" t="s">
        <v>530</v>
      </c>
      <c r="D242" s="14">
        <v>1440</v>
      </c>
      <c r="E242" s="15">
        <v>14.41</v>
      </c>
      <c r="F242" s="16">
        <v>1.2999999999999999E-3</v>
      </c>
      <c r="G242" s="16"/>
    </row>
    <row r="243" spans="1:7" x14ac:dyDescent="0.25">
      <c r="A243" s="13" t="s">
        <v>2743</v>
      </c>
      <c r="B243" s="33" t="s">
        <v>2744</v>
      </c>
      <c r="C243" s="33" t="s">
        <v>438</v>
      </c>
      <c r="D243" s="14">
        <v>890</v>
      </c>
      <c r="E243" s="15">
        <v>14.4</v>
      </c>
      <c r="F243" s="16">
        <v>1.2999999999999999E-3</v>
      </c>
      <c r="G243" s="16"/>
    </row>
    <row r="244" spans="1:7" x14ac:dyDescent="0.25">
      <c r="A244" s="13" t="s">
        <v>2745</v>
      </c>
      <c r="B244" s="33" t="s">
        <v>2746</v>
      </c>
      <c r="C244" s="33" t="s">
        <v>909</v>
      </c>
      <c r="D244" s="14">
        <v>51143</v>
      </c>
      <c r="E244" s="15">
        <v>14.11</v>
      </c>
      <c r="F244" s="16">
        <v>1.2999999999999999E-3</v>
      </c>
      <c r="G244" s="16"/>
    </row>
    <row r="245" spans="1:7" x14ac:dyDescent="0.25">
      <c r="A245" s="13" t="s">
        <v>2747</v>
      </c>
      <c r="B245" s="33" t="s">
        <v>2748</v>
      </c>
      <c r="C245" s="33" t="s">
        <v>1609</v>
      </c>
      <c r="D245" s="14">
        <v>5311</v>
      </c>
      <c r="E245" s="15">
        <v>14.09</v>
      </c>
      <c r="F245" s="16">
        <v>1.2999999999999999E-3</v>
      </c>
      <c r="G245" s="16"/>
    </row>
    <row r="246" spans="1:7" x14ac:dyDescent="0.25">
      <c r="A246" s="13" t="s">
        <v>537</v>
      </c>
      <c r="B246" s="33" t="s">
        <v>538</v>
      </c>
      <c r="C246" s="33" t="s">
        <v>510</v>
      </c>
      <c r="D246" s="14">
        <v>3588</v>
      </c>
      <c r="E246" s="15">
        <v>13.82</v>
      </c>
      <c r="F246" s="16">
        <v>1.2999999999999999E-3</v>
      </c>
      <c r="G246" s="16"/>
    </row>
    <row r="247" spans="1:7" x14ac:dyDescent="0.25">
      <c r="A247" s="13" t="s">
        <v>543</v>
      </c>
      <c r="B247" s="33" t="s">
        <v>544</v>
      </c>
      <c r="C247" s="33" t="s">
        <v>431</v>
      </c>
      <c r="D247" s="14">
        <v>1266</v>
      </c>
      <c r="E247" s="15">
        <v>13.58</v>
      </c>
      <c r="F247" s="16">
        <v>1.1999999999999999E-3</v>
      </c>
      <c r="G247" s="16"/>
    </row>
    <row r="248" spans="1:7" x14ac:dyDescent="0.25">
      <c r="A248" s="13" t="s">
        <v>2749</v>
      </c>
      <c r="B248" s="33" t="s">
        <v>2750</v>
      </c>
      <c r="C248" s="33" t="s">
        <v>396</v>
      </c>
      <c r="D248" s="14">
        <v>35466</v>
      </c>
      <c r="E248" s="15">
        <v>12.66</v>
      </c>
      <c r="F248" s="16">
        <v>1.1999999999999999E-3</v>
      </c>
      <c r="G248" s="16"/>
    </row>
    <row r="249" spans="1:7" x14ac:dyDescent="0.25">
      <c r="A249" s="13" t="s">
        <v>2751</v>
      </c>
      <c r="B249" s="33" t="s">
        <v>2752</v>
      </c>
      <c r="C249" s="33" t="s">
        <v>565</v>
      </c>
      <c r="D249" s="14">
        <v>79685</v>
      </c>
      <c r="E249" s="15">
        <v>11.99</v>
      </c>
      <c r="F249" s="16">
        <v>1.1000000000000001E-3</v>
      </c>
      <c r="G249" s="16"/>
    </row>
    <row r="250" spans="1:7" x14ac:dyDescent="0.25">
      <c r="A250" s="13" t="s">
        <v>2753</v>
      </c>
      <c r="B250" s="33" t="s">
        <v>2754</v>
      </c>
      <c r="C250" s="33" t="s">
        <v>415</v>
      </c>
      <c r="D250" s="14">
        <v>5141</v>
      </c>
      <c r="E250" s="15">
        <v>11.85</v>
      </c>
      <c r="F250" s="16">
        <v>1.1000000000000001E-3</v>
      </c>
      <c r="G250" s="16"/>
    </row>
    <row r="251" spans="1:7" x14ac:dyDescent="0.25">
      <c r="A251" s="13" t="s">
        <v>2755</v>
      </c>
      <c r="B251" s="33" t="s">
        <v>2756</v>
      </c>
      <c r="C251" s="33" t="s">
        <v>484</v>
      </c>
      <c r="D251" s="14">
        <v>1414</v>
      </c>
      <c r="E251" s="15">
        <v>11.53</v>
      </c>
      <c r="F251" s="16">
        <v>1.1000000000000001E-3</v>
      </c>
      <c r="G251" s="16"/>
    </row>
    <row r="252" spans="1:7" x14ac:dyDescent="0.25">
      <c r="A252" s="13" t="s">
        <v>2757</v>
      </c>
      <c r="B252" s="33" t="s">
        <v>2758</v>
      </c>
      <c r="C252" s="33" t="s">
        <v>881</v>
      </c>
      <c r="D252" s="14">
        <v>8863</v>
      </c>
      <c r="E252" s="15">
        <v>11.12</v>
      </c>
      <c r="F252" s="16">
        <v>1E-3</v>
      </c>
      <c r="G252" s="16"/>
    </row>
    <row r="253" spans="1:7" x14ac:dyDescent="0.25">
      <c r="A253" s="13" t="s">
        <v>524</v>
      </c>
      <c r="B253" s="33" t="s">
        <v>525</v>
      </c>
      <c r="C253" s="33" t="s">
        <v>490</v>
      </c>
      <c r="D253" s="14">
        <v>5010</v>
      </c>
      <c r="E253" s="15">
        <v>9.6199999999999992</v>
      </c>
      <c r="F253" s="16">
        <v>8.9999999999999998E-4</v>
      </c>
      <c r="G253" s="16"/>
    </row>
    <row r="254" spans="1:7" x14ac:dyDescent="0.25">
      <c r="A254" s="13" t="s">
        <v>2759</v>
      </c>
      <c r="B254" s="33" t="s">
        <v>2760</v>
      </c>
      <c r="C254" s="33" t="s">
        <v>473</v>
      </c>
      <c r="D254" s="14">
        <v>1017</v>
      </c>
      <c r="E254" s="15">
        <v>9.48</v>
      </c>
      <c r="F254" s="16">
        <v>8.9999999999999998E-4</v>
      </c>
      <c r="G254" s="16"/>
    </row>
    <row r="255" spans="1:7" x14ac:dyDescent="0.25">
      <c r="A255" s="13" t="s">
        <v>2761</v>
      </c>
      <c r="B255" s="33" t="s">
        <v>2762</v>
      </c>
      <c r="C255" s="33" t="s">
        <v>484</v>
      </c>
      <c r="D255" s="14">
        <v>22277</v>
      </c>
      <c r="E255" s="15">
        <v>9.14</v>
      </c>
      <c r="F255" s="16">
        <v>8.0000000000000004E-4</v>
      </c>
      <c r="G255" s="16"/>
    </row>
    <row r="256" spans="1:7" x14ac:dyDescent="0.25">
      <c r="A256" s="13" t="s">
        <v>586</v>
      </c>
      <c r="B256" s="33" t="s">
        <v>587</v>
      </c>
      <c r="C256" s="33" t="s">
        <v>431</v>
      </c>
      <c r="D256" s="14">
        <v>1761</v>
      </c>
      <c r="E256" s="15">
        <v>8.33</v>
      </c>
      <c r="F256" s="16">
        <v>8.0000000000000004E-4</v>
      </c>
      <c r="G256" s="16"/>
    </row>
    <row r="257" spans="1:7" x14ac:dyDescent="0.25">
      <c r="A257" s="13" t="s">
        <v>2763</v>
      </c>
      <c r="B257" s="33" t="s">
        <v>2764</v>
      </c>
      <c r="C257" s="33" t="s">
        <v>510</v>
      </c>
      <c r="D257" s="14">
        <v>9713</v>
      </c>
      <c r="E257" s="15">
        <v>5.07</v>
      </c>
      <c r="F257" s="16">
        <v>5.0000000000000001E-4</v>
      </c>
      <c r="G257" s="16"/>
    </row>
    <row r="258" spans="1:7" x14ac:dyDescent="0.25">
      <c r="A258" s="17" t="s">
        <v>183</v>
      </c>
      <c r="B258" s="34"/>
      <c r="C258" s="34"/>
      <c r="D258" s="18"/>
      <c r="E258" s="37">
        <v>10892.75</v>
      </c>
      <c r="F258" s="38">
        <v>0.99750000000000005</v>
      </c>
      <c r="G258" s="21"/>
    </row>
    <row r="259" spans="1:7" x14ac:dyDescent="0.25">
      <c r="A259" s="17" t="s">
        <v>466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183</v>
      </c>
      <c r="B260" s="33"/>
      <c r="C260" s="33"/>
      <c r="D260" s="14"/>
      <c r="E260" s="39" t="s">
        <v>137</v>
      </c>
      <c r="F260" s="40" t="s">
        <v>137</v>
      </c>
      <c r="G260" s="16"/>
    </row>
    <row r="261" spans="1:7" x14ac:dyDescent="0.25">
      <c r="A261" s="24" t="s">
        <v>192</v>
      </c>
      <c r="B261" s="35"/>
      <c r="C261" s="35"/>
      <c r="D261" s="25"/>
      <c r="E261" s="30">
        <v>10892.75</v>
      </c>
      <c r="F261" s="31">
        <v>0.99750000000000005</v>
      </c>
      <c r="G261" s="21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196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197</v>
      </c>
      <c r="B265" s="33"/>
      <c r="C265" s="33"/>
      <c r="D265" s="14"/>
      <c r="E265" s="15">
        <v>60.94</v>
      </c>
      <c r="F265" s="16">
        <v>5.5999999999999999E-3</v>
      </c>
      <c r="G265" s="16">
        <v>6.6567000000000001E-2</v>
      </c>
    </row>
    <row r="266" spans="1:7" x14ac:dyDescent="0.25">
      <c r="A266" s="17" t="s">
        <v>183</v>
      </c>
      <c r="B266" s="34"/>
      <c r="C266" s="34"/>
      <c r="D266" s="18"/>
      <c r="E266" s="37">
        <v>60.94</v>
      </c>
      <c r="F266" s="38">
        <v>5.5999999999999999E-3</v>
      </c>
      <c r="G266" s="21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192</v>
      </c>
      <c r="B268" s="35"/>
      <c r="C268" s="35"/>
      <c r="D268" s="25"/>
      <c r="E268" s="19">
        <v>60.94</v>
      </c>
      <c r="F268" s="20">
        <v>5.5999999999999999E-3</v>
      </c>
      <c r="G268" s="21"/>
    </row>
    <row r="269" spans="1:7" x14ac:dyDescent="0.25">
      <c r="A269" s="13" t="s">
        <v>198</v>
      </c>
      <c r="B269" s="33"/>
      <c r="C269" s="33"/>
      <c r="D269" s="14"/>
      <c r="E269" s="15">
        <v>4.4458999999999999E-2</v>
      </c>
      <c r="F269" s="16">
        <v>3.9999999999999998E-6</v>
      </c>
      <c r="G269" s="16"/>
    </row>
    <row r="270" spans="1:7" x14ac:dyDescent="0.25">
      <c r="A270" s="13" t="s">
        <v>199</v>
      </c>
      <c r="B270" s="33"/>
      <c r="C270" s="33"/>
      <c r="D270" s="14"/>
      <c r="E270" s="26">
        <v>-38.424458999999999</v>
      </c>
      <c r="F270" s="27">
        <v>-3.104E-3</v>
      </c>
      <c r="G270" s="16">
        <v>6.6567000000000001E-2</v>
      </c>
    </row>
    <row r="271" spans="1:7" x14ac:dyDescent="0.25">
      <c r="A271" s="28" t="s">
        <v>200</v>
      </c>
      <c r="B271" s="36"/>
      <c r="C271" s="36"/>
      <c r="D271" s="29"/>
      <c r="E271" s="30">
        <v>10915.31</v>
      </c>
      <c r="F271" s="31">
        <v>1</v>
      </c>
      <c r="G271" s="31"/>
    </row>
    <row r="276" spans="1:3" x14ac:dyDescent="0.25">
      <c r="A276" s="1" t="s">
        <v>202</v>
      </c>
    </row>
    <row r="277" spans="1:3" x14ac:dyDescent="0.25">
      <c r="A277" s="48" t="s">
        <v>203</v>
      </c>
      <c r="B277" s="3" t="s">
        <v>137</v>
      </c>
    </row>
    <row r="278" spans="1:3" x14ac:dyDescent="0.25">
      <c r="A278" t="s">
        <v>204</v>
      </c>
    </row>
    <row r="279" spans="1:3" x14ac:dyDescent="0.25">
      <c r="A279" t="s">
        <v>205</v>
      </c>
      <c r="B279" t="s">
        <v>206</v>
      </c>
      <c r="C279" t="s">
        <v>206</v>
      </c>
    </row>
    <row r="280" spans="1:3" x14ac:dyDescent="0.25">
      <c r="B280" s="49">
        <v>45716</v>
      </c>
      <c r="C280" s="49">
        <v>45747</v>
      </c>
    </row>
    <row r="281" spans="1:3" x14ac:dyDescent="0.25">
      <c r="A281" t="s">
        <v>285</v>
      </c>
      <c r="B281">
        <v>14.3794</v>
      </c>
      <c r="C281">
        <v>15.6616</v>
      </c>
    </row>
    <row r="282" spans="1:3" x14ac:dyDescent="0.25">
      <c r="A282" t="s">
        <v>212</v>
      </c>
      <c r="B282">
        <v>14.379899999999999</v>
      </c>
      <c r="C282">
        <v>15.662100000000001</v>
      </c>
    </row>
    <row r="283" spans="1:3" x14ac:dyDescent="0.25">
      <c r="A283" t="s">
        <v>286</v>
      </c>
      <c r="B283">
        <v>14.1563</v>
      </c>
      <c r="C283">
        <v>15.4094</v>
      </c>
    </row>
    <row r="284" spans="1:3" x14ac:dyDescent="0.25">
      <c r="A284" t="s">
        <v>218</v>
      </c>
      <c r="B284">
        <v>14.1562</v>
      </c>
      <c r="C284">
        <v>15.4093</v>
      </c>
    </row>
    <row r="286" spans="1:3" x14ac:dyDescent="0.25">
      <c r="A286" t="s">
        <v>287</v>
      </c>
      <c r="B286" s="3" t="s">
        <v>137</v>
      </c>
    </row>
    <row r="287" spans="1:3" x14ac:dyDescent="0.25">
      <c r="A287" t="s">
        <v>233</v>
      </c>
      <c r="B287" s="3" t="s">
        <v>137</v>
      </c>
    </row>
    <row r="288" spans="1:3" ht="29.1" customHeight="1" x14ac:dyDescent="0.25">
      <c r="A288" s="48" t="s">
        <v>234</v>
      </c>
      <c r="B288" s="3" t="s">
        <v>137</v>
      </c>
    </row>
    <row r="289" spans="1:4" ht="29.1" customHeight="1" x14ac:dyDescent="0.25">
      <c r="A289" s="48" t="s">
        <v>235</v>
      </c>
      <c r="B289" s="3" t="s">
        <v>137</v>
      </c>
    </row>
    <row r="290" spans="1:4" x14ac:dyDescent="0.25">
      <c r="A290" t="s">
        <v>467</v>
      </c>
      <c r="B290" s="51">
        <v>0.43790000000000001</v>
      </c>
    </row>
    <row r="291" spans="1:4" ht="43.5" customHeight="1" x14ac:dyDescent="0.25">
      <c r="A291" s="48" t="s">
        <v>237</v>
      </c>
      <c r="B291" s="3" t="s">
        <v>137</v>
      </c>
    </row>
    <row r="292" spans="1:4" x14ac:dyDescent="0.25">
      <c r="B292" s="3"/>
    </row>
    <row r="293" spans="1:4" ht="29.1" customHeight="1" x14ac:dyDescent="0.25">
      <c r="A293" s="48" t="s">
        <v>238</v>
      </c>
      <c r="B293" s="3" t="s">
        <v>137</v>
      </c>
    </row>
    <row r="294" spans="1:4" ht="29.1" customHeight="1" x14ac:dyDescent="0.25">
      <c r="A294" s="48" t="s">
        <v>239</v>
      </c>
      <c r="B294" t="s">
        <v>137</v>
      </c>
    </row>
    <row r="295" spans="1:4" ht="29.1" customHeight="1" x14ac:dyDescent="0.25">
      <c r="A295" s="48" t="s">
        <v>240</v>
      </c>
      <c r="B295" s="3" t="s">
        <v>137</v>
      </c>
    </row>
    <row r="296" spans="1:4" ht="29.1" customHeight="1" x14ac:dyDescent="0.25">
      <c r="A296" s="48" t="s">
        <v>241</v>
      </c>
      <c r="B296" s="3" t="s">
        <v>137</v>
      </c>
    </row>
    <row r="298" spans="1:4" ht="69.95" customHeight="1" x14ac:dyDescent="0.25">
      <c r="A298" s="71" t="s">
        <v>251</v>
      </c>
      <c r="B298" s="71" t="s">
        <v>252</v>
      </c>
      <c r="C298" s="71" t="s">
        <v>5</v>
      </c>
      <c r="D298" s="71" t="s">
        <v>6</v>
      </c>
    </row>
    <row r="299" spans="1:4" ht="69.95" customHeight="1" x14ac:dyDescent="0.25">
      <c r="A299" s="71" t="s">
        <v>2765</v>
      </c>
      <c r="B299" s="71"/>
      <c r="C299" s="71" t="s">
        <v>84</v>
      </c>
      <c r="D2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6"/>
  <sheetViews>
    <sheetView showGridLines="0" workbookViewId="0">
      <pane ySplit="4" topLeftCell="A74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2766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2767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64" t="s">
        <v>192</v>
      </c>
      <c r="B8" s="65"/>
      <c r="C8" s="65"/>
      <c r="D8" s="66"/>
      <c r="E8" s="37">
        <f>+E5</f>
        <v>0</v>
      </c>
      <c r="F8" s="38">
        <f>+F5</f>
        <v>0</v>
      </c>
      <c r="G8" s="16"/>
    </row>
    <row r="9" spans="1:8" x14ac:dyDescent="0.25">
      <c r="A9" s="17"/>
      <c r="B9" s="34"/>
      <c r="C9" s="34"/>
      <c r="D9" s="18"/>
      <c r="E9" s="41"/>
      <c r="F9" s="21"/>
      <c r="G9" s="16"/>
    </row>
    <row r="10" spans="1:8" x14ac:dyDescent="0.25">
      <c r="A10" s="17" t="s">
        <v>2420</v>
      </c>
      <c r="B10" s="34"/>
      <c r="C10" s="34"/>
      <c r="D10" s="18"/>
      <c r="E10" s="41"/>
      <c r="F10" s="21"/>
      <c r="G10" s="16"/>
    </row>
    <row r="11" spans="1:8" x14ac:dyDescent="0.25">
      <c r="A11" s="17" t="s">
        <v>2768</v>
      </c>
      <c r="B11" s="34"/>
      <c r="C11" s="34"/>
      <c r="D11" s="18"/>
      <c r="E11" s="41"/>
      <c r="F11" s="21"/>
      <c r="G11" s="16"/>
    </row>
    <row r="12" spans="1:8" x14ac:dyDescent="0.25">
      <c r="A12" s="67" t="s">
        <v>2769</v>
      </c>
      <c r="B12" s="33" t="s">
        <v>2770</v>
      </c>
      <c r="C12" s="34"/>
      <c r="D12" s="14">
        <v>171</v>
      </c>
      <c r="E12" s="41">
        <v>15437.81673</v>
      </c>
      <c r="F12" s="21">
        <f>+E12/E22</f>
        <v>0.97270660053342617</v>
      </c>
      <c r="G12" s="16"/>
    </row>
    <row r="13" spans="1:8" x14ac:dyDescent="0.25">
      <c r="A13" s="64" t="s">
        <v>192</v>
      </c>
      <c r="B13" s="65"/>
      <c r="C13" s="65"/>
      <c r="D13" s="66"/>
      <c r="E13" s="37">
        <f>SUM(E12)</f>
        <v>15437.81673</v>
      </c>
      <c r="F13" s="38">
        <f>SUM(F12)</f>
        <v>0.97270660053342617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196</v>
      </c>
      <c r="B15" s="33"/>
      <c r="C15" s="33"/>
      <c r="D15" s="14"/>
      <c r="E15" s="15"/>
      <c r="F15" s="16"/>
      <c r="G15" s="16"/>
    </row>
    <row r="16" spans="1:8" x14ac:dyDescent="0.25">
      <c r="A16" s="13" t="s">
        <v>197</v>
      </c>
      <c r="B16" s="33"/>
      <c r="C16" s="33"/>
      <c r="D16" s="14"/>
      <c r="E16" s="15">
        <v>64.94</v>
      </c>
      <c r="F16" s="16">
        <v>4.0920000000000002E-3</v>
      </c>
      <c r="G16" s="16">
        <v>6.6567000000000001E-2</v>
      </c>
    </row>
    <row r="17" spans="1:7" x14ac:dyDescent="0.25">
      <c r="A17" s="17" t="s">
        <v>183</v>
      </c>
      <c r="B17" s="34"/>
      <c r="C17" s="34"/>
      <c r="D17" s="18"/>
      <c r="E17" s="19">
        <v>64.94</v>
      </c>
      <c r="F17" s="20">
        <v>4.091E-3</v>
      </c>
      <c r="G17" s="21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192</v>
      </c>
      <c r="B19" s="35"/>
      <c r="C19" s="35"/>
      <c r="D19" s="25"/>
      <c r="E19" s="19">
        <v>64.94</v>
      </c>
      <c r="F19" s="20">
        <v>4.0920000000000002E-3</v>
      </c>
      <c r="G19" s="21"/>
    </row>
    <row r="20" spans="1:7" x14ac:dyDescent="0.25">
      <c r="A20" s="13" t="s">
        <v>198</v>
      </c>
      <c r="B20" s="33"/>
      <c r="C20" s="33"/>
      <c r="D20" s="14"/>
      <c r="E20" s="15">
        <v>4.7374399999999997E-2</v>
      </c>
      <c r="F20" s="16">
        <v>1.9999999999999999E-6</v>
      </c>
      <c r="G20" s="16"/>
    </row>
    <row r="21" spans="1:7" x14ac:dyDescent="0.25">
      <c r="A21" s="13" t="s">
        <v>199</v>
      </c>
      <c r="B21" s="33"/>
      <c r="C21" s="33"/>
      <c r="D21" s="14"/>
      <c r="E21" s="15">
        <v>368.18262559999999</v>
      </c>
      <c r="F21" s="16">
        <v>2.3198E-2</v>
      </c>
      <c r="G21" s="16">
        <v>6.6567000000000001E-2</v>
      </c>
    </row>
    <row r="22" spans="1:7" x14ac:dyDescent="0.25">
      <c r="A22" s="28" t="s">
        <v>200</v>
      </c>
      <c r="B22" s="36"/>
      <c r="C22" s="36"/>
      <c r="D22" s="29"/>
      <c r="E22" s="30">
        <v>15870.99</v>
      </c>
      <c r="F22" s="31">
        <v>1</v>
      </c>
      <c r="G22" s="31"/>
    </row>
    <row r="25" spans="1:7" x14ac:dyDescent="0.25">
      <c r="E25" s="70"/>
      <c r="F25" s="70"/>
    </row>
    <row r="26" spans="1:7" x14ac:dyDescent="0.25">
      <c r="E26" s="70"/>
      <c r="F26" s="70"/>
    </row>
    <row r="27" spans="1:7" x14ac:dyDescent="0.25">
      <c r="A27" s="1" t="s">
        <v>202</v>
      </c>
    </row>
    <row r="28" spans="1:7" x14ac:dyDescent="0.25">
      <c r="A28" s="48" t="s">
        <v>203</v>
      </c>
      <c r="B28" s="3" t="s">
        <v>137</v>
      </c>
    </row>
    <row r="29" spans="1:7" x14ac:dyDescent="0.25">
      <c r="A29" t="s">
        <v>204</v>
      </c>
    </row>
    <row r="30" spans="1:7" x14ac:dyDescent="0.25">
      <c r="A30" t="s">
        <v>205</v>
      </c>
      <c r="B30" t="s">
        <v>206</v>
      </c>
      <c r="C30" t="s">
        <v>206</v>
      </c>
    </row>
    <row r="31" spans="1:7" x14ac:dyDescent="0.25">
      <c r="B31" s="49">
        <v>45716</v>
      </c>
      <c r="C31" s="49">
        <v>45747</v>
      </c>
    </row>
    <row r="32" spans="1:7" x14ac:dyDescent="0.25">
      <c r="A32" t="s">
        <v>286</v>
      </c>
      <c r="B32">
        <v>86.114900000000006</v>
      </c>
      <c r="C32">
        <v>91.487799999999993</v>
      </c>
    </row>
    <row r="34" spans="1:4" x14ac:dyDescent="0.25">
      <c r="A34" t="s">
        <v>287</v>
      </c>
      <c r="B34" s="3" t="s">
        <v>137</v>
      </c>
    </row>
    <row r="35" spans="1:4" x14ac:dyDescent="0.25">
      <c r="A35" t="s">
        <v>233</v>
      </c>
      <c r="B35" s="3" t="s">
        <v>137</v>
      </c>
    </row>
    <row r="36" spans="1:4" ht="29.1" customHeight="1" x14ac:dyDescent="0.25">
      <c r="A36" s="48" t="s">
        <v>234</v>
      </c>
      <c r="B36" s="3" t="s">
        <v>137</v>
      </c>
    </row>
    <row r="37" spans="1:4" ht="29.1" customHeight="1" x14ac:dyDescent="0.25">
      <c r="A37" s="48" t="s">
        <v>235</v>
      </c>
      <c r="B37" s="3" t="s">
        <v>137</v>
      </c>
    </row>
    <row r="38" spans="1:4" ht="43.5" customHeight="1" x14ac:dyDescent="0.25">
      <c r="A38" s="48" t="s">
        <v>237</v>
      </c>
      <c r="B38" s="3" t="s">
        <v>137</v>
      </c>
    </row>
    <row r="39" spans="1:4" x14ac:dyDescent="0.25">
      <c r="B39" s="3"/>
    </row>
    <row r="40" spans="1:4" ht="29.1" customHeight="1" x14ac:dyDescent="0.25">
      <c r="A40" s="48" t="s">
        <v>238</v>
      </c>
      <c r="B40" s="3" t="s">
        <v>137</v>
      </c>
    </row>
    <row r="41" spans="1:4" ht="29.1" customHeight="1" x14ac:dyDescent="0.25">
      <c r="A41" s="48" t="s">
        <v>239</v>
      </c>
      <c r="B41">
        <v>15000.77</v>
      </c>
    </row>
    <row r="42" spans="1:4" ht="29.1" customHeight="1" x14ac:dyDescent="0.25">
      <c r="A42" s="48" t="s">
        <v>240</v>
      </c>
      <c r="B42" s="3" t="s">
        <v>137</v>
      </c>
    </row>
    <row r="43" spans="1:4" ht="29.1" customHeight="1" x14ac:dyDescent="0.25">
      <c r="A43" s="48" t="s">
        <v>241</v>
      </c>
      <c r="B43" s="3" t="s">
        <v>137</v>
      </c>
    </row>
    <row r="45" spans="1:4" ht="69.95" customHeight="1" x14ac:dyDescent="0.25">
      <c r="A45" s="71" t="s">
        <v>251</v>
      </c>
      <c r="B45" s="71" t="s">
        <v>252</v>
      </c>
      <c r="C45" s="71" t="s">
        <v>5</v>
      </c>
      <c r="D45" s="71" t="s">
        <v>6</v>
      </c>
    </row>
    <row r="46" spans="1:4" ht="69.95" customHeight="1" x14ac:dyDescent="0.25">
      <c r="A46" s="71" t="s">
        <v>2771</v>
      </c>
      <c r="B46" s="71"/>
      <c r="C46" s="71" t="s">
        <v>100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173"/>
  <sheetViews>
    <sheetView showGridLines="0" workbookViewId="0">
      <pane ySplit="4" topLeftCell="A82" activePane="bottomLeft" state="frozen"/>
      <selection sqref="A1:G1"/>
      <selection pane="bottomLeft" activeCell="A86" sqref="A8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2772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2773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597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598</v>
      </c>
      <c r="B11" s="33"/>
      <c r="C11" s="33"/>
      <c r="D11" s="14"/>
      <c r="E11" s="15"/>
      <c r="F11" s="16"/>
      <c r="G11" s="16"/>
    </row>
    <row r="12" spans="1:8" x14ac:dyDescent="0.25">
      <c r="A12" s="13" t="s">
        <v>2774</v>
      </c>
      <c r="B12" s="33" t="s">
        <v>2775</v>
      </c>
      <c r="C12" s="33" t="s">
        <v>187</v>
      </c>
      <c r="D12" s="14">
        <v>32500000</v>
      </c>
      <c r="E12" s="15">
        <v>32253.1</v>
      </c>
      <c r="F12" s="16">
        <v>6.1499999999999999E-2</v>
      </c>
      <c r="G12" s="16">
        <v>6.3503000000000004E-2</v>
      </c>
    </row>
    <row r="13" spans="1:8" x14ac:dyDescent="0.25">
      <c r="A13" s="13" t="s">
        <v>2776</v>
      </c>
      <c r="B13" s="33" t="s">
        <v>2777</v>
      </c>
      <c r="C13" s="33" t="s">
        <v>187</v>
      </c>
      <c r="D13" s="14">
        <v>27500000</v>
      </c>
      <c r="E13" s="15">
        <v>27324.11</v>
      </c>
      <c r="F13" s="16">
        <v>5.21E-2</v>
      </c>
      <c r="G13" s="16">
        <v>6.3502000000000003E-2</v>
      </c>
    </row>
    <row r="14" spans="1:8" x14ac:dyDescent="0.25">
      <c r="A14" s="13" t="s">
        <v>2778</v>
      </c>
      <c r="B14" s="33" t="s">
        <v>2779</v>
      </c>
      <c r="C14" s="33" t="s">
        <v>187</v>
      </c>
      <c r="D14" s="14">
        <v>20000000</v>
      </c>
      <c r="E14" s="15">
        <v>19773.919999999998</v>
      </c>
      <c r="F14" s="16">
        <v>3.7699999999999997E-2</v>
      </c>
      <c r="G14" s="16">
        <v>6.4201999999999995E-2</v>
      </c>
    </row>
    <row r="15" spans="1:8" x14ac:dyDescent="0.25">
      <c r="A15" s="13" t="s">
        <v>2780</v>
      </c>
      <c r="B15" s="33" t="s">
        <v>2781</v>
      </c>
      <c r="C15" s="33" t="s">
        <v>187</v>
      </c>
      <c r="D15" s="14">
        <v>15000000</v>
      </c>
      <c r="E15" s="15">
        <v>14865.53</v>
      </c>
      <c r="F15" s="16">
        <v>2.8400000000000002E-2</v>
      </c>
      <c r="G15" s="16">
        <v>6.3496999999999998E-2</v>
      </c>
    </row>
    <row r="16" spans="1:8" x14ac:dyDescent="0.25">
      <c r="A16" s="13" t="s">
        <v>2782</v>
      </c>
      <c r="B16" s="33" t="s">
        <v>2783</v>
      </c>
      <c r="C16" s="33" t="s">
        <v>187</v>
      </c>
      <c r="D16" s="14">
        <v>15000000</v>
      </c>
      <c r="E16" s="15">
        <v>14830.44</v>
      </c>
      <c r="F16" s="16">
        <v>2.8299999999999999E-2</v>
      </c>
      <c r="G16" s="16">
        <v>6.4201999999999995E-2</v>
      </c>
    </row>
    <row r="17" spans="1:7" x14ac:dyDescent="0.25">
      <c r="A17" s="13" t="s">
        <v>2784</v>
      </c>
      <c r="B17" s="33" t="s">
        <v>2785</v>
      </c>
      <c r="C17" s="33" t="s">
        <v>187</v>
      </c>
      <c r="D17" s="14">
        <v>10000000</v>
      </c>
      <c r="E17" s="15">
        <v>9948.6</v>
      </c>
      <c r="F17" s="16">
        <v>1.9E-2</v>
      </c>
      <c r="G17" s="16">
        <v>6.2866000000000005E-2</v>
      </c>
    </row>
    <row r="18" spans="1:7" x14ac:dyDescent="0.25">
      <c r="A18" s="13" t="s">
        <v>2786</v>
      </c>
      <c r="B18" s="33" t="s">
        <v>2787</v>
      </c>
      <c r="C18" s="33" t="s">
        <v>187</v>
      </c>
      <c r="D18" s="14">
        <v>10000000</v>
      </c>
      <c r="E18" s="15">
        <v>9948.6</v>
      </c>
      <c r="F18" s="16">
        <v>1.9E-2</v>
      </c>
      <c r="G18" s="16">
        <v>6.2866000000000005E-2</v>
      </c>
    </row>
    <row r="19" spans="1:7" x14ac:dyDescent="0.25">
      <c r="A19" s="13" t="s">
        <v>2788</v>
      </c>
      <c r="B19" s="33" t="s">
        <v>2789</v>
      </c>
      <c r="C19" s="33" t="s">
        <v>187</v>
      </c>
      <c r="D19" s="14">
        <v>5000000</v>
      </c>
      <c r="E19" s="15">
        <v>4937.5</v>
      </c>
      <c r="F19" s="16">
        <v>9.4000000000000004E-3</v>
      </c>
      <c r="G19" s="16">
        <v>6.4174999999999996E-2</v>
      </c>
    </row>
    <row r="20" spans="1:7" x14ac:dyDescent="0.25">
      <c r="A20" s="17" t="s">
        <v>183</v>
      </c>
      <c r="B20" s="34"/>
      <c r="C20" s="34"/>
      <c r="D20" s="18"/>
      <c r="E20" s="19">
        <v>133881.79999999999</v>
      </c>
      <c r="F20" s="20">
        <v>0.25540000000000002</v>
      </c>
      <c r="G20" s="21"/>
    </row>
    <row r="21" spans="1:7" x14ac:dyDescent="0.25">
      <c r="A21" s="17" t="s">
        <v>734</v>
      </c>
      <c r="B21" s="33"/>
      <c r="C21" s="33"/>
      <c r="D21" s="14"/>
      <c r="E21" s="15"/>
      <c r="F21" s="16"/>
      <c r="G21" s="16"/>
    </row>
    <row r="22" spans="1:7" x14ac:dyDescent="0.25">
      <c r="A22" s="13" t="s">
        <v>2790</v>
      </c>
      <c r="B22" s="33" t="s">
        <v>2791</v>
      </c>
      <c r="C22" s="33" t="s">
        <v>1294</v>
      </c>
      <c r="D22" s="14">
        <v>27500000</v>
      </c>
      <c r="E22" s="15">
        <v>27156.28</v>
      </c>
      <c r="F22" s="16">
        <v>5.1799999999999999E-2</v>
      </c>
      <c r="G22" s="16">
        <v>7.0000999999999994E-2</v>
      </c>
    </row>
    <row r="23" spans="1:7" x14ac:dyDescent="0.25">
      <c r="A23" s="13" t="s">
        <v>2792</v>
      </c>
      <c r="B23" s="33" t="s">
        <v>2793</v>
      </c>
      <c r="C23" s="33" t="s">
        <v>737</v>
      </c>
      <c r="D23" s="14">
        <v>17500000</v>
      </c>
      <c r="E23" s="15">
        <v>17353.560000000001</v>
      </c>
      <c r="F23" s="16">
        <v>3.3099999999999997E-2</v>
      </c>
      <c r="G23" s="16">
        <v>7.0001999999999995E-2</v>
      </c>
    </row>
    <row r="24" spans="1:7" x14ac:dyDescent="0.25">
      <c r="A24" s="13" t="s">
        <v>2794</v>
      </c>
      <c r="B24" s="33" t="s">
        <v>2795</v>
      </c>
      <c r="C24" s="33" t="s">
        <v>737</v>
      </c>
      <c r="D24" s="14">
        <v>15000000</v>
      </c>
      <c r="E24" s="15">
        <v>14871.21</v>
      </c>
      <c r="F24" s="16">
        <v>2.8400000000000002E-2</v>
      </c>
      <c r="G24" s="16">
        <v>7.0249000000000006E-2</v>
      </c>
    </row>
    <row r="25" spans="1:7" x14ac:dyDescent="0.25">
      <c r="A25" s="13" t="s">
        <v>2796</v>
      </c>
      <c r="B25" s="33" t="s">
        <v>2797</v>
      </c>
      <c r="C25" s="33" t="s">
        <v>737</v>
      </c>
      <c r="D25" s="14">
        <v>12500000</v>
      </c>
      <c r="E25" s="15">
        <v>12393.43</v>
      </c>
      <c r="F25" s="16">
        <v>2.3599999999999999E-2</v>
      </c>
      <c r="G25" s="16">
        <v>6.9750000000000006E-2</v>
      </c>
    </row>
    <row r="26" spans="1:7" x14ac:dyDescent="0.25">
      <c r="A26" s="13" t="s">
        <v>2798</v>
      </c>
      <c r="B26" s="33" t="s">
        <v>2799</v>
      </c>
      <c r="C26" s="33" t="s">
        <v>1294</v>
      </c>
      <c r="D26" s="14">
        <v>10000000</v>
      </c>
      <c r="E26" s="15">
        <v>9955.74</v>
      </c>
      <c r="F26" s="16">
        <v>1.9E-2</v>
      </c>
      <c r="G26" s="16">
        <v>7.0551000000000003E-2</v>
      </c>
    </row>
    <row r="27" spans="1:7" x14ac:dyDescent="0.25">
      <c r="A27" s="13" t="s">
        <v>2800</v>
      </c>
      <c r="B27" s="33" t="s">
        <v>2801</v>
      </c>
      <c r="C27" s="33" t="s">
        <v>1176</v>
      </c>
      <c r="D27" s="14">
        <v>10000000</v>
      </c>
      <c r="E27" s="15">
        <v>9894.1200000000008</v>
      </c>
      <c r="F27" s="16">
        <v>1.89E-2</v>
      </c>
      <c r="G27" s="16">
        <v>6.9752999999999996E-2</v>
      </c>
    </row>
    <row r="28" spans="1:7" x14ac:dyDescent="0.25">
      <c r="A28" s="13" t="s">
        <v>2802</v>
      </c>
      <c r="B28" s="33" t="s">
        <v>2803</v>
      </c>
      <c r="C28" s="33" t="s">
        <v>737</v>
      </c>
      <c r="D28" s="14">
        <v>10000000</v>
      </c>
      <c r="E28" s="15">
        <v>9869.77</v>
      </c>
      <c r="F28" s="16">
        <v>1.8800000000000001E-2</v>
      </c>
      <c r="G28" s="16">
        <v>6.9799E-2</v>
      </c>
    </row>
    <row r="29" spans="1:7" x14ac:dyDescent="0.25">
      <c r="A29" s="13" t="s">
        <v>2804</v>
      </c>
      <c r="B29" s="33" t="s">
        <v>2805</v>
      </c>
      <c r="C29" s="33" t="s">
        <v>1294</v>
      </c>
      <c r="D29" s="14">
        <v>7500000</v>
      </c>
      <c r="E29" s="15">
        <v>7451.45</v>
      </c>
      <c r="F29" s="16">
        <v>1.4200000000000001E-2</v>
      </c>
      <c r="G29" s="16">
        <v>6.9953000000000001E-2</v>
      </c>
    </row>
    <row r="30" spans="1:7" x14ac:dyDescent="0.25">
      <c r="A30" s="13" t="s">
        <v>2806</v>
      </c>
      <c r="B30" s="33" t="s">
        <v>2807</v>
      </c>
      <c r="C30" s="33" t="s">
        <v>737</v>
      </c>
      <c r="D30" s="14">
        <v>7500000</v>
      </c>
      <c r="E30" s="15">
        <v>7447.34</v>
      </c>
      <c r="F30" s="16">
        <v>1.4200000000000001E-2</v>
      </c>
      <c r="G30" s="16">
        <v>6.9750999999999994E-2</v>
      </c>
    </row>
    <row r="31" spans="1:7" x14ac:dyDescent="0.25">
      <c r="A31" s="13" t="s">
        <v>2808</v>
      </c>
      <c r="B31" s="33" t="s">
        <v>2809</v>
      </c>
      <c r="C31" s="33" t="s">
        <v>737</v>
      </c>
      <c r="D31" s="14">
        <v>7500000</v>
      </c>
      <c r="E31" s="15">
        <v>7437.47</v>
      </c>
      <c r="F31" s="16">
        <v>1.4200000000000001E-2</v>
      </c>
      <c r="G31" s="16">
        <v>6.9749000000000005E-2</v>
      </c>
    </row>
    <row r="32" spans="1:7" x14ac:dyDescent="0.25">
      <c r="A32" s="13" t="s">
        <v>2810</v>
      </c>
      <c r="B32" s="33" t="s">
        <v>2811</v>
      </c>
      <c r="C32" s="33" t="s">
        <v>737</v>
      </c>
      <c r="D32" s="14">
        <v>5500000</v>
      </c>
      <c r="E32" s="15">
        <v>5460.3</v>
      </c>
      <c r="F32" s="16">
        <v>1.04E-2</v>
      </c>
      <c r="G32" s="16">
        <v>6.9848999999999994E-2</v>
      </c>
    </row>
    <row r="33" spans="1:7" x14ac:dyDescent="0.25">
      <c r="A33" s="13" t="s">
        <v>2812</v>
      </c>
      <c r="B33" s="33" t="s">
        <v>2813</v>
      </c>
      <c r="C33" s="33" t="s">
        <v>737</v>
      </c>
      <c r="D33" s="14">
        <v>5000000</v>
      </c>
      <c r="E33" s="15">
        <v>4970.5200000000004</v>
      </c>
      <c r="F33" s="16">
        <v>9.4999999999999998E-3</v>
      </c>
      <c r="G33" s="16">
        <v>6.9849999999999995E-2</v>
      </c>
    </row>
    <row r="34" spans="1:7" x14ac:dyDescent="0.25">
      <c r="A34" s="13" t="s">
        <v>2814</v>
      </c>
      <c r="B34" s="33" t="s">
        <v>2815</v>
      </c>
      <c r="C34" s="33" t="s">
        <v>737</v>
      </c>
      <c r="D34" s="14">
        <v>5000000</v>
      </c>
      <c r="E34" s="15">
        <v>4970.3500000000004</v>
      </c>
      <c r="F34" s="16">
        <v>9.4999999999999998E-3</v>
      </c>
      <c r="G34" s="16">
        <v>7.0249000000000006E-2</v>
      </c>
    </row>
    <row r="35" spans="1:7" x14ac:dyDescent="0.25">
      <c r="A35" s="13" t="s">
        <v>2816</v>
      </c>
      <c r="B35" s="33" t="s">
        <v>2817</v>
      </c>
      <c r="C35" s="33" t="s">
        <v>1176</v>
      </c>
      <c r="D35" s="14">
        <v>5000000</v>
      </c>
      <c r="E35" s="15">
        <v>4963.96</v>
      </c>
      <c r="F35" s="16">
        <v>9.4999999999999998E-3</v>
      </c>
      <c r="G35" s="16">
        <v>6.9751999999999995E-2</v>
      </c>
    </row>
    <row r="36" spans="1:7" x14ac:dyDescent="0.25">
      <c r="A36" s="13" t="s">
        <v>2818</v>
      </c>
      <c r="B36" s="33" t="s">
        <v>2819</v>
      </c>
      <c r="C36" s="33" t="s">
        <v>1173</v>
      </c>
      <c r="D36" s="14">
        <v>5000000</v>
      </c>
      <c r="E36" s="15">
        <v>4950.67</v>
      </c>
      <c r="F36" s="16">
        <v>9.4000000000000004E-3</v>
      </c>
      <c r="G36" s="16">
        <v>6.9948999999999997E-2</v>
      </c>
    </row>
    <row r="37" spans="1:7" x14ac:dyDescent="0.25">
      <c r="A37" s="13" t="s">
        <v>2820</v>
      </c>
      <c r="B37" s="33" t="s">
        <v>2821</v>
      </c>
      <c r="C37" s="33" t="s">
        <v>1294</v>
      </c>
      <c r="D37" s="14">
        <v>5000000</v>
      </c>
      <c r="E37" s="15">
        <v>4939.32</v>
      </c>
      <c r="F37" s="16">
        <v>9.4000000000000004E-3</v>
      </c>
      <c r="G37" s="16">
        <v>7.0071999999999995E-2</v>
      </c>
    </row>
    <row r="38" spans="1:7" x14ac:dyDescent="0.25">
      <c r="A38" s="13" t="s">
        <v>2822</v>
      </c>
      <c r="B38" s="33" t="s">
        <v>2823</v>
      </c>
      <c r="C38" s="33" t="s">
        <v>1294</v>
      </c>
      <c r="D38" s="14">
        <v>5000000</v>
      </c>
      <c r="E38" s="15">
        <v>4933.7700000000004</v>
      </c>
      <c r="F38" s="16">
        <v>9.4000000000000004E-3</v>
      </c>
      <c r="G38" s="16">
        <v>6.9998000000000005E-2</v>
      </c>
    </row>
    <row r="39" spans="1:7" x14ac:dyDescent="0.25">
      <c r="A39" s="13" t="s">
        <v>2824</v>
      </c>
      <c r="B39" s="33" t="s">
        <v>2825</v>
      </c>
      <c r="C39" s="33" t="s">
        <v>737</v>
      </c>
      <c r="D39" s="14">
        <v>2500000</v>
      </c>
      <c r="E39" s="15">
        <v>2469.11</v>
      </c>
      <c r="F39" s="16">
        <v>4.7000000000000002E-3</v>
      </c>
      <c r="G39" s="16">
        <v>7.0249000000000006E-2</v>
      </c>
    </row>
    <row r="40" spans="1:7" x14ac:dyDescent="0.25">
      <c r="A40" s="13" t="s">
        <v>2826</v>
      </c>
      <c r="B40" s="33" t="s">
        <v>2827</v>
      </c>
      <c r="C40" s="33" t="s">
        <v>737</v>
      </c>
      <c r="D40" s="14">
        <v>2500000</v>
      </c>
      <c r="E40" s="15">
        <v>2468.64</v>
      </c>
      <c r="F40" s="16">
        <v>4.7000000000000002E-3</v>
      </c>
      <c r="G40" s="16">
        <v>7.0248000000000005E-2</v>
      </c>
    </row>
    <row r="41" spans="1:7" x14ac:dyDescent="0.25">
      <c r="A41" s="17" t="s">
        <v>183</v>
      </c>
      <c r="B41" s="34"/>
      <c r="C41" s="34"/>
      <c r="D41" s="18"/>
      <c r="E41" s="19">
        <v>163957.01</v>
      </c>
      <c r="F41" s="20">
        <v>0.31269999999999998</v>
      </c>
      <c r="G41" s="21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738</v>
      </c>
      <c r="B43" s="33"/>
      <c r="C43" s="33"/>
      <c r="D43" s="14"/>
      <c r="E43" s="15"/>
      <c r="F43" s="16"/>
      <c r="G43" s="16"/>
    </row>
    <row r="44" spans="1:7" x14ac:dyDescent="0.25">
      <c r="A44" s="13" t="s">
        <v>2828</v>
      </c>
      <c r="B44" s="33" t="s">
        <v>2829</v>
      </c>
      <c r="C44" s="33" t="s">
        <v>737</v>
      </c>
      <c r="D44" s="14">
        <v>20000000</v>
      </c>
      <c r="E44" s="15">
        <v>19860.919999999998</v>
      </c>
      <c r="F44" s="16">
        <v>3.7900000000000003E-2</v>
      </c>
      <c r="G44" s="16">
        <v>7.0999999999999994E-2</v>
      </c>
    </row>
    <row r="45" spans="1:7" x14ac:dyDescent="0.25">
      <c r="A45" s="13" t="s">
        <v>2830</v>
      </c>
      <c r="B45" s="33" t="s">
        <v>2831</v>
      </c>
      <c r="C45" s="33" t="s">
        <v>737</v>
      </c>
      <c r="D45" s="14">
        <v>20000000</v>
      </c>
      <c r="E45" s="15">
        <v>19727.48</v>
      </c>
      <c r="F45" s="16">
        <v>3.7600000000000001E-2</v>
      </c>
      <c r="G45" s="16">
        <v>7.3075000000000001E-2</v>
      </c>
    </row>
    <row r="46" spans="1:7" x14ac:dyDescent="0.25">
      <c r="A46" s="13" t="s">
        <v>2832</v>
      </c>
      <c r="B46" s="33" t="s">
        <v>2833</v>
      </c>
      <c r="C46" s="33" t="s">
        <v>737</v>
      </c>
      <c r="D46" s="14">
        <v>17500000</v>
      </c>
      <c r="E46" s="15">
        <v>17356.52</v>
      </c>
      <c r="F46" s="16">
        <v>3.3099999999999997E-2</v>
      </c>
      <c r="G46" s="16">
        <v>7.1846999999999994E-2</v>
      </c>
    </row>
    <row r="47" spans="1:7" x14ac:dyDescent="0.25">
      <c r="A47" s="13" t="s">
        <v>2834</v>
      </c>
      <c r="B47" s="33" t="s">
        <v>2835</v>
      </c>
      <c r="C47" s="33" t="s">
        <v>737</v>
      </c>
      <c r="D47" s="14">
        <v>15000000</v>
      </c>
      <c r="E47" s="15">
        <v>14952.48</v>
      </c>
      <c r="F47" s="16">
        <v>2.8500000000000001E-2</v>
      </c>
      <c r="G47" s="16">
        <v>7.2499999999999995E-2</v>
      </c>
    </row>
    <row r="48" spans="1:7" x14ac:dyDescent="0.25">
      <c r="A48" s="13" t="s">
        <v>2836</v>
      </c>
      <c r="B48" s="33" t="s">
        <v>2837</v>
      </c>
      <c r="C48" s="33" t="s">
        <v>737</v>
      </c>
      <c r="D48" s="14">
        <v>10000000</v>
      </c>
      <c r="E48" s="15">
        <v>9955.26</v>
      </c>
      <c r="F48" s="16">
        <v>1.9E-2</v>
      </c>
      <c r="G48" s="16">
        <v>7.4569999999999997E-2</v>
      </c>
    </row>
    <row r="49" spans="1:7" x14ac:dyDescent="0.25">
      <c r="A49" s="13" t="s">
        <v>2838</v>
      </c>
      <c r="B49" s="33" t="s">
        <v>2839</v>
      </c>
      <c r="C49" s="33" t="s">
        <v>737</v>
      </c>
      <c r="D49" s="14">
        <v>10000000</v>
      </c>
      <c r="E49" s="15">
        <v>9932.3799999999992</v>
      </c>
      <c r="F49" s="16">
        <v>1.89E-2</v>
      </c>
      <c r="G49" s="16">
        <v>7.0998000000000006E-2</v>
      </c>
    </row>
    <row r="50" spans="1:7" x14ac:dyDescent="0.25">
      <c r="A50" s="13" t="s">
        <v>2840</v>
      </c>
      <c r="B50" s="33" t="s">
        <v>2841</v>
      </c>
      <c r="C50" s="33" t="s">
        <v>737</v>
      </c>
      <c r="D50" s="14">
        <v>10000000</v>
      </c>
      <c r="E50" s="15">
        <v>9930.1200000000008</v>
      </c>
      <c r="F50" s="16">
        <v>1.89E-2</v>
      </c>
      <c r="G50" s="16">
        <v>7.1348999999999996E-2</v>
      </c>
    </row>
    <row r="51" spans="1:7" x14ac:dyDescent="0.25">
      <c r="A51" s="13" t="s">
        <v>2842</v>
      </c>
      <c r="B51" s="33" t="s">
        <v>2843</v>
      </c>
      <c r="C51" s="33" t="s">
        <v>737</v>
      </c>
      <c r="D51" s="14">
        <v>10000000</v>
      </c>
      <c r="E51" s="15">
        <v>9925.76</v>
      </c>
      <c r="F51" s="16">
        <v>1.89E-2</v>
      </c>
      <c r="G51" s="16">
        <v>7.1847999999999995E-2</v>
      </c>
    </row>
    <row r="52" spans="1:7" x14ac:dyDescent="0.25">
      <c r="A52" s="13" t="s">
        <v>2844</v>
      </c>
      <c r="B52" s="33" t="s">
        <v>2845</v>
      </c>
      <c r="C52" s="33" t="s">
        <v>1294</v>
      </c>
      <c r="D52" s="14">
        <v>10000000</v>
      </c>
      <c r="E52" s="15">
        <v>9898.69</v>
      </c>
      <c r="F52" s="16">
        <v>1.89E-2</v>
      </c>
      <c r="G52" s="16">
        <v>7.3247999999999994E-2</v>
      </c>
    </row>
    <row r="53" spans="1:7" x14ac:dyDescent="0.25">
      <c r="A53" s="13" t="s">
        <v>2846</v>
      </c>
      <c r="B53" s="33" t="s">
        <v>2847</v>
      </c>
      <c r="C53" s="33" t="s">
        <v>737</v>
      </c>
      <c r="D53" s="14">
        <v>10000000</v>
      </c>
      <c r="E53" s="15">
        <v>9889.61</v>
      </c>
      <c r="F53" s="16">
        <v>1.89E-2</v>
      </c>
      <c r="G53" s="16">
        <v>7.4077000000000004E-2</v>
      </c>
    </row>
    <row r="54" spans="1:7" x14ac:dyDescent="0.25">
      <c r="A54" s="13" t="s">
        <v>2848</v>
      </c>
      <c r="B54" s="33" t="s">
        <v>2849</v>
      </c>
      <c r="C54" s="33" t="s">
        <v>1294</v>
      </c>
      <c r="D54" s="14">
        <v>10000000</v>
      </c>
      <c r="E54" s="15">
        <v>9879.59</v>
      </c>
      <c r="F54" s="16">
        <v>1.8800000000000001E-2</v>
      </c>
      <c r="G54" s="16">
        <v>7.1749999999999994E-2</v>
      </c>
    </row>
    <row r="55" spans="1:7" x14ac:dyDescent="0.25">
      <c r="A55" s="13" t="s">
        <v>2850</v>
      </c>
      <c r="B55" s="33" t="s">
        <v>2851</v>
      </c>
      <c r="C55" s="33" t="s">
        <v>737</v>
      </c>
      <c r="D55" s="14">
        <v>10000000</v>
      </c>
      <c r="E55" s="15">
        <v>9877.2099999999991</v>
      </c>
      <c r="F55" s="16">
        <v>1.8800000000000001E-2</v>
      </c>
      <c r="G55" s="16">
        <v>7.0899000000000004E-2</v>
      </c>
    </row>
    <row r="56" spans="1:7" x14ac:dyDescent="0.25">
      <c r="A56" s="13" t="s">
        <v>2852</v>
      </c>
      <c r="B56" s="33" t="s">
        <v>2853</v>
      </c>
      <c r="C56" s="33" t="s">
        <v>737</v>
      </c>
      <c r="D56" s="14">
        <v>10000000</v>
      </c>
      <c r="E56" s="15">
        <v>9867.01</v>
      </c>
      <c r="F56" s="16">
        <v>1.8800000000000001E-2</v>
      </c>
      <c r="G56" s="16">
        <v>7.1301000000000003E-2</v>
      </c>
    </row>
    <row r="57" spans="1:7" x14ac:dyDescent="0.25">
      <c r="A57" s="13" t="s">
        <v>2854</v>
      </c>
      <c r="B57" s="33" t="s">
        <v>2855</v>
      </c>
      <c r="C57" s="33" t="s">
        <v>737</v>
      </c>
      <c r="D57" s="14">
        <v>10000000</v>
      </c>
      <c r="E57" s="15">
        <v>9866.6</v>
      </c>
      <c r="F57" s="16">
        <v>1.8800000000000001E-2</v>
      </c>
      <c r="G57" s="16">
        <v>7.0499000000000006E-2</v>
      </c>
    </row>
    <row r="58" spans="1:7" x14ac:dyDescent="0.25">
      <c r="A58" s="13" t="s">
        <v>2856</v>
      </c>
      <c r="B58" s="33" t="s">
        <v>2857</v>
      </c>
      <c r="C58" s="33" t="s">
        <v>737</v>
      </c>
      <c r="D58" s="14">
        <v>10000000</v>
      </c>
      <c r="E58" s="15">
        <v>9866</v>
      </c>
      <c r="F58" s="16">
        <v>1.8800000000000001E-2</v>
      </c>
      <c r="G58" s="16">
        <v>7.1849999999999997E-2</v>
      </c>
    </row>
    <row r="59" spans="1:7" x14ac:dyDescent="0.25">
      <c r="A59" s="13" t="s">
        <v>2858</v>
      </c>
      <c r="B59" s="33" t="s">
        <v>2859</v>
      </c>
      <c r="C59" s="33" t="s">
        <v>1294</v>
      </c>
      <c r="D59" s="14">
        <v>10000000</v>
      </c>
      <c r="E59" s="15">
        <v>9864.27</v>
      </c>
      <c r="F59" s="16">
        <v>1.8800000000000001E-2</v>
      </c>
      <c r="G59" s="16">
        <v>7.1749999999999994E-2</v>
      </c>
    </row>
    <row r="60" spans="1:7" x14ac:dyDescent="0.25">
      <c r="A60" s="13" t="s">
        <v>2860</v>
      </c>
      <c r="B60" s="33" t="s">
        <v>2861</v>
      </c>
      <c r="C60" s="33" t="s">
        <v>737</v>
      </c>
      <c r="D60" s="14">
        <v>10000000</v>
      </c>
      <c r="E60" s="15">
        <v>9864.26</v>
      </c>
      <c r="F60" s="16">
        <v>1.8800000000000001E-2</v>
      </c>
      <c r="G60" s="16">
        <v>7.6101000000000002E-2</v>
      </c>
    </row>
    <row r="61" spans="1:7" x14ac:dyDescent="0.25">
      <c r="A61" s="13" t="s">
        <v>2862</v>
      </c>
      <c r="B61" s="33" t="s">
        <v>2863</v>
      </c>
      <c r="C61" s="33" t="s">
        <v>737</v>
      </c>
      <c r="D61" s="14">
        <v>10000000</v>
      </c>
      <c r="E61" s="15">
        <v>9860.25</v>
      </c>
      <c r="F61" s="16">
        <v>1.8800000000000001E-2</v>
      </c>
      <c r="G61" s="16">
        <v>7.1849999999999997E-2</v>
      </c>
    </row>
    <row r="62" spans="1:7" x14ac:dyDescent="0.25">
      <c r="A62" s="13" t="s">
        <v>2864</v>
      </c>
      <c r="B62" s="33" t="s">
        <v>2865</v>
      </c>
      <c r="C62" s="33" t="s">
        <v>737</v>
      </c>
      <c r="D62" s="14">
        <v>7500000</v>
      </c>
      <c r="E62" s="15">
        <v>7477.64</v>
      </c>
      <c r="F62" s="16">
        <v>1.43E-2</v>
      </c>
      <c r="G62" s="16">
        <v>7.2755E-2</v>
      </c>
    </row>
    <row r="63" spans="1:7" x14ac:dyDescent="0.25">
      <c r="A63" s="13" t="s">
        <v>2866</v>
      </c>
      <c r="B63" s="33" t="s">
        <v>2867</v>
      </c>
      <c r="C63" s="33" t="s">
        <v>737</v>
      </c>
      <c r="D63" s="14">
        <v>7500000</v>
      </c>
      <c r="E63" s="15">
        <v>7468.74</v>
      </c>
      <c r="F63" s="16">
        <v>1.4200000000000001E-2</v>
      </c>
      <c r="G63" s="16">
        <v>7.2747000000000006E-2</v>
      </c>
    </row>
    <row r="64" spans="1:7" x14ac:dyDescent="0.25">
      <c r="A64" s="13" t="s">
        <v>2868</v>
      </c>
      <c r="B64" s="33" t="s">
        <v>2869</v>
      </c>
      <c r="C64" s="33" t="s">
        <v>737</v>
      </c>
      <c r="D64" s="14">
        <v>7500000</v>
      </c>
      <c r="E64" s="15">
        <v>7400.96</v>
      </c>
      <c r="F64" s="16">
        <v>1.41E-2</v>
      </c>
      <c r="G64" s="16">
        <v>7.5148999999999994E-2</v>
      </c>
    </row>
    <row r="65" spans="1:7" x14ac:dyDescent="0.25">
      <c r="A65" s="13" t="s">
        <v>2870</v>
      </c>
      <c r="B65" s="33" t="s">
        <v>2871</v>
      </c>
      <c r="C65" s="33" t="s">
        <v>737</v>
      </c>
      <c r="D65" s="14">
        <v>7500000</v>
      </c>
      <c r="E65" s="15">
        <v>7395.54</v>
      </c>
      <c r="F65" s="16">
        <v>1.41E-2</v>
      </c>
      <c r="G65" s="16">
        <v>7.3649999999999993E-2</v>
      </c>
    </row>
    <row r="66" spans="1:7" x14ac:dyDescent="0.25">
      <c r="A66" s="13" t="s">
        <v>2872</v>
      </c>
      <c r="B66" s="33" t="s">
        <v>2873</v>
      </c>
      <c r="C66" s="33" t="s">
        <v>737</v>
      </c>
      <c r="D66" s="14">
        <v>5000000</v>
      </c>
      <c r="E66" s="15">
        <v>4978.07</v>
      </c>
      <c r="F66" s="16">
        <v>9.4999999999999998E-3</v>
      </c>
      <c r="G66" s="16">
        <v>7.6594999999999996E-2</v>
      </c>
    </row>
    <row r="67" spans="1:7" x14ac:dyDescent="0.25">
      <c r="A67" s="13" t="s">
        <v>2874</v>
      </c>
      <c r="B67" s="33" t="s">
        <v>2875</v>
      </c>
      <c r="C67" s="33" t="s">
        <v>737</v>
      </c>
      <c r="D67" s="14">
        <v>5000000</v>
      </c>
      <c r="E67" s="15">
        <v>4975.82</v>
      </c>
      <c r="F67" s="16">
        <v>9.4999999999999998E-3</v>
      </c>
      <c r="G67" s="16">
        <v>7.3927999999999994E-2</v>
      </c>
    </row>
    <row r="68" spans="1:7" x14ac:dyDescent="0.25">
      <c r="A68" s="13" t="s">
        <v>2876</v>
      </c>
      <c r="B68" s="33" t="s">
        <v>2877</v>
      </c>
      <c r="C68" s="33" t="s">
        <v>737</v>
      </c>
      <c r="D68" s="14">
        <v>5000000</v>
      </c>
      <c r="E68" s="15">
        <v>4963.78</v>
      </c>
      <c r="F68" s="16">
        <v>9.4999999999999998E-3</v>
      </c>
      <c r="G68" s="16">
        <v>7.6095999999999997E-2</v>
      </c>
    </row>
    <row r="69" spans="1:7" x14ac:dyDescent="0.25">
      <c r="A69" s="13" t="s">
        <v>2878</v>
      </c>
      <c r="B69" s="33" t="s">
        <v>2879</v>
      </c>
      <c r="C69" s="33" t="s">
        <v>737</v>
      </c>
      <c r="D69" s="14">
        <v>5000000</v>
      </c>
      <c r="E69" s="15">
        <v>4962.1000000000004</v>
      </c>
      <c r="F69" s="16">
        <v>9.4999999999999998E-3</v>
      </c>
      <c r="G69" s="16">
        <v>7.7450000000000005E-2</v>
      </c>
    </row>
    <row r="70" spans="1:7" x14ac:dyDescent="0.25">
      <c r="A70" s="13" t="s">
        <v>2880</v>
      </c>
      <c r="B70" s="33" t="s">
        <v>2881</v>
      </c>
      <c r="C70" s="33" t="s">
        <v>737</v>
      </c>
      <c r="D70" s="14">
        <v>5000000</v>
      </c>
      <c r="E70" s="15">
        <v>4950.7700000000004</v>
      </c>
      <c r="F70" s="16">
        <v>9.4000000000000004E-3</v>
      </c>
      <c r="G70" s="16">
        <v>7.4071999999999999E-2</v>
      </c>
    </row>
    <row r="71" spans="1:7" x14ac:dyDescent="0.25">
      <c r="A71" s="13" t="s">
        <v>2882</v>
      </c>
      <c r="B71" s="33" t="s">
        <v>2883</v>
      </c>
      <c r="C71" s="33" t="s">
        <v>737</v>
      </c>
      <c r="D71" s="14">
        <v>5000000</v>
      </c>
      <c r="E71" s="15">
        <v>4949.78</v>
      </c>
      <c r="F71" s="16">
        <v>9.4000000000000004E-3</v>
      </c>
      <c r="G71" s="16">
        <v>7.4076000000000003E-2</v>
      </c>
    </row>
    <row r="72" spans="1:7" x14ac:dyDescent="0.25">
      <c r="A72" s="13" t="s">
        <v>2884</v>
      </c>
      <c r="B72" s="33" t="s">
        <v>2885</v>
      </c>
      <c r="C72" s="33" t="s">
        <v>737</v>
      </c>
      <c r="D72" s="14">
        <v>5000000</v>
      </c>
      <c r="E72" s="15">
        <v>4947.08</v>
      </c>
      <c r="F72" s="16">
        <v>9.4000000000000004E-3</v>
      </c>
      <c r="G72" s="16">
        <v>7.0997000000000005E-2</v>
      </c>
    </row>
    <row r="73" spans="1:7" x14ac:dyDescent="0.25">
      <c r="A73" s="13" t="s">
        <v>2886</v>
      </c>
      <c r="B73" s="33" t="s">
        <v>2887</v>
      </c>
      <c r="C73" s="33" t="s">
        <v>1294</v>
      </c>
      <c r="D73" s="14">
        <v>5000000</v>
      </c>
      <c r="E73" s="15">
        <v>4942.47</v>
      </c>
      <c r="F73" s="16">
        <v>9.4000000000000004E-3</v>
      </c>
      <c r="G73" s="16">
        <v>7.3250999999999997E-2</v>
      </c>
    </row>
    <row r="74" spans="1:7" x14ac:dyDescent="0.25">
      <c r="A74" s="13" t="s">
        <v>2888</v>
      </c>
      <c r="B74" s="33" t="s">
        <v>2889</v>
      </c>
      <c r="C74" s="33" t="s">
        <v>737</v>
      </c>
      <c r="D74" s="14">
        <v>5000000</v>
      </c>
      <c r="E74" s="15">
        <v>4940.3100000000004</v>
      </c>
      <c r="F74" s="16">
        <v>9.4000000000000004E-3</v>
      </c>
      <c r="G74" s="16">
        <v>7.0000000000000007E-2</v>
      </c>
    </row>
    <row r="75" spans="1:7" x14ac:dyDescent="0.25">
      <c r="A75" s="13" t="s">
        <v>2890</v>
      </c>
      <c r="B75" s="33" t="s">
        <v>2891</v>
      </c>
      <c r="C75" s="33" t="s">
        <v>1294</v>
      </c>
      <c r="D75" s="14">
        <v>5000000</v>
      </c>
      <c r="E75" s="15">
        <v>4939.18</v>
      </c>
      <c r="F75" s="16">
        <v>9.4000000000000004E-3</v>
      </c>
      <c r="G75" s="16">
        <v>7.1350999999999998E-2</v>
      </c>
    </row>
    <row r="76" spans="1:7" x14ac:dyDescent="0.25">
      <c r="A76" s="13" t="s">
        <v>2892</v>
      </c>
      <c r="B76" s="33" t="s">
        <v>2893</v>
      </c>
      <c r="C76" s="33" t="s">
        <v>737</v>
      </c>
      <c r="D76" s="14">
        <v>5000000</v>
      </c>
      <c r="E76" s="15">
        <v>4937.16</v>
      </c>
      <c r="F76" s="16">
        <v>9.4000000000000004E-3</v>
      </c>
      <c r="G76" s="16">
        <v>7.3749999999999996E-2</v>
      </c>
    </row>
    <row r="77" spans="1:7" x14ac:dyDescent="0.25">
      <c r="A77" s="13" t="s">
        <v>2894</v>
      </c>
      <c r="B77" s="33" t="s">
        <v>2895</v>
      </c>
      <c r="C77" s="33" t="s">
        <v>1294</v>
      </c>
      <c r="D77" s="14">
        <v>5000000</v>
      </c>
      <c r="E77" s="15">
        <v>4931.2700000000004</v>
      </c>
      <c r="F77" s="16">
        <v>9.4000000000000004E-3</v>
      </c>
      <c r="G77" s="16">
        <v>7.3735999999999996E-2</v>
      </c>
    </row>
    <row r="78" spans="1:7" x14ac:dyDescent="0.25">
      <c r="A78" s="13" t="s">
        <v>2896</v>
      </c>
      <c r="B78" s="33" t="s">
        <v>2897</v>
      </c>
      <c r="C78" s="33" t="s">
        <v>737</v>
      </c>
      <c r="D78" s="14">
        <v>5000000</v>
      </c>
      <c r="E78" s="15">
        <v>4931.04</v>
      </c>
      <c r="F78" s="16">
        <v>9.4000000000000004E-3</v>
      </c>
      <c r="G78" s="16">
        <v>7.0901000000000006E-2</v>
      </c>
    </row>
    <row r="79" spans="1:7" x14ac:dyDescent="0.25">
      <c r="A79" s="13" t="s">
        <v>2898</v>
      </c>
      <c r="B79" s="33" t="s">
        <v>2899</v>
      </c>
      <c r="C79" s="33" t="s">
        <v>737</v>
      </c>
      <c r="D79" s="14">
        <v>2500000</v>
      </c>
      <c r="E79" s="15">
        <v>2467.7800000000002</v>
      </c>
      <c r="F79" s="16">
        <v>4.7000000000000002E-3</v>
      </c>
      <c r="G79" s="16">
        <v>7.5648999999999994E-2</v>
      </c>
    </row>
    <row r="80" spans="1:7" x14ac:dyDescent="0.25">
      <c r="A80" s="17" t="s">
        <v>183</v>
      </c>
      <c r="B80" s="34"/>
      <c r="C80" s="34"/>
      <c r="D80" s="18"/>
      <c r="E80" s="19">
        <v>306933.90000000002</v>
      </c>
      <c r="F80" s="20">
        <v>0.58499999999999996</v>
      </c>
      <c r="G80" s="21"/>
    </row>
    <row r="81" spans="1:10" x14ac:dyDescent="0.25">
      <c r="A81" s="13"/>
      <c r="B81" s="33"/>
      <c r="C81" s="33"/>
      <c r="D81" s="14"/>
      <c r="E81" s="15"/>
      <c r="F81" s="16"/>
      <c r="G81" s="16"/>
    </row>
    <row r="82" spans="1:10" x14ac:dyDescent="0.25">
      <c r="A82" s="24" t="s">
        <v>192</v>
      </c>
      <c r="B82" s="35"/>
      <c r="C82" s="35"/>
      <c r="D82" s="25"/>
      <c r="E82" s="19">
        <v>604772.71</v>
      </c>
      <c r="F82" s="20">
        <v>1.1531</v>
      </c>
      <c r="G82" s="21"/>
    </row>
    <row r="83" spans="1:10" x14ac:dyDescent="0.25">
      <c r="A83" s="13"/>
      <c r="B83" s="33"/>
      <c r="C83" s="33"/>
      <c r="D83" s="14"/>
      <c r="E83" s="15"/>
      <c r="F83" s="16"/>
      <c r="G83" s="16"/>
    </row>
    <row r="84" spans="1:10" x14ac:dyDescent="0.25">
      <c r="A84" s="13"/>
      <c r="B84" s="33"/>
      <c r="C84" s="33"/>
      <c r="D84" s="14"/>
      <c r="E84" s="15"/>
      <c r="F84" s="16"/>
      <c r="G84" s="16"/>
    </row>
    <row r="85" spans="1:10" x14ac:dyDescent="0.25">
      <c r="A85" s="17" t="s">
        <v>193</v>
      </c>
      <c r="B85" s="33"/>
      <c r="C85" s="33"/>
      <c r="D85" s="14"/>
      <c r="E85" s="15"/>
      <c r="F85" s="16"/>
      <c r="G85" s="16"/>
    </row>
    <row r="86" spans="1:10" x14ac:dyDescent="0.25">
      <c r="A86" s="13" t="s">
        <v>194</v>
      </c>
      <c r="B86" s="33" t="s">
        <v>195</v>
      </c>
      <c r="C86" s="33"/>
      <c r="D86" s="14">
        <v>13512.463</v>
      </c>
      <c r="E86" s="15">
        <v>1491.05</v>
      </c>
      <c r="F86" s="16">
        <v>2.8E-3</v>
      </c>
      <c r="G86" s="16"/>
    </row>
    <row r="87" spans="1:10" x14ac:dyDescent="0.25">
      <c r="A87" s="13"/>
      <c r="B87" s="33"/>
      <c r="C87" s="33"/>
      <c r="D87" s="14"/>
      <c r="E87" s="15"/>
      <c r="F87" s="16"/>
      <c r="G87" s="16"/>
    </row>
    <row r="88" spans="1:10" x14ac:dyDescent="0.25">
      <c r="A88" s="24" t="s">
        <v>192</v>
      </c>
      <c r="B88" s="35"/>
      <c r="C88" s="35"/>
      <c r="D88" s="25"/>
      <c r="E88" s="19">
        <v>1491.05</v>
      </c>
      <c r="F88" s="20">
        <v>2.8E-3</v>
      </c>
      <c r="G88" s="21"/>
    </row>
    <row r="89" spans="1:10" x14ac:dyDescent="0.25">
      <c r="A89" s="13"/>
      <c r="B89" s="33"/>
      <c r="C89" s="33"/>
      <c r="D89" s="14"/>
      <c r="E89" s="15"/>
      <c r="F89" s="16"/>
      <c r="G89" s="16"/>
    </row>
    <row r="90" spans="1:10" x14ac:dyDescent="0.25">
      <c r="A90" s="17" t="s">
        <v>196</v>
      </c>
      <c r="B90" s="33"/>
      <c r="C90" s="33"/>
      <c r="D90" s="14"/>
      <c r="E90" s="15"/>
      <c r="F90" s="16"/>
      <c r="G90" s="16"/>
    </row>
    <row r="91" spans="1:10" x14ac:dyDescent="0.25">
      <c r="A91" s="13" t="s">
        <v>197</v>
      </c>
      <c r="B91" s="33"/>
      <c r="C91" s="33"/>
      <c r="D91" s="14"/>
      <c r="E91" s="15">
        <v>6001.53</v>
      </c>
      <c r="F91" s="16">
        <v>1.14E-2</v>
      </c>
      <c r="G91" s="16">
        <v>6.6567000000000001E-2</v>
      </c>
    </row>
    <row r="92" spans="1:10" x14ac:dyDescent="0.25">
      <c r="A92" s="13" t="s">
        <v>197</v>
      </c>
      <c r="B92" s="33"/>
      <c r="C92" s="33"/>
      <c r="D92" s="14"/>
      <c r="E92" s="15">
        <v>399.74</v>
      </c>
      <c r="F92" s="16">
        <v>8.0000000000000004E-4</v>
      </c>
      <c r="G92" s="16">
        <v>5.9499999999999997E-2</v>
      </c>
    </row>
    <row r="93" spans="1:10" x14ac:dyDescent="0.25">
      <c r="A93" s="17" t="s">
        <v>183</v>
      </c>
      <c r="B93" s="34"/>
      <c r="C93" s="34"/>
      <c r="D93" s="18"/>
      <c r="E93" s="19">
        <v>6401.27</v>
      </c>
      <c r="F93" s="20">
        <v>1.2200000000000001E-2</v>
      </c>
      <c r="G93" s="21"/>
      <c r="J93" s="52"/>
    </row>
    <row r="94" spans="1:10" x14ac:dyDescent="0.25">
      <c r="A94" s="13"/>
      <c r="B94" s="33"/>
      <c r="C94" s="33"/>
      <c r="D94" s="14"/>
      <c r="E94" s="15"/>
      <c r="F94" s="16"/>
      <c r="G94" s="16"/>
    </row>
    <row r="95" spans="1:10" x14ac:dyDescent="0.25">
      <c r="A95" s="24" t="s">
        <v>192</v>
      </c>
      <c r="B95" s="35"/>
      <c r="C95" s="35"/>
      <c r="D95" s="25"/>
      <c r="E95" s="19">
        <v>6401.27</v>
      </c>
      <c r="F95" s="20">
        <v>1.2200000000000001E-2</v>
      </c>
      <c r="G95" s="21"/>
    </row>
    <row r="96" spans="1:10" x14ac:dyDescent="0.25">
      <c r="A96" s="13" t="s">
        <v>198</v>
      </c>
      <c r="B96" s="33"/>
      <c r="C96" s="33"/>
      <c r="D96" s="14"/>
      <c r="E96" s="15">
        <v>4.5736113999999999</v>
      </c>
      <c r="F96" s="16">
        <v>7.9999999999999996E-6</v>
      </c>
      <c r="G96" s="16"/>
    </row>
    <row r="97" spans="1:7" x14ac:dyDescent="0.25">
      <c r="A97" s="13" t="s">
        <v>199</v>
      </c>
      <c r="B97" s="33"/>
      <c r="C97" s="33"/>
      <c r="D97" s="14"/>
      <c r="E97" s="26">
        <v>-88333.003611399996</v>
      </c>
      <c r="F97" s="27">
        <v>-0.16810800000000001</v>
      </c>
      <c r="G97" s="16">
        <v>6.6125000000000003E-2</v>
      </c>
    </row>
    <row r="98" spans="1:7" x14ac:dyDescent="0.25">
      <c r="A98" s="28" t="s">
        <v>200</v>
      </c>
      <c r="B98" s="36"/>
      <c r="C98" s="36"/>
      <c r="D98" s="29"/>
      <c r="E98" s="30">
        <v>524336.6</v>
      </c>
      <c r="F98" s="31">
        <v>1</v>
      </c>
      <c r="G98" s="31"/>
    </row>
    <row r="100" spans="1:7" x14ac:dyDescent="0.25">
      <c r="A100" s="1" t="s">
        <v>743</v>
      </c>
    </row>
    <row r="101" spans="1:7" x14ac:dyDescent="0.25">
      <c r="A101" s="1" t="s">
        <v>201</v>
      </c>
    </row>
    <row r="103" spans="1:7" x14ac:dyDescent="0.25">
      <c r="A103" s="1" t="s">
        <v>202</v>
      </c>
    </row>
    <row r="104" spans="1:7" x14ac:dyDescent="0.25">
      <c r="A104" s="48" t="s">
        <v>203</v>
      </c>
      <c r="B104" s="3" t="s">
        <v>137</v>
      </c>
    </row>
    <row r="105" spans="1:7" x14ac:dyDescent="0.25">
      <c r="A105" t="s">
        <v>204</v>
      </c>
    </row>
    <row r="106" spans="1:7" x14ac:dyDescent="0.25">
      <c r="A106" t="s">
        <v>745</v>
      </c>
      <c r="B106" t="s">
        <v>206</v>
      </c>
      <c r="C106" t="s">
        <v>206</v>
      </c>
    </row>
    <row r="107" spans="1:7" x14ac:dyDescent="0.25">
      <c r="B107" s="49">
        <v>45716</v>
      </c>
      <c r="C107" s="49">
        <v>45747</v>
      </c>
    </row>
    <row r="108" spans="1:7" x14ac:dyDescent="0.25">
      <c r="A108" t="s">
        <v>1357</v>
      </c>
      <c r="B108">
        <v>3328.7078999999999</v>
      </c>
      <c r="C108">
        <v>3351.1457</v>
      </c>
    </row>
    <row r="109" spans="1:7" x14ac:dyDescent="0.25">
      <c r="A109" t="s">
        <v>207</v>
      </c>
      <c r="B109">
        <v>1936.5942</v>
      </c>
      <c r="C109">
        <v>1949.6483000000001</v>
      </c>
    </row>
    <row r="110" spans="1:7" x14ac:dyDescent="0.25">
      <c r="A110" t="s">
        <v>1971</v>
      </c>
      <c r="B110">
        <v>1126.7446</v>
      </c>
      <c r="C110">
        <v>1134.3396</v>
      </c>
    </row>
    <row r="111" spans="1:7" x14ac:dyDescent="0.25">
      <c r="A111" t="s">
        <v>210</v>
      </c>
      <c r="B111">
        <v>2472.9852000000001</v>
      </c>
      <c r="C111">
        <v>2474.1671999999999</v>
      </c>
    </row>
    <row r="112" spans="1:7" x14ac:dyDescent="0.25">
      <c r="A112" t="s">
        <v>211</v>
      </c>
      <c r="B112">
        <v>3328.7305999999999</v>
      </c>
      <c r="C112">
        <v>3351.1687000000002</v>
      </c>
    </row>
    <row r="113" spans="1:3" x14ac:dyDescent="0.25">
      <c r="A113" t="s">
        <v>212</v>
      </c>
      <c r="B113">
        <v>3328.7442000000001</v>
      </c>
      <c r="C113">
        <v>3351.1822999999999</v>
      </c>
    </row>
    <row r="114" spans="1:3" x14ac:dyDescent="0.25">
      <c r="A114" t="s">
        <v>213</v>
      </c>
      <c r="B114">
        <v>1004.7906</v>
      </c>
      <c r="C114">
        <v>1006.1433</v>
      </c>
    </row>
    <row r="115" spans="1:3" x14ac:dyDescent="0.25">
      <c r="A115" t="s">
        <v>214</v>
      </c>
      <c r="B115">
        <v>2174.1822999999999</v>
      </c>
      <c r="C115">
        <v>2177.1091999999999</v>
      </c>
    </row>
    <row r="116" spans="1:3" x14ac:dyDescent="0.25">
      <c r="A116" t="s">
        <v>2900</v>
      </c>
      <c r="B116">
        <v>2257.5322999999999</v>
      </c>
      <c r="C116">
        <v>2272.5369000000001</v>
      </c>
    </row>
    <row r="117" spans="1:3" x14ac:dyDescent="0.25">
      <c r="A117" t="s">
        <v>215</v>
      </c>
      <c r="B117">
        <v>1900.5902000000001</v>
      </c>
      <c r="C117">
        <v>1913.2415000000001</v>
      </c>
    </row>
    <row r="118" spans="1:3" x14ac:dyDescent="0.25">
      <c r="A118" t="s">
        <v>2901</v>
      </c>
      <c r="B118">
        <v>1208.0967000000001</v>
      </c>
      <c r="C118">
        <v>1216.1265000000001</v>
      </c>
    </row>
    <row r="119" spans="1:3" x14ac:dyDescent="0.25">
      <c r="A119" t="s">
        <v>230</v>
      </c>
      <c r="B119">
        <v>2152.6815000000001</v>
      </c>
      <c r="C119">
        <v>2153.6909000000001</v>
      </c>
    </row>
    <row r="120" spans="1:3" x14ac:dyDescent="0.25">
      <c r="A120" t="s">
        <v>2902</v>
      </c>
      <c r="B120">
        <v>3262.7357000000002</v>
      </c>
      <c r="C120">
        <v>3284.422</v>
      </c>
    </row>
    <row r="121" spans="1:3" x14ac:dyDescent="0.25">
      <c r="A121" t="s">
        <v>1808</v>
      </c>
      <c r="B121">
        <v>3262.7379000000001</v>
      </c>
      <c r="C121">
        <v>3284.4241999999999</v>
      </c>
    </row>
    <row r="122" spans="1:3" x14ac:dyDescent="0.25">
      <c r="A122" t="s">
        <v>231</v>
      </c>
      <c r="B122">
        <v>1082.9727</v>
      </c>
      <c r="C122">
        <v>1084.4208000000001</v>
      </c>
    </row>
    <row r="123" spans="1:3" x14ac:dyDescent="0.25">
      <c r="A123" t="s">
        <v>232</v>
      </c>
      <c r="B123">
        <v>1207.5066999999999</v>
      </c>
      <c r="C123">
        <v>1209.1202000000001</v>
      </c>
    </row>
    <row r="124" spans="1:3" x14ac:dyDescent="0.25">
      <c r="A124" t="s">
        <v>2903</v>
      </c>
      <c r="B124" t="s">
        <v>208</v>
      </c>
      <c r="C124" t="s">
        <v>209</v>
      </c>
    </row>
    <row r="125" spans="1:3" x14ac:dyDescent="0.25">
      <c r="A125" t="s">
        <v>2904</v>
      </c>
      <c r="B125" t="s">
        <v>208</v>
      </c>
      <c r="C125" t="s">
        <v>209</v>
      </c>
    </row>
    <row r="126" spans="1:3" x14ac:dyDescent="0.25">
      <c r="A126" t="s">
        <v>2905</v>
      </c>
      <c r="B126">
        <v>1063.0796</v>
      </c>
      <c r="C126">
        <v>1070.1493</v>
      </c>
    </row>
    <row r="127" spans="1:3" x14ac:dyDescent="0.25">
      <c r="A127" t="s">
        <v>2906</v>
      </c>
      <c r="B127" t="s">
        <v>208</v>
      </c>
      <c r="C127" t="s">
        <v>209</v>
      </c>
    </row>
    <row r="128" spans="1:3" x14ac:dyDescent="0.25">
      <c r="A128" t="s">
        <v>2907</v>
      </c>
      <c r="B128">
        <v>2967.1914999999999</v>
      </c>
      <c r="C128">
        <v>2986.9139</v>
      </c>
    </row>
    <row r="129" spans="1:4" x14ac:dyDescent="0.25">
      <c r="A129" t="s">
        <v>2908</v>
      </c>
      <c r="B129" t="s">
        <v>208</v>
      </c>
      <c r="C129" t="s">
        <v>209</v>
      </c>
    </row>
    <row r="130" spans="1:4" x14ac:dyDescent="0.25">
      <c r="A130" t="s">
        <v>2909</v>
      </c>
      <c r="B130">
        <v>1244.2098000000001</v>
      </c>
      <c r="C130">
        <v>1245.8737000000001</v>
      </c>
    </row>
    <row r="131" spans="1:4" x14ac:dyDescent="0.25">
      <c r="A131" t="s">
        <v>2910</v>
      </c>
      <c r="B131">
        <v>1231.5931</v>
      </c>
      <c r="C131">
        <v>1233.24</v>
      </c>
    </row>
    <row r="132" spans="1:4" x14ac:dyDescent="0.25">
      <c r="A132" t="s">
        <v>1974</v>
      </c>
      <c r="B132" t="s">
        <v>208</v>
      </c>
      <c r="C132" t="s">
        <v>209</v>
      </c>
    </row>
    <row r="133" spans="1:4" x14ac:dyDescent="0.25">
      <c r="A133" t="s">
        <v>1975</v>
      </c>
      <c r="B133" t="s">
        <v>208</v>
      </c>
      <c r="C133" t="s">
        <v>209</v>
      </c>
    </row>
    <row r="134" spans="1:4" x14ac:dyDescent="0.25">
      <c r="A134" t="s">
        <v>1976</v>
      </c>
      <c r="B134" t="s">
        <v>208</v>
      </c>
      <c r="C134" t="s">
        <v>209</v>
      </c>
    </row>
    <row r="135" spans="1:4" x14ac:dyDescent="0.25">
      <c r="A135" t="s">
        <v>1977</v>
      </c>
      <c r="B135" t="s">
        <v>208</v>
      </c>
      <c r="C135" t="s">
        <v>209</v>
      </c>
    </row>
    <row r="136" spans="1:4" x14ac:dyDescent="0.25">
      <c r="A136" t="s">
        <v>221</v>
      </c>
    </row>
    <row r="138" spans="1:4" x14ac:dyDescent="0.25">
      <c r="A138" t="s">
        <v>222</v>
      </c>
    </row>
    <row r="140" spans="1:4" x14ac:dyDescent="0.25">
      <c r="A140" s="50" t="s">
        <v>223</v>
      </c>
      <c r="B140" s="50" t="s">
        <v>224</v>
      </c>
      <c r="C140" s="50" t="s">
        <v>225</v>
      </c>
      <c r="D140" s="50" t="s">
        <v>226</v>
      </c>
    </row>
    <row r="141" spans="1:4" x14ac:dyDescent="0.25">
      <c r="A141" s="50" t="s">
        <v>227</v>
      </c>
      <c r="B141" s="50"/>
      <c r="C141" s="50">
        <v>15.4572544</v>
      </c>
      <c r="D141" s="50">
        <v>15.4572544</v>
      </c>
    </row>
    <row r="142" spans="1:4" x14ac:dyDescent="0.25">
      <c r="A142" s="50" t="s">
        <v>228</v>
      </c>
      <c r="B142" s="50"/>
      <c r="C142" s="50">
        <v>5.4102467000000001</v>
      </c>
      <c r="D142" s="50">
        <v>5.4102467000000001</v>
      </c>
    </row>
    <row r="143" spans="1:4" x14ac:dyDescent="0.25">
      <c r="A143" s="50" t="s">
        <v>229</v>
      </c>
      <c r="B143" s="50"/>
      <c r="C143" s="50">
        <v>11.6833793</v>
      </c>
      <c r="D143" s="50">
        <v>11.6833793</v>
      </c>
    </row>
    <row r="144" spans="1:4" x14ac:dyDescent="0.25">
      <c r="A144" s="50" t="s">
        <v>230</v>
      </c>
      <c r="B144" s="50"/>
      <c r="C144" s="50">
        <v>13.2784133</v>
      </c>
      <c r="D144" s="50">
        <v>13.2784133</v>
      </c>
    </row>
    <row r="145" spans="1:4" x14ac:dyDescent="0.25">
      <c r="A145" s="50" t="s">
        <v>231</v>
      </c>
      <c r="B145" s="50"/>
      <c r="C145" s="50">
        <v>5.7394018000000004</v>
      </c>
      <c r="D145" s="50">
        <v>5.7394018000000004</v>
      </c>
    </row>
    <row r="146" spans="1:4" x14ac:dyDescent="0.25">
      <c r="A146" s="50" t="s">
        <v>232</v>
      </c>
      <c r="B146" s="50"/>
      <c r="C146" s="50">
        <v>6.3912057999999998</v>
      </c>
      <c r="D146" s="50">
        <v>6.3912057999999998</v>
      </c>
    </row>
    <row r="147" spans="1:4" x14ac:dyDescent="0.25">
      <c r="A147" s="50" t="s">
        <v>2911</v>
      </c>
      <c r="B147" s="50"/>
      <c r="C147" s="50">
        <v>6.5966249000000001</v>
      </c>
      <c r="D147" s="50">
        <v>6.5966249000000001</v>
      </c>
    </row>
    <row r="148" spans="1:4" x14ac:dyDescent="0.25">
      <c r="A148" s="50" t="s">
        <v>2912</v>
      </c>
      <c r="B148" s="50"/>
      <c r="C148" s="50">
        <v>6.5143874000000004</v>
      </c>
      <c r="D148" s="50">
        <v>6.5143874000000004</v>
      </c>
    </row>
    <row r="150" spans="1:4" x14ac:dyDescent="0.25">
      <c r="A150" t="s">
        <v>233</v>
      </c>
      <c r="B150" s="3" t="s">
        <v>137</v>
      </c>
    </row>
    <row r="151" spans="1:4" ht="29.1" customHeight="1" x14ac:dyDescent="0.25">
      <c r="A151" s="48" t="s">
        <v>234</v>
      </c>
      <c r="B151" s="3" t="s">
        <v>137</v>
      </c>
    </row>
    <row r="152" spans="1:4" ht="29.1" customHeight="1" x14ac:dyDescent="0.25">
      <c r="A152" s="48" t="s">
        <v>235</v>
      </c>
      <c r="B152" s="3" t="s">
        <v>137</v>
      </c>
    </row>
    <row r="153" spans="1:4" x14ac:dyDescent="0.25">
      <c r="A153" t="s">
        <v>236</v>
      </c>
      <c r="B153" s="51">
        <f>+B168</f>
        <v>0.15563520029930891</v>
      </c>
    </row>
    <row r="154" spans="1:4" ht="43.5" customHeight="1" x14ac:dyDescent="0.25">
      <c r="A154" s="48" t="s">
        <v>237</v>
      </c>
      <c r="B154" s="3" t="s">
        <v>137</v>
      </c>
    </row>
    <row r="155" spans="1:4" x14ac:dyDescent="0.25">
      <c r="B155" s="3"/>
    </row>
    <row r="156" spans="1:4" ht="29.1" customHeight="1" x14ac:dyDescent="0.25">
      <c r="A156" s="48" t="s">
        <v>238</v>
      </c>
      <c r="B156" s="3" t="s">
        <v>137</v>
      </c>
    </row>
    <row r="157" spans="1:4" ht="29.1" customHeight="1" x14ac:dyDescent="0.25">
      <c r="A157" s="48" t="s">
        <v>239</v>
      </c>
      <c r="B157">
        <v>152653.26999999999</v>
      </c>
    </row>
    <row r="158" spans="1:4" ht="29.1" customHeight="1" x14ac:dyDescent="0.25">
      <c r="A158" s="48" t="s">
        <v>240</v>
      </c>
      <c r="B158" s="3" t="s">
        <v>137</v>
      </c>
    </row>
    <row r="159" spans="1:4" ht="29.1" customHeight="1" x14ac:dyDescent="0.25">
      <c r="A159" s="48" t="s">
        <v>241</v>
      </c>
      <c r="B159" s="3" t="s">
        <v>137</v>
      </c>
    </row>
    <row r="161" spans="1:6" x14ac:dyDescent="0.25">
      <c r="A161" s="48" t="s">
        <v>242</v>
      </c>
      <c r="B161" s="48"/>
    </row>
    <row r="162" spans="1:6" ht="29.1" customHeight="1" x14ac:dyDescent="0.25">
      <c r="A162" s="56" t="s">
        <v>243</v>
      </c>
      <c r="B162" s="56" t="s">
        <v>2913</v>
      </c>
    </row>
    <row r="163" spans="1:6" x14ac:dyDescent="0.25">
      <c r="A163" s="56" t="s">
        <v>245</v>
      </c>
      <c r="B163" s="56" t="s">
        <v>2914</v>
      </c>
    </row>
    <row r="164" spans="1:6" x14ac:dyDescent="0.25">
      <c r="A164" s="56"/>
      <c r="B164" s="56"/>
    </row>
    <row r="165" spans="1:6" x14ac:dyDescent="0.25">
      <c r="A165" s="56" t="s">
        <v>247</v>
      </c>
      <c r="B165" s="60">
        <v>7.0147106601662914</v>
      </c>
    </row>
    <row r="166" spans="1:6" x14ac:dyDescent="0.25">
      <c r="A166" s="56"/>
      <c r="B166" s="56"/>
    </row>
    <row r="167" spans="1:6" x14ac:dyDescent="0.25">
      <c r="A167" s="56" t="s">
        <v>248</v>
      </c>
      <c r="B167" s="61">
        <v>0.1588</v>
      </c>
    </row>
    <row r="168" spans="1:6" x14ac:dyDescent="0.25">
      <c r="A168" s="56" t="s">
        <v>249</v>
      </c>
      <c r="B168" s="61">
        <v>0.15563520029930891</v>
      </c>
    </row>
    <row r="169" spans="1:6" x14ac:dyDescent="0.25">
      <c r="A169" s="56"/>
      <c r="B169" s="56"/>
    </row>
    <row r="170" spans="1:6" x14ac:dyDescent="0.25">
      <c r="A170" s="56" t="s">
        <v>250</v>
      </c>
      <c r="B170" s="62">
        <v>45747</v>
      </c>
    </row>
    <row r="172" spans="1:6" ht="69.95" customHeight="1" x14ac:dyDescent="0.25">
      <c r="A172" s="71" t="s">
        <v>251</v>
      </c>
      <c r="B172" s="71" t="s">
        <v>252</v>
      </c>
      <c r="C172" s="71" t="s">
        <v>5</v>
      </c>
      <c r="D172" s="71" t="s">
        <v>6</v>
      </c>
      <c r="E172" s="71" t="s">
        <v>5</v>
      </c>
      <c r="F172" s="71" t="s">
        <v>6</v>
      </c>
    </row>
    <row r="173" spans="1:6" ht="69.95" customHeight="1" x14ac:dyDescent="0.25">
      <c r="A173" s="71" t="s">
        <v>2913</v>
      </c>
      <c r="B173" s="71"/>
      <c r="C173" s="71" t="s">
        <v>102</v>
      </c>
      <c r="D173" s="71"/>
      <c r="E173" s="71" t="s">
        <v>103</v>
      </c>
      <c r="F17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83"/>
  <sheetViews>
    <sheetView showGridLines="0" workbookViewId="0">
      <pane ySplit="4" topLeftCell="A42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2915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2916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138</v>
      </c>
      <c r="B9" s="33"/>
      <c r="C9" s="33"/>
      <c r="D9" s="14"/>
      <c r="E9" s="15"/>
      <c r="F9" s="16"/>
      <c r="G9" s="16"/>
    </row>
    <row r="10" spans="1:8" x14ac:dyDescent="0.25">
      <c r="A10" s="17" t="s">
        <v>139</v>
      </c>
      <c r="B10" s="33"/>
      <c r="C10" s="33"/>
      <c r="D10" s="14"/>
      <c r="E10" s="15"/>
      <c r="F10" s="16"/>
      <c r="G10" s="16"/>
    </row>
    <row r="11" spans="1:8" x14ac:dyDescent="0.25">
      <c r="A11" s="13" t="s">
        <v>2917</v>
      </c>
      <c r="B11" s="33" t="s">
        <v>2918</v>
      </c>
      <c r="C11" s="33" t="s">
        <v>164</v>
      </c>
      <c r="D11" s="14">
        <v>1500000</v>
      </c>
      <c r="E11" s="15">
        <v>1513.94</v>
      </c>
      <c r="F11" s="16">
        <v>0.1138</v>
      </c>
      <c r="G11" s="16">
        <v>7.8125E-2</v>
      </c>
    </row>
    <row r="12" spans="1:8" x14ac:dyDescent="0.25">
      <c r="A12" s="13" t="s">
        <v>2919</v>
      </c>
      <c r="B12" s="33" t="s">
        <v>2920</v>
      </c>
      <c r="C12" s="33" t="s">
        <v>148</v>
      </c>
      <c r="D12" s="14">
        <v>1500000</v>
      </c>
      <c r="E12" s="15">
        <v>1510.09</v>
      </c>
      <c r="F12" s="16">
        <v>0.1135</v>
      </c>
      <c r="G12" s="16">
        <v>7.7041999999999999E-2</v>
      </c>
    </row>
    <row r="13" spans="1:8" x14ac:dyDescent="0.25">
      <c r="A13" s="13" t="s">
        <v>2921</v>
      </c>
      <c r="B13" s="33" t="s">
        <v>2922</v>
      </c>
      <c r="C13" s="33" t="s">
        <v>142</v>
      </c>
      <c r="D13" s="14">
        <v>1500000</v>
      </c>
      <c r="E13" s="15">
        <v>1503.62</v>
      </c>
      <c r="F13" s="16">
        <v>0.113</v>
      </c>
      <c r="G13" s="16">
        <v>7.7950000000000005E-2</v>
      </c>
    </row>
    <row r="14" spans="1:8" x14ac:dyDescent="0.25">
      <c r="A14" s="13" t="s">
        <v>1797</v>
      </c>
      <c r="B14" s="33" t="s">
        <v>1798</v>
      </c>
      <c r="C14" s="33" t="s">
        <v>148</v>
      </c>
      <c r="D14" s="14">
        <v>1500000</v>
      </c>
      <c r="E14" s="15">
        <v>1493.23</v>
      </c>
      <c r="F14" s="16">
        <v>0.11219999999999999</v>
      </c>
      <c r="G14" s="16">
        <v>7.8274999999999997E-2</v>
      </c>
    </row>
    <row r="15" spans="1:8" x14ac:dyDescent="0.25">
      <c r="A15" s="13" t="s">
        <v>2416</v>
      </c>
      <c r="B15" s="33" t="s">
        <v>2417</v>
      </c>
      <c r="C15" s="33" t="s">
        <v>148</v>
      </c>
      <c r="D15" s="14">
        <v>1300000</v>
      </c>
      <c r="E15" s="15">
        <v>1308.02</v>
      </c>
      <c r="F15" s="16">
        <v>9.8299999999999998E-2</v>
      </c>
      <c r="G15" s="16">
        <v>7.4499999999999997E-2</v>
      </c>
    </row>
    <row r="16" spans="1:8" x14ac:dyDescent="0.25">
      <c r="A16" s="13" t="s">
        <v>2923</v>
      </c>
      <c r="B16" s="33" t="s">
        <v>2924</v>
      </c>
      <c r="C16" s="33" t="s">
        <v>148</v>
      </c>
      <c r="D16" s="14">
        <v>1000000</v>
      </c>
      <c r="E16" s="15">
        <v>1012.47</v>
      </c>
      <c r="F16" s="16">
        <v>7.6100000000000001E-2</v>
      </c>
      <c r="G16" s="16">
        <v>7.7450000000000005E-2</v>
      </c>
    </row>
    <row r="17" spans="1:7" x14ac:dyDescent="0.25">
      <c r="A17" s="13" t="s">
        <v>2925</v>
      </c>
      <c r="B17" s="33" t="s">
        <v>2926</v>
      </c>
      <c r="C17" s="33" t="s">
        <v>148</v>
      </c>
      <c r="D17" s="14">
        <v>1000000</v>
      </c>
      <c r="E17" s="15">
        <v>1002.53</v>
      </c>
      <c r="F17" s="16">
        <v>7.5300000000000006E-2</v>
      </c>
      <c r="G17" s="16">
        <v>7.5887999999999997E-2</v>
      </c>
    </row>
    <row r="18" spans="1:7" x14ac:dyDescent="0.25">
      <c r="A18" s="13" t="s">
        <v>2927</v>
      </c>
      <c r="B18" s="33" t="s">
        <v>2928</v>
      </c>
      <c r="C18" s="33" t="s">
        <v>148</v>
      </c>
      <c r="D18" s="14">
        <v>1000000</v>
      </c>
      <c r="E18" s="15">
        <v>1002.33</v>
      </c>
      <c r="F18" s="16">
        <v>7.5300000000000006E-2</v>
      </c>
      <c r="G18" s="16">
        <v>7.6700000000000004E-2</v>
      </c>
    </row>
    <row r="19" spans="1:7" x14ac:dyDescent="0.25">
      <c r="A19" s="13" t="s">
        <v>2929</v>
      </c>
      <c r="B19" s="33" t="s">
        <v>2930</v>
      </c>
      <c r="C19" s="33" t="s">
        <v>148</v>
      </c>
      <c r="D19" s="14">
        <v>500000</v>
      </c>
      <c r="E19" s="15">
        <v>506.01</v>
      </c>
      <c r="F19" s="16">
        <v>3.7999999999999999E-2</v>
      </c>
      <c r="G19" s="16">
        <v>7.2400000000000006E-2</v>
      </c>
    </row>
    <row r="20" spans="1:7" x14ac:dyDescent="0.25">
      <c r="A20" s="13" t="s">
        <v>2931</v>
      </c>
      <c r="B20" s="33" t="s">
        <v>2932</v>
      </c>
      <c r="C20" s="33" t="s">
        <v>148</v>
      </c>
      <c r="D20" s="14">
        <v>500000</v>
      </c>
      <c r="E20" s="15">
        <v>505.23</v>
      </c>
      <c r="F20" s="16">
        <v>3.7999999999999999E-2</v>
      </c>
      <c r="G20" s="16">
        <v>7.2354000000000002E-2</v>
      </c>
    </row>
    <row r="21" spans="1:7" x14ac:dyDescent="0.25">
      <c r="A21" s="13" t="s">
        <v>2933</v>
      </c>
      <c r="B21" s="33" t="s">
        <v>2934</v>
      </c>
      <c r="C21" s="33" t="s">
        <v>148</v>
      </c>
      <c r="D21" s="14">
        <v>500000</v>
      </c>
      <c r="E21" s="15">
        <v>505.04</v>
      </c>
      <c r="F21" s="16">
        <v>3.7999999999999999E-2</v>
      </c>
      <c r="G21" s="16">
        <v>7.5149999999999995E-2</v>
      </c>
    </row>
    <row r="22" spans="1:7" x14ac:dyDescent="0.25">
      <c r="A22" s="13" t="s">
        <v>2935</v>
      </c>
      <c r="B22" s="33" t="s">
        <v>2936</v>
      </c>
      <c r="C22" s="33" t="s">
        <v>148</v>
      </c>
      <c r="D22" s="14">
        <v>500000</v>
      </c>
      <c r="E22" s="15">
        <v>503.7</v>
      </c>
      <c r="F22" s="16">
        <v>3.7900000000000003E-2</v>
      </c>
      <c r="G22" s="16">
        <v>7.2999999999999995E-2</v>
      </c>
    </row>
    <row r="23" spans="1:7" x14ac:dyDescent="0.25">
      <c r="A23" s="13" t="s">
        <v>2937</v>
      </c>
      <c r="B23" s="33" t="s">
        <v>2938</v>
      </c>
      <c r="C23" s="33" t="s">
        <v>148</v>
      </c>
      <c r="D23" s="14">
        <v>500000</v>
      </c>
      <c r="E23" s="15">
        <v>499.33</v>
      </c>
      <c r="F23" s="16">
        <v>3.7499999999999999E-2</v>
      </c>
      <c r="G23" s="16">
        <v>7.7100000000000002E-2</v>
      </c>
    </row>
    <row r="24" spans="1:7" x14ac:dyDescent="0.25">
      <c r="A24" s="17" t="s">
        <v>183</v>
      </c>
      <c r="B24" s="34"/>
      <c r="C24" s="34"/>
      <c r="D24" s="18"/>
      <c r="E24" s="19">
        <v>12865.54</v>
      </c>
      <c r="F24" s="20">
        <v>0.96689999999999998</v>
      </c>
      <c r="G24" s="21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190</v>
      </c>
      <c r="B26" s="33"/>
      <c r="C26" s="33"/>
      <c r="D26" s="14"/>
      <c r="E26" s="15"/>
      <c r="F26" s="16"/>
      <c r="G26" s="16"/>
    </row>
    <row r="27" spans="1:7" x14ac:dyDescent="0.25">
      <c r="A27" s="17" t="s">
        <v>183</v>
      </c>
      <c r="B27" s="33"/>
      <c r="C27" s="33"/>
      <c r="D27" s="14"/>
      <c r="E27" s="22" t="s">
        <v>137</v>
      </c>
      <c r="F27" s="23" t="s">
        <v>137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191</v>
      </c>
      <c r="B29" s="33"/>
      <c r="C29" s="33"/>
      <c r="D29" s="14"/>
      <c r="E29" s="15"/>
      <c r="F29" s="16"/>
      <c r="G29" s="16"/>
    </row>
    <row r="30" spans="1:7" x14ac:dyDescent="0.25">
      <c r="A30" s="17" t="s">
        <v>183</v>
      </c>
      <c r="B30" s="33"/>
      <c r="C30" s="33"/>
      <c r="D30" s="14"/>
      <c r="E30" s="22" t="s">
        <v>137</v>
      </c>
      <c r="F30" s="23" t="s">
        <v>137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192</v>
      </c>
      <c r="B32" s="35"/>
      <c r="C32" s="35"/>
      <c r="D32" s="25"/>
      <c r="E32" s="19">
        <v>12865.54</v>
      </c>
      <c r="F32" s="20">
        <v>0.96689999999999998</v>
      </c>
      <c r="G32" s="21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196</v>
      </c>
      <c r="B35" s="33"/>
      <c r="C35" s="33"/>
      <c r="D35" s="14"/>
      <c r="E35" s="15"/>
      <c r="F35" s="16"/>
      <c r="G35" s="16"/>
    </row>
    <row r="36" spans="1:7" x14ac:dyDescent="0.25">
      <c r="A36" s="13" t="s">
        <v>197</v>
      </c>
      <c r="B36" s="33"/>
      <c r="C36" s="33"/>
      <c r="D36" s="14"/>
      <c r="E36" s="15">
        <v>50.95</v>
      </c>
      <c r="F36" s="16">
        <v>3.8E-3</v>
      </c>
      <c r="G36" s="16">
        <v>6.6567000000000001E-2</v>
      </c>
    </row>
    <row r="37" spans="1:7" x14ac:dyDescent="0.25">
      <c r="A37" s="17" t="s">
        <v>183</v>
      </c>
      <c r="B37" s="34"/>
      <c r="C37" s="34"/>
      <c r="D37" s="18"/>
      <c r="E37" s="19">
        <v>50.95</v>
      </c>
      <c r="F37" s="20">
        <v>3.8E-3</v>
      </c>
      <c r="G37" s="21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192</v>
      </c>
      <c r="B39" s="35"/>
      <c r="C39" s="35"/>
      <c r="D39" s="25"/>
      <c r="E39" s="19">
        <v>50.95</v>
      </c>
      <c r="F39" s="20">
        <v>3.8E-3</v>
      </c>
      <c r="G39" s="21"/>
    </row>
    <row r="40" spans="1:7" x14ac:dyDescent="0.25">
      <c r="A40" s="13" t="s">
        <v>198</v>
      </c>
      <c r="B40" s="33"/>
      <c r="C40" s="33"/>
      <c r="D40" s="14"/>
      <c r="E40" s="15">
        <v>389.86975969999997</v>
      </c>
      <c r="F40" s="16">
        <v>2.93E-2</v>
      </c>
      <c r="G40" s="16"/>
    </row>
    <row r="41" spans="1:7" x14ac:dyDescent="0.25">
      <c r="A41" s="13" t="s">
        <v>199</v>
      </c>
      <c r="B41" s="33"/>
      <c r="C41" s="33"/>
      <c r="D41" s="14"/>
      <c r="E41" s="26">
        <v>-0.32975969999999999</v>
      </c>
      <c r="F41" s="16">
        <v>0</v>
      </c>
      <c r="G41" s="16">
        <v>6.6567000000000001E-2</v>
      </c>
    </row>
    <row r="42" spans="1:7" x14ac:dyDescent="0.25">
      <c r="A42" s="28" t="s">
        <v>200</v>
      </c>
      <c r="B42" s="36"/>
      <c r="C42" s="36"/>
      <c r="D42" s="29"/>
      <c r="E42" s="30">
        <v>13306.03</v>
      </c>
      <c r="F42" s="31">
        <v>1</v>
      </c>
      <c r="G42" s="31"/>
    </row>
    <row r="44" spans="1:7" x14ac:dyDescent="0.25">
      <c r="A44" s="1" t="s">
        <v>201</v>
      </c>
    </row>
    <row r="45" spans="1:7" x14ac:dyDescent="0.25">
      <c r="A45" s="1" t="s">
        <v>2939</v>
      </c>
    </row>
    <row r="47" spans="1:7" x14ac:dyDescent="0.25">
      <c r="A47" s="1" t="s">
        <v>202</v>
      </c>
    </row>
    <row r="48" spans="1:7" x14ac:dyDescent="0.25">
      <c r="A48" s="48" t="s">
        <v>203</v>
      </c>
      <c r="B48" s="3" t="s">
        <v>137</v>
      </c>
    </row>
    <row r="49" spans="1:3" x14ac:dyDescent="0.25">
      <c r="A49" t="s">
        <v>204</v>
      </c>
    </row>
    <row r="50" spans="1:3" x14ac:dyDescent="0.25">
      <c r="A50" t="s">
        <v>205</v>
      </c>
      <c r="B50" t="s">
        <v>206</v>
      </c>
      <c r="C50" t="s">
        <v>206</v>
      </c>
    </row>
    <row r="51" spans="1:3" x14ac:dyDescent="0.25">
      <c r="B51" s="49">
        <v>45716</v>
      </c>
      <c r="C51" s="49">
        <v>45747</v>
      </c>
    </row>
    <row r="52" spans="1:3" x14ac:dyDescent="0.25">
      <c r="A52" t="s">
        <v>285</v>
      </c>
      <c r="B52">
        <v>10.192</v>
      </c>
      <c r="C52">
        <v>10.29</v>
      </c>
    </row>
    <row r="53" spans="1:3" x14ac:dyDescent="0.25">
      <c r="A53" t="s">
        <v>212</v>
      </c>
      <c r="B53">
        <v>10.192</v>
      </c>
      <c r="C53">
        <v>10.29</v>
      </c>
    </row>
    <row r="54" spans="1:3" x14ac:dyDescent="0.25">
      <c r="A54" t="s">
        <v>286</v>
      </c>
      <c r="B54">
        <v>10.186</v>
      </c>
      <c r="C54">
        <v>10.281000000000001</v>
      </c>
    </row>
    <row r="55" spans="1:3" x14ac:dyDescent="0.25">
      <c r="A55" t="s">
        <v>218</v>
      </c>
      <c r="B55">
        <v>10.186</v>
      </c>
      <c r="C55">
        <v>10.281000000000001</v>
      </c>
    </row>
    <row r="57" spans="1:3" x14ac:dyDescent="0.25">
      <c r="A57" t="s">
        <v>287</v>
      </c>
      <c r="B57" s="3" t="s">
        <v>137</v>
      </c>
    </row>
    <row r="58" spans="1:3" x14ac:dyDescent="0.25">
      <c r="A58" t="s">
        <v>233</v>
      </c>
      <c r="B58" s="3" t="s">
        <v>137</v>
      </c>
    </row>
    <row r="59" spans="1:3" ht="29.1" customHeight="1" x14ac:dyDescent="0.25">
      <c r="A59" s="48" t="s">
        <v>234</v>
      </c>
      <c r="B59" s="3" t="s">
        <v>137</v>
      </c>
    </row>
    <row r="60" spans="1:3" ht="29.1" customHeight="1" x14ac:dyDescent="0.25">
      <c r="A60" s="48" t="s">
        <v>235</v>
      </c>
      <c r="B60" s="3" t="s">
        <v>137</v>
      </c>
    </row>
    <row r="61" spans="1:3" x14ac:dyDescent="0.25">
      <c r="A61" t="s">
        <v>236</v>
      </c>
      <c r="B61" s="51">
        <f>+B76</f>
        <v>2.5941421748297442</v>
      </c>
    </row>
    <row r="62" spans="1:3" ht="43.5" customHeight="1" x14ac:dyDescent="0.25">
      <c r="A62" s="48" t="s">
        <v>237</v>
      </c>
      <c r="B62" s="3" t="s">
        <v>137</v>
      </c>
    </row>
    <row r="63" spans="1:3" x14ac:dyDescent="0.25">
      <c r="B63" s="3"/>
    </row>
    <row r="64" spans="1:3" ht="29.1" customHeight="1" x14ac:dyDescent="0.25">
      <c r="A64" s="48" t="s">
        <v>238</v>
      </c>
      <c r="B64" s="3" t="s">
        <v>137</v>
      </c>
    </row>
    <row r="65" spans="1:2" ht="29.1" customHeight="1" x14ac:dyDescent="0.25">
      <c r="A65" s="48" t="s">
        <v>239</v>
      </c>
      <c r="B65">
        <v>5650</v>
      </c>
    </row>
    <row r="66" spans="1:2" ht="29.1" customHeight="1" x14ac:dyDescent="0.25">
      <c r="A66" s="48" t="s">
        <v>240</v>
      </c>
      <c r="B66" s="3" t="s">
        <v>137</v>
      </c>
    </row>
    <row r="67" spans="1:2" ht="29.1" customHeight="1" x14ac:dyDescent="0.25">
      <c r="A67" s="48" t="s">
        <v>241</v>
      </c>
      <c r="B67" s="3" t="s">
        <v>137</v>
      </c>
    </row>
    <row r="69" spans="1:2" x14ac:dyDescent="0.25">
      <c r="A69" t="s">
        <v>242</v>
      </c>
    </row>
    <row r="70" spans="1:2" ht="87" customHeight="1" x14ac:dyDescent="0.25">
      <c r="A70" s="55" t="s">
        <v>243</v>
      </c>
      <c r="B70" s="56" t="s">
        <v>2940</v>
      </c>
    </row>
    <row r="71" spans="1:2" ht="57.95" customHeight="1" x14ac:dyDescent="0.25">
      <c r="A71" s="55" t="s">
        <v>245</v>
      </c>
      <c r="B71" s="56" t="s">
        <v>2941</v>
      </c>
    </row>
    <row r="72" spans="1:2" x14ac:dyDescent="0.25">
      <c r="A72" s="55"/>
      <c r="B72" s="55"/>
    </row>
    <row r="73" spans="1:2" x14ac:dyDescent="0.25">
      <c r="A73" s="55" t="s">
        <v>247</v>
      </c>
      <c r="B73" s="57">
        <v>7.6454241494866384</v>
      </c>
    </row>
    <row r="74" spans="1:2" x14ac:dyDescent="0.25">
      <c r="A74" s="55"/>
      <c r="B74" s="55"/>
    </row>
    <row r="75" spans="1:2" x14ac:dyDescent="0.25">
      <c r="A75" s="55" t="s">
        <v>248</v>
      </c>
      <c r="B75" s="58">
        <v>2.3828</v>
      </c>
    </row>
    <row r="76" spans="1:2" x14ac:dyDescent="0.25">
      <c r="A76" s="55" t="s">
        <v>249</v>
      </c>
      <c r="B76" s="58">
        <v>2.5941421748297442</v>
      </c>
    </row>
    <row r="77" spans="1:2" x14ac:dyDescent="0.25">
      <c r="A77" s="55"/>
      <c r="B77" s="55"/>
    </row>
    <row r="78" spans="1:2" x14ac:dyDescent="0.25">
      <c r="A78" s="55" t="s">
        <v>250</v>
      </c>
      <c r="B78" s="59">
        <v>45747</v>
      </c>
    </row>
    <row r="80" spans="1:2" x14ac:dyDescent="0.25">
      <c r="A80" s="1"/>
    </row>
    <row r="82" spans="1:4" ht="69.95" customHeight="1" x14ac:dyDescent="0.25">
      <c r="A82" s="71" t="s">
        <v>251</v>
      </c>
      <c r="B82" s="71" t="s">
        <v>252</v>
      </c>
      <c r="C82" s="71" t="s">
        <v>5</v>
      </c>
      <c r="D82" s="71" t="s">
        <v>6</v>
      </c>
    </row>
    <row r="83" spans="1:4" ht="69.95" customHeight="1" x14ac:dyDescent="0.25">
      <c r="A83" s="71" t="s">
        <v>2942</v>
      </c>
      <c r="B83" s="71"/>
      <c r="C83" s="71" t="s">
        <v>105</v>
      </c>
      <c r="D8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60"/>
  <sheetViews>
    <sheetView showGridLines="0" workbookViewId="0">
      <pane ySplit="4" topLeftCell="A56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2943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2944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901</v>
      </c>
      <c r="B8" s="33"/>
      <c r="C8" s="33"/>
      <c r="D8" s="14"/>
      <c r="E8" s="15"/>
      <c r="F8" s="16"/>
      <c r="G8" s="16"/>
    </row>
    <row r="9" spans="1:8" x14ac:dyDescent="0.25">
      <c r="A9" s="13" t="s">
        <v>2945</v>
      </c>
      <c r="B9" s="33" t="s">
        <v>2946</v>
      </c>
      <c r="C9" s="33"/>
      <c r="D9" s="14">
        <v>36059203</v>
      </c>
      <c r="E9" s="15">
        <v>447123.3</v>
      </c>
      <c r="F9" s="16">
        <v>0.99709999999999999</v>
      </c>
      <c r="G9" s="16"/>
    </row>
    <row r="10" spans="1:8" x14ac:dyDescent="0.25">
      <c r="A10" s="17" t="s">
        <v>183</v>
      </c>
      <c r="B10" s="34"/>
      <c r="C10" s="34"/>
      <c r="D10" s="18"/>
      <c r="E10" s="19">
        <v>447123.3</v>
      </c>
      <c r="F10" s="20">
        <v>0.99709999999999999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447123.3</v>
      </c>
      <c r="F12" s="20">
        <v>0.99709999999999999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2220.9699999999998</v>
      </c>
      <c r="F15" s="16">
        <v>5.0000000000000001E-3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2220.9699999999998</v>
      </c>
      <c r="F16" s="20">
        <v>5.0000000000000001E-3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2220.9699999999998</v>
      </c>
      <c r="F18" s="20">
        <v>5.0000000000000001E-3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1.6202041</v>
      </c>
      <c r="F19" s="16">
        <v>3.0000000000000001E-6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-914.66020409999999</v>
      </c>
      <c r="F20" s="27">
        <v>-2.1029999999999998E-3</v>
      </c>
      <c r="G20" s="16">
        <v>6.6567000000000001E-2</v>
      </c>
    </row>
    <row r="21" spans="1:7" x14ac:dyDescent="0.25">
      <c r="A21" s="28" t="s">
        <v>200</v>
      </c>
      <c r="B21" s="36"/>
      <c r="C21" s="36"/>
      <c r="D21" s="29"/>
      <c r="E21" s="30">
        <v>448431.23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12.186500000000001</v>
      </c>
      <c r="C31">
        <v>12.3697</v>
      </c>
    </row>
    <row r="32" spans="1:7" x14ac:dyDescent="0.25">
      <c r="A32" t="s">
        <v>212</v>
      </c>
      <c r="B32">
        <v>12.186500000000001</v>
      </c>
      <c r="C32">
        <v>12.3697</v>
      </c>
    </row>
    <row r="33" spans="1:3" x14ac:dyDescent="0.25">
      <c r="A33" t="s">
        <v>217</v>
      </c>
      <c r="B33">
        <v>12.186500000000001</v>
      </c>
      <c r="C33">
        <v>12.3697</v>
      </c>
    </row>
    <row r="34" spans="1:3" x14ac:dyDescent="0.25">
      <c r="A34" t="s">
        <v>218</v>
      </c>
      <c r="B34">
        <v>12.186500000000001</v>
      </c>
      <c r="C34">
        <v>12.3697</v>
      </c>
    </row>
    <row r="36" spans="1:3" x14ac:dyDescent="0.25">
      <c r="A36" t="s">
        <v>287</v>
      </c>
      <c r="B36" s="3" t="s">
        <v>137</v>
      </c>
    </row>
    <row r="37" spans="1:3" x14ac:dyDescent="0.25">
      <c r="A37" t="s">
        <v>233</v>
      </c>
      <c r="B37" s="3" t="s">
        <v>137</v>
      </c>
    </row>
    <row r="38" spans="1:3" ht="29.1" customHeight="1" x14ac:dyDescent="0.25">
      <c r="A38" s="48" t="s">
        <v>234</v>
      </c>
      <c r="B38" s="3" t="s">
        <v>137</v>
      </c>
    </row>
    <row r="39" spans="1:3" ht="29.1" customHeight="1" x14ac:dyDescent="0.25">
      <c r="A39" s="48" t="s">
        <v>235</v>
      </c>
      <c r="B39" s="3" t="s">
        <v>137</v>
      </c>
    </row>
    <row r="40" spans="1:3" x14ac:dyDescent="0.25">
      <c r="A40" t="s">
        <v>236</v>
      </c>
      <c r="B40" s="51">
        <f>+B55</f>
        <v>6.8884584588810993</v>
      </c>
    </row>
    <row r="41" spans="1:3" ht="43.5" customHeight="1" x14ac:dyDescent="0.25">
      <c r="A41" s="48" t="s">
        <v>237</v>
      </c>
      <c r="B41" s="3" t="s">
        <v>137</v>
      </c>
    </row>
    <row r="42" spans="1:3" x14ac:dyDescent="0.25">
      <c r="B42" s="3"/>
    </row>
    <row r="43" spans="1:3" ht="29.1" customHeight="1" x14ac:dyDescent="0.25">
      <c r="A43" s="48" t="s">
        <v>238</v>
      </c>
      <c r="B43" s="3" t="s">
        <v>137</v>
      </c>
    </row>
    <row r="44" spans="1:3" ht="29.1" customHeight="1" x14ac:dyDescent="0.25">
      <c r="A44" s="48" t="s">
        <v>239</v>
      </c>
      <c r="B44" t="s">
        <v>137</v>
      </c>
    </row>
    <row r="45" spans="1:3" ht="29.1" customHeight="1" x14ac:dyDescent="0.25">
      <c r="A45" s="48" t="s">
        <v>240</v>
      </c>
      <c r="B45" s="3" t="s">
        <v>137</v>
      </c>
    </row>
    <row r="46" spans="1:3" ht="29.1" customHeight="1" x14ac:dyDescent="0.25">
      <c r="A46" s="48" t="s">
        <v>241</v>
      </c>
      <c r="B46" s="3" t="s">
        <v>137</v>
      </c>
    </row>
    <row r="48" spans="1:3" x14ac:dyDescent="0.25">
      <c r="A48" s="48" t="s">
        <v>242</v>
      </c>
      <c r="B48" s="48"/>
    </row>
    <row r="49" spans="1:4" ht="29.1" customHeight="1" x14ac:dyDescent="0.25">
      <c r="A49" s="56" t="s">
        <v>243</v>
      </c>
      <c r="B49" s="56" t="s">
        <v>2947</v>
      </c>
    </row>
    <row r="50" spans="1:4" ht="43.5" customHeight="1" x14ac:dyDescent="0.25">
      <c r="A50" s="56" t="s">
        <v>245</v>
      </c>
      <c r="B50" s="56" t="s">
        <v>1154</v>
      </c>
    </row>
    <row r="51" spans="1:4" x14ac:dyDescent="0.25">
      <c r="A51" s="56"/>
      <c r="B51" s="56"/>
    </row>
    <row r="52" spans="1:4" x14ac:dyDescent="0.25">
      <c r="A52" s="56" t="s">
        <v>247</v>
      </c>
      <c r="B52" s="60">
        <v>7.0968951240337734</v>
      </c>
    </row>
    <row r="53" spans="1:4" x14ac:dyDescent="0.25">
      <c r="A53" s="56"/>
      <c r="B53" s="56"/>
    </row>
    <row r="54" spans="1:4" x14ac:dyDescent="0.25">
      <c r="A54" s="56" t="s">
        <v>248</v>
      </c>
      <c r="B54" s="61">
        <v>5.5251999999999999</v>
      </c>
    </row>
    <row r="55" spans="1:4" x14ac:dyDescent="0.25">
      <c r="A55" s="56" t="s">
        <v>249</v>
      </c>
      <c r="B55" s="61">
        <v>6.8884584588810993</v>
      </c>
    </row>
    <row r="56" spans="1:4" x14ac:dyDescent="0.25">
      <c r="A56" s="56"/>
      <c r="B56" s="56"/>
    </row>
    <row r="57" spans="1:4" x14ac:dyDescent="0.25">
      <c r="A57" s="56" t="s">
        <v>250</v>
      </c>
      <c r="B57" s="62">
        <v>45747</v>
      </c>
    </row>
    <row r="59" spans="1:4" ht="69.95" customHeight="1" x14ac:dyDescent="0.25">
      <c r="A59" s="71" t="s">
        <v>251</v>
      </c>
      <c r="B59" s="71" t="s">
        <v>252</v>
      </c>
      <c r="C59" s="71" t="s">
        <v>5</v>
      </c>
      <c r="D59" s="71" t="s">
        <v>6</v>
      </c>
    </row>
    <row r="60" spans="1:4" ht="69.95" customHeight="1" x14ac:dyDescent="0.25">
      <c r="A60" s="71" t="s">
        <v>2948</v>
      </c>
      <c r="B60" s="71"/>
      <c r="C60" s="71" t="s">
        <v>39</v>
      </c>
      <c r="D6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80"/>
  <sheetViews>
    <sheetView showGridLines="0" workbookViewId="0">
      <pane ySplit="4" topLeftCell="A65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2949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2950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619</v>
      </c>
      <c r="B8" s="33" t="s">
        <v>620</v>
      </c>
      <c r="C8" s="33" t="s">
        <v>431</v>
      </c>
      <c r="D8" s="14">
        <v>37345</v>
      </c>
      <c r="E8" s="15">
        <v>647.82000000000005</v>
      </c>
      <c r="F8" s="16">
        <v>5.0599999999999999E-2</v>
      </c>
      <c r="G8" s="16"/>
    </row>
    <row r="9" spans="1:8" x14ac:dyDescent="0.25">
      <c r="A9" s="13" t="s">
        <v>770</v>
      </c>
      <c r="B9" s="33" t="s">
        <v>771</v>
      </c>
      <c r="C9" s="33" t="s">
        <v>473</v>
      </c>
      <c r="D9" s="14">
        <v>36428</v>
      </c>
      <c r="E9" s="15">
        <v>631.44000000000005</v>
      </c>
      <c r="F9" s="16">
        <v>4.9299999999999997E-2</v>
      </c>
      <c r="G9" s="16"/>
    </row>
    <row r="10" spans="1:8" x14ac:dyDescent="0.25">
      <c r="A10" s="13" t="s">
        <v>765</v>
      </c>
      <c r="B10" s="33" t="s">
        <v>766</v>
      </c>
      <c r="C10" s="33" t="s">
        <v>396</v>
      </c>
      <c r="D10" s="14">
        <v>42109</v>
      </c>
      <c r="E10" s="15">
        <v>567.78</v>
      </c>
      <c r="F10" s="16">
        <v>4.4400000000000002E-2</v>
      </c>
      <c r="G10" s="16"/>
    </row>
    <row r="11" spans="1:8" x14ac:dyDescent="0.25">
      <c r="A11" s="13" t="s">
        <v>432</v>
      </c>
      <c r="B11" s="33" t="s">
        <v>433</v>
      </c>
      <c r="C11" s="33" t="s">
        <v>431</v>
      </c>
      <c r="D11" s="14">
        <v>9473</v>
      </c>
      <c r="E11" s="15">
        <v>547.11</v>
      </c>
      <c r="F11" s="16">
        <v>4.2700000000000002E-2</v>
      </c>
      <c r="G11" s="16"/>
    </row>
    <row r="12" spans="1:8" x14ac:dyDescent="0.25">
      <c r="A12" s="13" t="s">
        <v>436</v>
      </c>
      <c r="B12" s="33" t="s">
        <v>437</v>
      </c>
      <c r="C12" s="33" t="s">
        <v>438</v>
      </c>
      <c r="D12" s="14">
        <v>17229</v>
      </c>
      <c r="E12" s="15">
        <v>490.91</v>
      </c>
      <c r="F12" s="16">
        <v>3.8399999999999997E-2</v>
      </c>
      <c r="G12" s="16"/>
    </row>
    <row r="13" spans="1:8" x14ac:dyDescent="0.25">
      <c r="A13" s="13" t="s">
        <v>627</v>
      </c>
      <c r="B13" s="33" t="s">
        <v>628</v>
      </c>
      <c r="C13" s="33" t="s">
        <v>431</v>
      </c>
      <c r="D13" s="14">
        <v>23361</v>
      </c>
      <c r="E13" s="15">
        <v>473.75</v>
      </c>
      <c r="F13" s="16">
        <v>3.6999999999999998E-2</v>
      </c>
      <c r="G13" s="16"/>
    </row>
    <row r="14" spans="1:8" x14ac:dyDescent="0.25">
      <c r="A14" s="13" t="s">
        <v>446</v>
      </c>
      <c r="B14" s="33" t="s">
        <v>447</v>
      </c>
      <c r="C14" s="33" t="s">
        <v>448</v>
      </c>
      <c r="D14" s="14">
        <v>33135</v>
      </c>
      <c r="E14" s="15">
        <v>464.32</v>
      </c>
      <c r="F14" s="16">
        <v>3.6299999999999999E-2</v>
      </c>
      <c r="G14" s="16"/>
    </row>
    <row r="15" spans="1:8" x14ac:dyDescent="0.25">
      <c r="A15" s="13" t="s">
        <v>1589</v>
      </c>
      <c r="B15" s="33" t="s">
        <v>1590</v>
      </c>
      <c r="C15" s="33" t="s">
        <v>786</v>
      </c>
      <c r="D15" s="14">
        <v>17371</v>
      </c>
      <c r="E15" s="15">
        <v>453.58</v>
      </c>
      <c r="F15" s="16">
        <v>3.5400000000000001E-2</v>
      </c>
      <c r="G15" s="16"/>
    </row>
    <row r="16" spans="1:8" x14ac:dyDescent="0.25">
      <c r="A16" s="13" t="s">
        <v>421</v>
      </c>
      <c r="B16" s="33" t="s">
        <v>422</v>
      </c>
      <c r="C16" s="33" t="s">
        <v>393</v>
      </c>
      <c r="D16" s="14">
        <v>9111</v>
      </c>
      <c r="E16" s="15">
        <v>449.8</v>
      </c>
      <c r="F16" s="16">
        <v>3.5099999999999999E-2</v>
      </c>
      <c r="G16" s="16"/>
    </row>
    <row r="17" spans="1:7" x14ac:dyDescent="0.25">
      <c r="A17" s="13" t="s">
        <v>406</v>
      </c>
      <c r="B17" s="33" t="s">
        <v>407</v>
      </c>
      <c r="C17" s="33" t="s">
        <v>399</v>
      </c>
      <c r="D17" s="14">
        <v>109311</v>
      </c>
      <c r="E17" s="15">
        <v>447.9</v>
      </c>
      <c r="F17" s="16">
        <v>3.5000000000000003E-2</v>
      </c>
      <c r="G17" s="16"/>
    </row>
    <row r="18" spans="1:7" x14ac:dyDescent="0.25">
      <c r="A18" s="13" t="s">
        <v>625</v>
      </c>
      <c r="B18" s="33" t="s">
        <v>626</v>
      </c>
      <c r="C18" s="33" t="s">
        <v>487</v>
      </c>
      <c r="D18" s="14">
        <v>6599</v>
      </c>
      <c r="E18" s="15">
        <v>436.6</v>
      </c>
      <c r="F18" s="16">
        <v>3.4099999999999998E-2</v>
      </c>
      <c r="G18" s="16"/>
    </row>
    <row r="19" spans="1:7" x14ac:dyDescent="0.25">
      <c r="A19" s="13" t="s">
        <v>403</v>
      </c>
      <c r="B19" s="33" t="s">
        <v>404</v>
      </c>
      <c r="C19" s="33" t="s">
        <v>405</v>
      </c>
      <c r="D19" s="14">
        <v>12013</v>
      </c>
      <c r="E19" s="15">
        <v>433.21</v>
      </c>
      <c r="F19" s="16">
        <v>3.3799999999999997E-2</v>
      </c>
      <c r="G19" s="16"/>
    </row>
    <row r="20" spans="1:7" x14ac:dyDescent="0.25">
      <c r="A20" s="13" t="s">
        <v>863</v>
      </c>
      <c r="B20" s="33" t="s">
        <v>864</v>
      </c>
      <c r="C20" s="33" t="s">
        <v>500</v>
      </c>
      <c r="D20" s="14">
        <v>23798</v>
      </c>
      <c r="E20" s="15">
        <v>426.66</v>
      </c>
      <c r="F20" s="16">
        <v>3.3300000000000003E-2</v>
      </c>
      <c r="G20" s="16"/>
    </row>
    <row r="21" spans="1:7" x14ac:dyDescent="0.25">
      <c r="A21" s="13" t="s">
        <v>629</v>
      </c>
      <c r="B21" s="33" t="s">
        <v>630</v>
      </c>
      <c r="C21" s="33" t="s">
        <v>431</v>
      </c>
      <c r="D21" s="14">
        <v>13120</v>
      </c>
      <c r="E21" s="15">
        <v>423.51</v>
      </c>
      <c r="F21" s="16">
        <v>3.3099999999999997E-2</v>
      </c>
      <c r="G21" s="16"/>
    </row>
    <row r="22" spans="1:7" x14ac:dyDescent="0.25">
      <c r="A22" s="13" t="s">
        <v>784</v>
      </c>
      <c r="B22" s="33" t="s">
        <v>785</v>
      </c>
      <c r="C22" s="33" t="s">
        <v>786</v>
      </c>
      <c r="D22" s="14">
        <v>3601</v>
      </c>
      <c r="E22" s="15">
        <v>414.46</v>
      </c>
      <c r="F22" s="16">
        <v>3.2399999999999998E-2</v>
      </c>
      <c r="G22" s="16"/>
    </row>
    <row r="23" spans="1:7" x14ac:dyDescent="0.25">
      <c r="A23" s="13" t="s">
        <v>408</v>
      </c>
      <c r="B23" s="33" t="s">
        <v>409</v>
      </c>
      <c r="C23" s="33" t="s">
        <v>405</v>
      </c>
      <c r="D23" s="14">
        <v>25912</v>
      </c>
      <c r="E23" s="15">
        <v>412.65</v>
      </c>
      <c r="F23" s="16">
        <v>3.2199999999999999E-2</v>
      </c>
      <c r="G23" s="16"/>
    </row>
    <row r="24" spans="1:7" x14ac:dyDescent="0.25">
      <c r="A24" s="13" t="s">
        <v>429</v>
      </c>
      <c r="B24" s="33" t="s">
        <v>430</v>
      </c>
      <c r="C24" s="33" t="s">
        <v>431</v>
      </c>
      <c r="D24" s="14">
        <v>36010</v>
      </c>
      <c r="E24" s="15">
        <v>412.03</v>
      </c>
      <c r="F24" s="16">
        <v>3.2199999999999999E-2</v>
      </c>
      <c r="G24" s="16"/>
    </row>
    <row r="25" spans="1:7" x14ac:dyDescent="0.25">
      <c r="A25" s="13" t="s">
        <v>451</v>
      </c>
      <c r="B25" s="33" t="s">
        <v>452</v>
      </c>
      <c r="C25" s="33" t="s">
        <v>415</v>
      </c>
      <c r="D25" s="14">
        <v>26015</v>
      </c>
      <c r="E25" s="15">
        <v>397.74</v>
      </c>
      <c r="F25" s="16">
        <v>3.1099999999999999E-2</v>
      </c>
      <c r="G25" s="16"/>
    </row>
    <row r="26" spans="1:7" x14ac:dyDescent="0.25">
      <c r="A26" s="13" t="s">
        <v>917</v>
      </c>
      <c r="B26" s="33" t="s">
        <v>918</v>
      </c>
      <c r="C26" s="33" t="s">
        <v>455</v>
      </c>
      <c r="D26" s="14">
        <v>15871</v>
      </c>
      <c r="E26" s="15">
        <v>379.29</v>
      </c>
      <c r="F26" s="16">
        <v>2.9600000000000001E-2</v>
      </c>
      <c r="G26" s="16"/>
    </row>
    <row r="27" spans="1:7" x14ac:dyDescent="0.25">
      <c r="A27" s="13" t="s">
        <v>888</v>
      </c>
      <c r="B27" s="33" t="s">
        <v>889</v>
      </c>
      <c r="C27" s="33" t="s">
        <v>460</v>
      </c>
      <c r="D27" s="14">
        <v>7025</v>
      </c>
      <c r="E27" s="15">
        <v>370.59</v>
      </c>
      <c r="F27" s="16">
        <v>2.9000000000000001E-2</v>
      </c>
      <c r="G27" s="16"/>
    </row>
    <row r="28" spans="1:7" x14ac:dyDescent="0.25">
      <c r="A28" s="13" t="s">
        <v>844</v>
      </c>
      <c r="B28" s="33" t="s">
        <v>845</v>
      </c>
      <c r="C28" s="33" t="s">
        <v>412</v>
      </c>
      <c r="D28" s="14">
        <v>15158</v>
      </c>
      <c r="E28" s="15">
        <v>366.8</v>
      </c>
      <c r="F28" s="16">
        <v>2.87E-2</v>
      </c>
      <c r="G28" s="16"/>
    </row>
    <row r="29" spans="1:7" x14ac:dyDescent="0.25">
      <c r="A29" s="13" t="s">
        <v>416</v>
      </c>
      <c r="B29" s="33" t="s">
        <v>417</v>
      </c>
      <c r="C29" s="33" t="s">
        <v>405</v>
      </c>
      <c r="D29" s="14">
        <v>23235</v>
      </c>
      <c r="E29" s="15">
        <v>364.94</v>
      </c>
      <c r="F29" s="16">
        <v>2.8500000000000001E-2</v>
      </c>
      <c r="G29" s="16"/>
    </row>
    <row r="30" spans="1:7" x14ac:dyDescent="0.25">
      <c r="A30" s="13" t="s">
        <v>1568</v>
      </c>
      <c r="B30" s="33" t="s">
        <v>1569</v>
      </c>
      <c r="C30" s="33" t="s">
        <v>484</v>
      </c>
      <c r="D30" s="14">
        <v>5035</v>
      </c>
      <c r="E30" s="15">
        <v>361.58</v>
      </c>
      <c r="F30" s="16">
        <v>2.8299999999999999E-2</v>
      </c>
      <c r="G30" s="16"/>
    </row>
    <row r="31" spans="1:7" x14ac:dyDescent="0.25">
      <c r="A31" s="13" t="s">
        <v>423</v>
      </c>
      <c r="B31" s="33" t="s">
        <v>424</v>
      </c>
      <c r="C31" s="33" t="s">
        <v>412</v>
      </c>
      <c r="D31" s="14">
        <v>4513</v>
      </c>
      <c r="E31" s="15">
        <v>355.57</v>
      </c>
      <c r="F31" s="16">
        <v>2.7799999999999998E-2</v>
      </c>
      <c r="G31" s="16"/>
    </row>
    <row r="32" spans="1:7" x14ac:dyDescent="0.25">
      <c r="A32" s="13" t="s">
        <v>434</v>
      </c>
      <c r="B32" s="33" t="s">
        <v>435</v>
      </c>
      <c r="C32" s="33" t="s">
        <v>405</v>
      </c>
      <c r="D32" s="14">
        <v>24952</v>
      </c>
      <c r="E32" s="15">
        <v>353.88</v>
      </c>
      <c r="F32" s="16">
        <v>2.7699999999999999E-2</v>
      </c>
      <c r="G32" s="16"/>
    </row>
    <row r="33" spans="1:7" x14ac:dyDescent="0.25">
      <c r="A33" s="13" t="s">
        <v>925</v>
      </c>
      <c r="B33" s="33" t="s">
        <v>926</v>
      </c>
      <c r="C33" s="33" t="s">
        <v>530</v>
      </c>
      <c r="D33" s="14">
        <v>11534</v>
      </c>
      <c r="E33" s="15">
        <v>352</v>
      </c>
      <c r="F33" s="16">
        <v>2.75E-2</v>
      </c>
      <c r="G33" s="16"/>
    </row>
    <row r="34" spans="1:7" x14ac:dyDescent="0.25">
      <c r="A34" s="13" t="s">
        <v>463</v>
      </c>
      <c r="B34" s="33" t="s">
        <v>464</v>
      </c>
      <c r="C34" s="33" t="s">
        <v>465</v>
      </c>
      <c r="D34" s="14">
        <v>1210</v>
      </c>
      <c r="E34" s="15">
        <v>343.14</v>
      </c>
      <c r="F34" s="16">
        <v>2.6800000000000001E-2</v>
      </c>
      <c r="G34" s="16"/>
    </row>
    <row r="35" spans="1:7" x14ac:dyDescent="0.25">
      <c r="A35" s="13" t="s">
        <v>1779</v>
      </c>
      <c r="B35" s="33" t="s">
        <v>1780</v>
      </c>
      <c r="C35" s="33" t="s">
        <v>465</v>
      </c>
      <c r="D35" s="14">
        <v>283</v>
      </c>
      <c r="E35" s="15">
        <v>318.88</v>
      </c>
      <c r="F35" s="16">
        <v>2.4899999999999999E-2</v>
      </c>
      <c r="G35" s="16"/>
    </row>
    <row r="36" spans="1:7" x14ac:dyDescent="0.25">
      <c r="A36" s="13" t="s">
        <v>461</v>
      </c>
      <c r="B36" s="33" t="s">
        <v>462</v>
      </c>
      <c r="C36" s="33" t="s">
        <v>431</v>
      </c>
      <c r="D36" s="14">
        <v>34920</v>
      </c>
      <c r="E36" s="15">
        <v>309.52999999999997</v>
      </c>
      <c r="F36" s="16">
        <v>2.4199999999999999E-2</v>
      </c>
      <c r="G36" s="16"/>
    </row>
    <row r="37" spans="1:7" x14ac:dyDescent="0.25">
      <c r="A37" s="13" t="s">
        <v>774</v>
      </c>
      <c r="B37" s="33" t="s">
        <v>775</v>
      </c>
      <c r="C37" s="33" t="s">
        <v>396</v>
      </c>
      <c r="D37" s="14">
        <v>39601</v>
      </c>
      <c r="E37" s="15">
        <v>305.52</v>
      </c>
      <c r="F37" s="16">
        <v>2.3900000000000001E-2</v>
      </c>
      <c r="G37" s="16"/>
    </row>
    <row r="38" spans="1:7" x14ac:dyDescent="0.25">
      <c r="A38" s="17" t="s">
        <v>183</v>
      </c>
      <c r="B38" s="34"/>
      <c r="C38" s="34"/>
      <c r="D38" s="18"/>
      <c r="E38" s="37">
        <v>12712.99</v>
      </c>
      <c r="F38" s="38">
        <v>0.99329999999999996</v>
      </c>
      <c r="G38" s="21"/>
    </row>
    <row r="39" spans="1:7" x14ac:dyDescent="0.25">
      <c r="A39" s="17" t="s">
        <v>466</v>
      </c>
      <c r="B39" s="33"/>
      <c r="C39" s="33"/>
      <c r="D39" s="14"/>
      <c r="E39" s="15"/>
      <c r="F39" s="16"/>
      <c r="G39" s="16"/>
    </row>
    <row r="40" spans="1:7" x14ac:dyDescent="0.25">
      <c r="A40" s="17" t="s">
        <v>183</v>
      </c>
      <c r="B40" s="33"/>
      <c r="C40" s="33"/>
      <c r="D40" s="14"/>
      <c r="E40" s="39" t="s">
        <v>137</v>
      </c>
      <c r="F40" s="40" t="s">
        <v>137</v>
      </c>
      <c r="G40" s="16"/>
    </row>
    <row r="41" spans="1:7" x14ac:dyDescent="0.25">
      <c r="A41" s="24" t="s">
        <v>192</v>
      </c>
      <c r="B41" s="35"/>
      <c r="C41" s="35"/>
      <c r="D41" s="25"/>
      <c r="E41" s="30">
        <v>12712.99</v>
      </c>
      <c r="F41" s="31">
        <v>0.99329999999999996</v>
      </c>
      <c r="G41" s="21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196</v>
      </c>
      <c r="B44" s="33"/>
      <c r="C44" s="33"/>
      <c r="D44" s="14"/>
      <c r="E44" s="15"/>
      <c r="F44" s="16"/>
      <c r="G44" s="16"/>
    </row>
    <row r="45" spans="1:7" x14ac:dyDescent="0.25">
      <c r="A45" s="13" t="s">
        <v>197</v>
      </c>
      <c r="B45" s="33"/>
      <c r="C45" s="33"/>
      <c r="D45" s="14"/>
      <c r="E45" s="15">
        <v>48.97</v>
      </c>
      <c r="F45" s="16">
        <v>3.8E-3</v>
      </c>
      <c r="G45" s="16">
        <v>5.9499999999999997E-2</v>
      </c>
    </row>
    <row r="46" spans="1:7" x14ac:dyDescent="0.25">
      <c r="A46" s="13" t="s">
        <v>197</v>
      </c>
      <c r="B46" s="33"/>
      <c r="C46" s="33"/>
      <c r="D46" s="14"/>
      <c r="E46" s="15">
        <v>41.96</v>
      </c>
      <c r="F46" s="16">
        <v>3.3E-3</v>
      </c>
      <c r="G46" s="16">
        <v>6.6567000000000001E-2</v>
      </c>
    </row>
    <row r="47" spans="1:7" x14ac:dyDescent="0.25">
      <c r="A47" s="17" t="s">
        <v>183</v>
      </c>
      <c r="B47" s="34"/>
      <c r="C47" s="34"/>
      <c r="D47" s="18"/>
      <c r="E47" s="37">
        <v>90.93</v>
      </c>
      <c r="F47" s="38">
        <v>7.1000000000000004E-3</v>
      </c>
      <c r="G47" s="21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192</v>
      </c>
      <c r="B49" s="35"/>
      <c r="C49" s="35"/>
      <c r="D49" s="25"/>
      <c r="E49" s="19">
        <v>90.93</v>
      </c>
      <c r="F49" s="20">
        <v>7.1000000000000004E-3</v>
      </c>
      <c r="G49" s="21"/>
    </row>
    <row r="50" spans="1:7" x14ac:dyDescent="0.25">
      <c r="A50" s="13" t="s">
        <v>198</v>
      </c>
      <c r="B50" s="33"/>
      <c r="C50" s="33"/>
      <c r="D50" s="14"/>
      <c r="E50" s="15">
        <v>5.4558500000000003E-2</v>
      </c>
      <c r="F50" s="16">
        <v>3.9999999999999998E-6</v>
      </c>
      <c r="G50" s="16"/>
    </row>
    <row r="51" spans="1:7" x14ac:dyDescent="0.25">
      <c r="A51" s="13" t="s">
        <v>199</v>
      </c>
      <c r="B51" s="33"/>
      <c r="C51" s="33"/>
      <c r="D51" s="14"/>
      <c r="E51" s="26">
        <v>-5.3845584999999998</v>
      </c>
      <c r="F51" s="27">
        <v>-4.0400000000000001E-4</v>
      </c>
      <c r="G51" s="16">
        <v>6.2760999999999997E-2</v>
      </c>
    </row>
    <row r="52" spans="1:7" x14ac:dyDescent="0.25">
      <c r="A52" s="28" t="s">
        <v>200</v>
      </c>
      <c r="B52" s="36"/>
      <c r="C52" s="36"/>
      <c r="D52" s="29"/>
      <c r="E52" s="30">
        <v>12798.59</v>
      </c>
      <c r="F52" s="31">
        <v>1</v>
      </c>
      <c r="G52" s="31"/>
    </row>
    <row r="57" spans="1:7" x14ac:dyDescent="0.25">
      <c r="A57" s="1" t="s">
        <v>202</v>
      </c>
    </row>
    <row r="58" spans="1:7" x14ac:dyDescent="0.25">
      <c r="A58" s="48" t="s">
        <v>203</v>
      </c>
      <c r="B58" s="3" t="s">
        <v>137</v>
      </c>
    </row>
    <row r="59" spans="1:7" x14ac:dyDescent="0.25">
      <c r="A59" t="s">
        <v>204</v>
      </c>
    </row>
    <row r="60" spans="1:7" x14ac:dyDescent="0.25">
      <c r="A60" t="s">
        <v>205</v>
      </c>
      <c r="B60" t="s">
        <v>206</v>
      </c>
      <c r="C60" t="s">
        <v>206</v>
      </c>
    </row>
    <row r="61" spans="1:7" x14ac:dyDescent="0.25">
      <c r="B61" s="49">
        <v>45716</v>
      </c>
      <c r="C61" s="49">
        <v>45747</v>
      </c>
    </row>
    <row r="62" spans="1:7" x14ac:dyDescent="0.25">
      <c r="A62" t="s">
        <v>285</v>
      </c>
      <c r="B62">
        <v>8.8705999999999996</v>
      </c>
      <c r="C62">
        <v>9.4251000000000005</v>
      </c>
    </row>
    <row r="63" spans="1:7" x14ac:dyDescent="0.25">
      <c r="A63" t="s">
        <v>212</v>
      </c>
      <c r="B63">
        <v>8.8705999999999996</v>
      </c>
      <c r="C63">
        <v>9.4251000000000005</v>
      </c>
    </row>
    <row r="64" spans="1:7" x14ac:dyDescent="0.25">
      <c r="A64" t="s">
        <v>286</v>
      </c>
      <c r="B64">
        <v>8.8158999999999992</v>
      </c>
      <c r="C64">
        <v>9.3607999999999993</v>
      </c>
    </row>
    <row r="65" spans="1:4" x14ac:dyDescent="0.25">
      <c r="A65" t="s">
        <v>218</v>
      </c>
      <c r="B65">
        <v>8.8158999999999992</v>
      </c>
      <c r="C65">
        <v>9.3607999999999993</v>
      </c>
    </row>
    <row r="67" spans="1:4" x14ac:dyDescent="0.25">
      <c r="A67" t="s">
        <v>287</v>
      </c>
      <c r="B67" s="3" t="s">
        <v>137</v>
      </c>
    </row>
    <row r="68" spans="1:4" x14ac:dyDescent="0.25">
      <c r="A68" t="s">
        <v>233</v>
      </c>
      <c r="B68" s="3" t="s">
        <v>137</v>
      </c>
    </row>
    <row r="69" spans="1:4" ht="29.1" customHeight="1" x14ac:dyDescent="0.25">
      <c r="A69" s="48" t="s">
        <v>234</v>
      </c>
      <c r="B69" s="3" t="s">
        <v>137</v>
      </c>
    </row>
    <row r="70" spans="1:4" ht="29.1" customHeight="1" x14ac:dyDescent="0.25">
      <c r="A70" s="48" t="s">
        <v>235</v>
      </c>
      <c r="B70" s="3" t="s">
        <v>137</v>
      </c>
    </row>
    <row r="71" spans="1:4" x14ac:dyDescent="0.25">
      <c r="A71" t="s">
        <v>467</v>
      </c>
      <c r="B71" s="51">
        <v>0.86639999999999995</v>
      </c>
    </row>
    <row r="72" spans="1:4" ht="43.5" customHeight="1" x14ac:dyDescent="0.25">
      <c r="A72" s="48" t="s">
        <v>237</v>
      </c>
      <c r="B72" s="3" t="s">
        <v>137</v>
      </c>
    </row>
    <row r="73" spans="1:4" x14ac:dyDescent="0.25">
      <c r="B73" s="3"/>
    </row>
    <row r="74" spans="1:4" ht="29.1" customHeight="1" x14ac:dyDescent="0.25">
      <c r="A74" s="48" t="s">
        <v>238</v>
      </c>
      <c r="B74" s="3" t="s">
        <v>137</v>
      </c>
    </row>
    <row r="75" spans="1:4" ht="29.1" customHeight="1" x14ac:dyDescent="0.25">
      <c r="A75" s="48" t="s">
        <v>239</v>
      </c>
      <c r="B75" t="s">
        <v>137</v>
      </c>
    </row>
    <row r="76" spans="1:4" ht="29.1" customHeight="1" x14ac:dyDescent="0.25">
      <c r="A76" s="48" t="s">
        <v>240</v>
      </c>
      <c r="B76" s="3" t="s">
        <v>137</v>
      </c>
    </row>
    <row r="77" spans="1:4" ht="29.1" customHeight="1" x14ac:dyDescent="0.25">
      <c r="A77" s="48" t="s">
        <v>241</v>
      </c>
      <c r="B77" s="3" t="s">
        <v>137</v>
      </c>
    </row>
    <row r="79" spans="1:4" ht="69.95" customHeight="1" x14ac:dyDescent="0.25">
      <c r="A79" s="71" t="s">
        <v>251</v>
      </c>
      <c r="B79" s="71" t="s">
        <v>252</v>
      </c>
      <c r="C79" s="71" t="s">
        <v>5</v>
      </c>
      <c r="D79" s="71" t="s">
        <v>6</v>
      </c>
    </row>
    <row r="80" spans="1:4" ht="69.95" customHeight="1" x14ac:dyDescent="0.25">
      <c r="A80" s="71" t="s">
        <v>2951</v>
      </c>
      <c r="B80" s="71"/>
      <c r="C80" s="71" t="s">
        <v>108</v>
      </c>
      <c r="D8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515"/>
  <sheetViews>
    <sheetView showGridLines="0" workbookViewId="0">
      <pane ySplit="4" topLeftCell="A512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2952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2953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767</v>
      </c>
      <c r="B8" s="33" t="s">
        <v>768</v>
      </c>
      <c r="C8" s="33" t="s">
        <v>769</v>
      </c>
      <c r="D8" s="14">
        <v>6357500</v>
      </c>
      <c r="E8" s="15">
        <v>81064.479999999996</v>
      </c>
      <c r="F8" s="16">
        <v>5.79E-2</v>
      </c>
      <c r="G8" s="16"/>
    </row>
    <row r="9" spans="1:8" x14ac:dyDescent="0.25">
      <c r="A9" s="13" t="s">
        <v>394</v>
      </c>
      <c r="B9" s="33" t="s">
        <v>395</v>
      </c>
      <c r="C9" s="33" t="s">
        <v>396</v>
      </c>
      <c r="D9" s="14">
        <v>1865600</v>
      </c>
      <c r="E9" s="15">
        <v>34106.9</v>
      </c>
      <c r="F9" s="16">
        <v>2.4400000000000002E-2</v>
      </c>
      <c r="G9" s="16"/>
    </row>
    <row r="10" spans="1:8" x14ac:dyDescent="0.25">
      <c r="A10" s="13" t="s">
        <v>1198</v>
      </c>
      <c r="B10" s="33" t="s">
        <v>1199</v>
      </c>
      <c r="C10" s="33" t="s">
        <v>1200</v>
      </c>
      <c r="D10" s="14">
        <v>6047850</v>
      </c>
      <c r="E10" s="15">
        <v>28025.74</v>
      </c>
      <c r="F10" s="16">
        <v>0.02</v>
      </c>
      <c r="G10" s="16"/>
    </row>
    <row r="11" spans="1:8" x14ac:dyDescent="0.25">
      <c r="A11" s="13" t="s">
        <v>828</v>
      </c>
      <c r="B11" s="33" t="s">
        <v>829</v>
      </c>
      <c r="C11" s="33" t="s">
        <v>823</v>
      </c>
      <c r="D11" s="14">
        <v>2035125</v>
      </c>
      <c r="E11" s="15">
        <v>21637.45</v>
      </c>
      <c r="F11" s="16">
        <v>1.55E-2</v>
      </c>
      <c r="G11" s="16"/>
    </row>
    <row r="12" spans="1:8" x14ac:dyDescent="0.25">
      <c r="A12" s="13" t="s">
        <v>890</v>
      </c>
      <c r="B12" s="33" t="s">
        <v>891</v>
      </c>
      <c r="C12" s="33" t="s">
        <v>479</v>
      </c>
      <c r="D12" s="14">
        <v>8502450</v>
      </c>
      <c r="E12" s="15">
        <v>19343.919999999998</v>
      </c>
      <c r="F12" s="16">
        <v>1.38E-2</v>
      </c>
      <c r="G12" s="16"/>
    </row>
    <row r="13" spans="1:8" x14ac:dyDescent="0.25">
      <c r="A13" s="13" t="s">
        <v>778</v>
      </c>
      <c r="B13" s="33" t="s">
        <v>779</v>
      </c>
      <c r="C13" s="33" t="s">
        <v>396</v>
      </c>
      <c r="D13" s="14">
        <v>1640000</v>
      </c>
      <c r="E13" s="15">
        <v>18072.8</v>
      </c>
      <c r="F13" s="16">
        <v>1.29E-2</v>
      </c>
      <c r="G13" s="16"/>
    </row>
    <row r="14" spans="1:8" x14ac:dyDescent="0.25">
      <c r="A14" s="13" t="s">
        <v>765</v>
      </c>
      <c r="B14" s="33" t="s">
        <v>766</v>
      </c>
      <c r="C14" s="33" t="s">
        <v>396</v>
      </c>
      <c r="D14" s="14">
        <v>1255800</v>
      </c>
      <c r="E14" s="15">
        <v>16932.580000000002</v>
      </c>
      <c r="F14" s="16">
        <v>1.21E-2</v>
      </c>
      <c r="G14" s="16"/>
    </row>
    <row r="15" spans="1:8" x14ac:dyDescent="0.25">
      <c r="A15" s="13" t="s">
        <v>2093</v>
      </c>
      <c r="B15" s="33" t="s">
        <v>2094</v>
      </c>
      <c r="C15" s="33" t="s">
        <v>823</v>
      </c>
      <c r="D15" s="14">
        <v>14240000</v>
      </c>
      <c r="E15" s="15">
        <v>16401.63</v>
      </c>
      <c r="F15" s="16">
        <v>1.17E-2</v>
      </c>
      <c r="G15" s="16"/>
    </row>
    <row r="16" spans="1:8" x14ac:dyDescent="0.25">
      <c r="A16" s="13" t="s">
        <v>421</v>
      </c>
      <c r="B16" s="33" t="s">
        <v>422</v>
      </c>
      <c r="C16" s="33" t="s">
        <v>393</v>
      </c>
      <c r="D16" s="14">
        <v>327600</v>
      </c>
      <c r="E16" s="15">
        <v>16173.28</v>
      </c>
      <c r="F16" s="16">
        <v>1.15E-2</v>
      </c>
      <c r="G16" s="16"/>
    </row>
    <row r="17" spans="1:7" x14ac:dyDescent="0.25">
      <c r="A17" s="13" t="s">
        <v>427</v>
      </c>
      <c r="B17" s="33" t="s">
        <v>428</v>
      </c>
      <c r="C17" s="33" t="s">
        <v>420</v>
      </c>
      <c r="D17" s="14">
        <v>379050</v>
      </c>
      <c r="E17" s="15">
        <v>15834.62</v>
      </c>
      <c r="F17" s="16">
        <v>1.1299999999999999E-2</v>
      </c>
      <c r="G17" s="16"/>
    </row>
    <row r="18" spans="1:7" x14ac:dyDescent="0.25">
      <c r="A18" s="13" t="s">
        <v>798</v>
      </c>
      <c r="B18" s="33" t="s">
        <v>799</v>
      </c>
      <c r="C18" s="33" t="s">
        <v>479</v>
      </c>
      <c r="D18" s="14">
        <v>3816800</v>
      </c>
      <c r="E18" s="15">
        <v>15811.09</v>
      </c>
      <c r="F18" s="16">
        <v>1.1299999999999999E-2</v>
      </c>
      <c r="G18" s="16"/>
    </row>
    <row r="19" spans="1:7" x14ac:dyDescent="0.25">
      <c r="A19" s="13" t="s">
        <v>2127</v>
      </c>
      <c r="B19" s="33" t="s">
        <v>2128</v>
      </c>
      <c r="C19" s="33" t="s">
        <v>1614</v>
      </c>
      <c r="D19" s="14">
        <v>8619800</v>
      </c>
      <c r="E19" s="15">
        <v>15777.68</v>
      </c>
      <c r="F19" s="16">
        <v>1.1299999999999999E-2</v>
      </c>
      <c r="G19" s="16"/>
    </row>
    <row r="20" spans="1:7" x14ac:dyDescent="0.25">
      <c r="A20" s="13" t="s">
        <v>434</v>
      </c>
      <c r="B20" s="33" t="s">
        <v>435</v>
      </c>
      <c r="C20" s="33" t="s">
        <v>405</v>
      </c>
      <c r="D20" s="14">
        <v>1033200</v>
      </c>
      <c r="E20" s="15">
        <v>14653.36</v>
      </c>
      <c r="F20" s="16">
        <v>1.0500000000000001E-2</v>
      </c>
      <c r="G20" s="16"/>
    </row>
    <row r="21" spans="1:7" x14ac:dyDescent="0.25">
      <c r="A21" s="13" t="s">
        <v>2087</v>
      </c>
      <c r="B21" s="33" t="s">
        <v>2088</v>
      </c>
      <c r="C21" s="33" t="s">
        <v>473</v>
      </c>
      <c r="D21" s="14">
        <v>208240000</v>
      </c>
      <c r="E21" s="15">
        <v>14160.32</v>
      </c>
      <c r="F21" s="16">
        <v>1.01E-2</v>
      </c>
      <c r="G21" s="16"/>
    </row>
    <row r="22" spans="1:7" x14ac:dyDescent="0.25">
      <c r="A22" s="13" t="s">
        <v>1768</v>
      </c>
      <c r="B22" s="33" t="s">
        <v>1769</v>
      </c>
      <c r="C22" s="33" t="s">
        <v>479</v>
      </c>
      <c r="D22" s="14">
        <v>3113000</v>
      </c>
      <c r="E22" s="15">
        <v>13361</v>
      </c>
      <c r="F22" s="16">
        <v>9.4999999999999998E-3</v>
      </c>
      <c r="G22" s="16"/>
    </row>
    <row r="23" spans="1:7" x14ac:dyDescent="0.25">
      <c r="A23" s="13" t="s">
        <v>406</v>
      </c>
      <c r="B23" s="33" t="s">
        <v>407</v>
      </c>
      <c r="C23" s="33" t="s">
        <v>399</v>
      </c>
      <c r="D23" s="14">
        <v>3254400</v>
      </c>
      <c r="E23" s="15">
        <v>13334.9</v>
      </c>
      <c r="F23" s="16">
        <v>9.4999999999999998E-3</v>
      </c>
      <c r="G23" s="16"/>
    </row>
    <row r="24" spans="1:7" x14ac:dyDescent="0.25">
      <c r="A24" s="13" t="s">
        <v>774</v>
      </c>
      <c r="B24" s="33" t="s">
        <v>775</v>
      </c>
      <c r="C24" s="33" t="s">
        <v>396</v>
      </c>
      <c r="D24" s="14">
        <v>1719000</v>
      </c>
      <c r="E24" s="15">
        <v>13262.09</v>
      </c>
      <c r="F24" s="16">
        <v>9.4999999999999998E-3</v>
      </c>
      <c r="G24" s="16"/>
    </row>
    <row r="25" spans="1:7" x14ac:dyDescent="0.25">
      <c r="A25" s="13" t="s">
        <v>842</v>
      </c>
      <c r="B25" s="33" t="s">
        <v>843</v>
      </c>
      <c r="C25" s="33" t="s">
        <v>769</v>
      </c>
      <c r="D25" s="14">
        <v>3545775</v>
      </c>
      <c r="E25" s="15">
        <v>12777.2</v>
      </c>
      <c r="F25" s="16">
        <v>9.1000000000000004E-3</v>
      </c>
      <c r="G25" s="16"/>
    </row>
    <row r="26" spans="1:7" x14ac:dyDescent="0.25">
      <c r="A26" s="13" t="s">
        <v>907</v>
      </c>
      <c r="B26" s="33" t="s">
        <v>908</v>
      </c>
      <c r="C26" s="33" t="s">
        <v>909</v>
      </c>
      <c r="D26" s="14">
        <v>1905600</v>
      </c>
      <c r="E26" s="15">
        <v>12417.84</v>
      </c>
      <c r="F26" s="16">
        <v>8.8999999999999999E-3</v>
      </c>
      <c r="G26" s="16"/>
    </row>
    <row r="27" spans="1:7" x14ac:dyDescent="0.25">
      <c r="A27" s="13" t="s">
        <v>1591</v>
      </c>
      <c r="B27" s="33" t="s">
        <v>1592</v>
      </c>
      <c r="C27" s="33" t="s">
        <v>898</v>
      </c>
      <c r="D27" s="14">
        <v>5018475</v>
      </c>
      <c r="E27" s="15">
        <v>12364.52</v>
      </c>
      <c r="F27" s="16">
        <v>8.8000000000000005E-3</v>
      </c>
      <c r="G27" s="16"/>
    </row>
    <row r="28" spans="1:7" x14ac:dyDescent="0.25">
      <c r="A28" s="13" t="s">
        <v>2165</v>
      </c>
      <c r="B28" s="33" t="s">
        <v>2166</v>
      </c>
      <c r="C28" s="33" t="s">
        <v>490</v>
      </c>
      <c r="D28" s="14">
        <v>1263750</v>
      </c>
      <c r="E28" s="15">
        <v>11988.56</v>
      </c>
      <c r="F28" s="16">
        <v>8.6E-3</v>
      </c>
      <c r="G28" s="16"/>
    </row>
    <row r="29" spans="1:7" x14ac:dyDescent="0.25">
      <c r="A29" s="13" t="s">
        <v>915</v>
      </c>
      <c r="B29" s="33" t="s">
        <v>916</v>
      </c>
      <c r="C29" s="33" t="s">
        <v>448</v>
      </c>
      <c r="D29" s="14">
        <v>2083375</v>
      </c>
      <c r="E29" s="15">
        <v>11242.93</v>
      </c>
      <c r="F29" s="16">
        <v>8.0000000000000002E-3</v>
      </c>
      <c r="G29" s="16"/>
    </row>
    <row r="30" spans="1:7" x14ac:dyDescent="0.25">
      <c r="A30" s="13" t="s">
        <v>844</v>
      </c>
      <c r="B30" s="33" t="s">
        <v>845</v>
      </c>
      <c r="C30" s="33" t="s">
        <v>412</v>
      </c>
      <c r="D30" s="14">
        <v>456050</v>
      </c>
      <c r="E30" s="15">
        <v>11035.73</v>
      </c>
      <c r="F30" s="16">
        <v>7.9000000000000008E-3</v>
      </c>
      <c r="G30" s="16"/>
    </row>
    <row r="31" spans="1:7" x14ac:dyDescent="0.25">
      <c r="A31" s="13" t="s">
        <v>813</v>
      </c>
      <c r="B31" s="33" t="s">
        <v>814</v>
      </c>
      <c r="C31" s="33" t="s">
        <v>405</v>
      </c>
      <c r="D31" s="14">
        <v>131025</v>
      </c>
      <c r="E31" s="15">
        <v>10625.08</v>
      </c>
      <c r="F31" s="16">
        <v>7.6E-3</v>
      </c>
      <c r="G31" s="16"/>
    </row>
    <row r="32" spans="1:7" x14ac:dyDescent="0.25">
      <c r="A32" s="13" t="s">
        <v>400</v>
      </c>
      <c r="B32" s="33" t="s">
        <v>401</v>
      </c>
      <c r="C32" s="33" t="s">
        <v>402</v>
      </c>
      <c r="D32" s="14">
        <v>2569350</v>
      </c>
      <c r="E32" s="15">
        <v>10231.15</v>
      </c>
      <c r="F32" s="16">
        <v>7.3000000000000001E-3</v>
      </c>
      <c r="G32" s="16"/>
    </row>
    <row r="33" spans="1:7" x14ac:dyDescent="0.25">
      <c r="A33" s="13" t="s">
        <v>1196</v>
      </c>
      <c r="B33" s="33" t="s">
        <v>1197</v>
      </c>
      <c r="C33" s="33" t="s">
        <v>473</v>
      </c>
      <c r="D33" s="14">
        <v>3031100</v>
      </c>
      <c r="E33" s="15">
        <v>10132.969999999999</v>
      </c>
      <c r="F33" s="16">
        <v>7.1999999999999998E-3</v>
      </c>
      <c r="G33" s="16"/>
    </row>
    <row r="34" spans="1:7" x14ac:dyDescent="0.25">
      <c r="A34" s="13" t="s">
        <v>625</v>
      </c>
      <c r="B34" s="33" t="s">
        <v>626</v>
      </c>
      <c r="C34" s="33" t="s">
        <v>487</v>
      </c>
      <c r="D34" s="14">
        <v>150500</v>
      </c>
      <c r="E34" s="15">
        <v>9957.3799999999992</v>
      </c>
      <c r="F34" s="16">
        <v>7.1000000000000004E-3</v>
      </c>
      <c r="G34" s="16"/>
    </row>
    <row r="35" spans="1:7" x14ac:dyDescent="0.25">
      <c r="A35" s="13" t="s">
        <v>2450</v>
      </c>
      <c r="B35" s="33" t="s">
        <v>2451</v>
      </c>
      <c r="C35" s="33" t="s">
        <v>479</v>
      </c>
      <c r="D35" s="14">
        <v>4155000</v>
      </c>
      <c r="E35" s="15">
        <v>9670.76</v>
      </c>
      <c r="F35" s="16">
        <v>6.8999999999999999E-3</v>
      </c>
      <c r="G35" s="16"/>
    </row>
    <row r="36" spans="1:7" x14ac:dyDescent="0.25">
      <c r="A36" s="13" t="s">
        <v>446</v>
      </c>
      <c r="B36" s="33" t="s">
        <v>447</v>
      </c>
      <c r="C36" s="33" t="s">
        <v>448</v>
      </c>
      <c r="D36" s="14">
        <v>653800</v>
      </c>
      <c r="E36" s="15">
        <v>9161.7000000000007</v>
      </c>
      <c r="F36" s="16">
        <v>6.4999999999999997E-3</v>
      </c>
      <c r="G36" s="16"/>
    </row>
    <row r="37" spans="1:7" x14ac:dyDescent="0.25">
      <c r="A37" s="13" t="s">
        <v>2075</v>
      </c>
      <c r="B37" s="33" t="s">
        <v>2076</v>
      </c>
      <c r="C37" s="33" t="s">
        <v>1609</v>
      </c>
      <c r="D37" s="14">
        <v>12838500</v>
      </c>
      <c r="E37" s="15">
        <v>8844.44</v>
      </c>
      <c r="F37" s="16">
        <v>6.3E-3</v>
      </c>
      <c r="G37" s="16"/>
    </row>
    <row r="38" spans="1:7" x14ac:dyDescent="0.25">
      <c r="A38" s="13" t="s">
        <v>770</v>
      </c>
      <c r="B38" s="33" t="s">
        <v>771</v>
      </c>
      <c r="C38" s="33" t="s">
        <v>473</v>
      </c>
      <c r="D38" s="14">
        <v>509675</v>
      </c>
      <c r="E38" s="15">
        <v>8834.7099999999991</v>
      </c>
      <c r="F38" s="16">
        <v>6.3E-3</v>
      </c>
      <c r="G38" s="16"/>
    </row>
    <row r="39" spans="1:7" x14ac:dyDescent="0.25">
      <c r="A39" s="13" t="s">
        <v>416</v>
      </c>
      <c r="B39" s="33" t="s">
        <v>417</v>
      </c>
      <c r="C39" s="33" t="s">
        <v>405</v>
      </c>
      <c r="D39" s="14">
        <v>561600</v>
      </c>
      <c r="E39" s="15">
        <v>8820.77</v>
      </c>
      <c r="F39" s="16">
        <v>6.3E-3</v>
      </c>
      <c r="G39" s="16"/>
    </row>
    <row r="40" spans="1:7" x14ac:dyDescent="0.25">
      <c r="A40" s="13" t="s">
        <v>1589</v>
      </c>
      <c r="B40" s="33" t="s">
        <v>1590</v>
      </c>
      <c r="C40" s="33" t="s">
        <v>786</v>
      </c>
      <c r="D40" s="14">
        <v>331750</v>
      </c>
      <c r="E40" s="15">
        <v>8662.49</v>
      </c>
      <c r="F40" s="16">
        <v>6.1999999999999998E-3</v>
      </c>
      <c r="G40" s="16"/>
    </row>
    <row r="41" spans="1:7" x14ac:dyDescent="0.25">
      <c r="A41" s="13" t="s">
        <v>1239</v>
      </c>
      <c r="B41" s="33" t="s">
        <v>1240</v>
      </c>
      <c r="C41" s="33" t="s">
        <v>412</v>
      </c>
      <c r="D41" s="14">
        <v>1173150</v>
      </c>
      <c r="E41" s="15">
        <v>7912.31</v>
      </c>
      <c r="F41" s="16">
        <v>5.7000000000000002E-3</v>
      </c>
      <c r="G41" s="16"/>
    </row>
    <row r="42" spans="1:7" x14ac:dyDescent="0.25">
      <c r="A42" s="13" t="s">
        <v>403</v>
      </c>
      <c r="B42" s="33" t="s">
        <v>404</v>
      </c>
      <c r="C42" s="33" t="s">
        <v>405</v>
      </c>
      <c r="D42" s="14">
        <v>211750</v>
      </c>
      <c r="E42" s="15">
        <v>7636.02</v>
      </c>
      <c r="F42" s="16">
        <v>5.4999999999999997E-3</v>
      </c>
      <c r="G42" s="16"/>
    </row>
    <row r="43" spans="1:7" x14ac:dyDescent="0.25">
      <c r="A43" s="13" t="s">
        <v>840</v>
      </c>
      <c r="B43" s="33" t="s">
        <v>841</v>
      </c>
      <c r="C43" s="33" t="s">
        <v>460</v>
      </c>
      <c r="D43" s="14">
        <v>3525375</v>
      </c>
      <c r="E43" s="15">
        <v>7629.97</v>
      </c>
      <c r="F43" s="16">
        <v>5.4000000000000003E-3</v>
      </c>
      <c r="G43" s="16"/>
    </row>
    <row r="44" spans="1:7" x14ac:dyDescent="0.25">
      <c r="A44" s="13" t="s">
        <v>621</v>
      </c>
      <c r="B44" s="33" t="s">
        <v>622</v>
      </c>
      <c r="C44" s="33" t="s">
        <v>487</v>
      </c>
      <c r="D44" s="14">
        <v>648900</v>
      </c>
      <c r="E44" s="15">
        <v>7118.11</v>
      </c>
      <c r="F44" s="16">
        <v>5.1000000000000004E-3</v>
      </c>
      <c r="G44" s="16"/>
    </row>
    <row r="45" spans="1:7" x14ac:dyDescent="0.25">
      <c r="A45" s="13" t="s">
        <v>782</v>
      </c>
      <c r="B45" s="33" t="s">
        <v>783</v>
      </c>
      <c r="C45" s="33" t="s">
        <v>396</v>
      </c>
      <c r="D45" s="14">
        <v>318000</v>
      </c>
      <c r="E45" s="15">
        <v>6904.42</v>
      </c>
      <c r="F45" s="16">
        <v>4.8999999999999998E-3</v>
      </c>
      <c r="G45" s="16"/>
    </row>
    <row r="46" spans="1:7" x14ac:dyDescent="0.25">
      <c r="A46" s="13" t="s">
        <v>2541</v>
      </c>
      <c r="B46" s="33" t="s">
        <v>2542</v>
      </c>
      <c r="C46" s="33" t="s">
        <v>473</v>
      </c>
      <c r="D46" s="14">
        <v>8706700</v>
      </c>
      <c r="E46" s="15">
        <v>6887</v>
      </c>
      <c r="F46" s="16">
        <v>4.8999999999999998E-3</v>
      </c>
      <c r="G46" s="16"/>
    </row>
    <row r="47" spans="1:7" x14ac:dyDescent="0.25">
      <c r="A47" s="13" t="s">
        <v>443</v>
      </c>
      <c r="B47" s="33" t="s">
        <v>444</v>
      </c>
      <c r="C47" s="33" t="s">
        <v>445</v>
      </c>
      <c r="D47" s="14">
        <v>903000</v>
      </c>
      <c r="E47" s="15">
        <v>6569.33</v>
      </c>
      <c r="F47" s="16">
        <v>4.7000000000000002E-3</v>
      </c>
      <c r="G47" s="16"/>
    </row>
    <row r="48" spans="1:7" x14ac:dyDescent="0.25">
      <c r="A48" s="13" t="s">
        <v>787</v>
      </c>
      <c r="B48" s="33" t="s">
        <v>788</v>
      </c>
      <c r="C48" s="33" t="s">
        <v>479</v>
      </c>
      <c r="D48" s="14">
        <v>274175</v>
      </c>
      <c r="E48" s="15">
        <v>6533.32</v>
      </c>
      <c r="F48" s="16">
        <v>4.7000000000000002E-3</v>
      </c>
      <c r="G48" s="16"/>
    </row>
    <row r="49" spans="1:7" x14ac:dyDescent="0.25">
      <c r="A49" s="13" t="s">
        <v>2089</v>
      </c>
      <c r="B49" s="33" t="s">
        <v>2090</v>
      </c>
      <c r="C49" s="33" t="s">
        <v>479</v>
      </c>
      <c r="D49" s="14">
        <v>1151000</v>
      </c>
      <c r="E49" s="15">
        <v>6489.91</v>
      </c>
      <c r="F49" s="16">
        <v>4.5999999999999999E-3</v>
      </c>
      <c r="G49" s="16"/>
    </row>
    <row r="50" spans="1:7" x14ac:dyDescent="0.25">
      <c r="A50" s="13" t="s">
        <v>1639</v>
      </c>
      <c r="B50" s="33" t="s">
        <v>1640</v>
      </c>
      <c r="C50" s="33" t="s">
        <v>396</v>
      </c>
      <c r="D50" s="14">
        <v>7168500</v>
      </c>
      <c r="E50" s="15">
        <v>6379.97</v>
      </c>
      <c r="F50" s="16">
        <v>4.5999999999999999E-3</v>
      </c>
      <c r="G50" s="16"/>
    </row>
    <row r="51" spans="1:7" x14ac:dyDescent="0.25">
      <c r="A51" s="13" t="s">
        <v>1595</v>
      </c>
      <c r="B51" s="33" t="s">
        <v>1596</v>
      </c>
      <c r="C51" s="33" t="s">
        <v>1597</v>
      </c>
      <c r="D51" s="14">
        <v>267900</v>
      </c>
      <c r="E51" s="15">
        <v>6204.03</v>
      </c>
      <c r="F51" s="16">
        <v>4.4000000000000003E-3</v>
      </c>
      <c r="G51" s="16"/>
    </row>
    <row r="52" spans="1:7" x14ac:dyDescent="0.25">
      <c r="A52" s="13" t="s">
        <v>1203</v>
      </c>
      <c r="B52" s="33" t="s">
        <v>1204</v>
      </c>
      <c r="C52" s="33" t="s">
        <v>445</v>
      </c>
      <c r="D52" s="14">
        <v>922500</v>
      </c>
      <c r="E52" s="15">
        <v>6128.63</v>
      </c>
      <c r="F52" s="16">
        <v>4.4000000000000003E-3</v>
      </c>
      <c r="G52" s="16"/>
    </row>
    <row r="53" spans="1:7" x14ac:dyDescent="0.25">
      <c r="A53" s="13" t="s">
        <v>834</v>
      </c>
      <c r="B53" s="33" t="s">
        <v>835</v>
      </c>
      <c r="C53" s="33" t="s">
        <v>415</v>
      </c>
      <c r="D53" s="14">
        <v>200025</v>
      </c>
      <c r="E53" s="15">
        <v>6127.47</v>
      </c>
      <c r="F53" s="16">
        <v>4.4000000000000003E-3</v>
      </c>
      <c r="G53" s="16"/>
    </row>
    <row r="54" spans="1:7" x14ac:dyDescent="0.25">
      <c r="A54" s="13" t="s">
        <v>836</v>
      </c>
      <c r="B54" s="33" t="s">
        <v>837</v>
      </c>
      <c r="C54" s="33" t="s">
        <v>479</v>
      </c>
      <c r="D54" s="14">
        <v>68375</v>
      </c>
      <c r="E54" s="15">
        <v>6116.55</v>
      </c>
      <c r="F54" s="16">
        <v>4.4000000000000003E-3</v>
      </c>
      <c r="G54" s="16"/>
    </row>
    <row r="55" spans="1:7" x14ac:dyDescent="0.25">
      <c r="A55" s="13" t="s">
        <v>811</v>
      </c>
      <c r="B55" s="33" t="s">
        <v>812</v>
      </c>
      <c r="C55" s="33" t="s">
        <v>465</v>
      </c>
      <c r="D55" s="14">
        <v>4607900</v>
      </c>
      <c r="E55" s="15">
        <v>6034.51</v>
      </c>
      <c r="F55" s="16">
        <v>4.3E-3</v>
      </c>
      <c r="G55" s="16"/>
    </row>
    <row r="56" spans="1:7" x14ac:dyDescent="0.25">
      <c r="A56" s="13" t="s">
        <v>2129</v>
      </c>
      <c r="B56" s="33" t="s">
        <v>2130</v>
      </c>
      <c r="C56" s="33" t="s">
        <v>484</v>
      </c>
      <c r="D56" s="14">
        <v>2337400</v>
      </c>
      <c r="E56" s="15">
        <v>5990.05</v>
      </c>
      <c r="F56" s="16">
        <v>4.3E-3</v>
      </c>
      <c r="G56" s="16"/>
    </row>
    <row r="57" spans="1:7" x14ac:dyDescent="0.25">
      <c r="A57" s="13" t="s">
        <v>784</v>
      </c>
      <c r="B57" s="33" t="s">
        <v>785</v>
      </c>
      <c r="C57" s="33" t="s">
        <v>786</v>
      </c>
      <c r="D57" s="14">
        <v>50900</v>
      </c>
      <c r="E57" s="15">
        <v>5858.36</v>
      </c>
      <c r="F57" s="16">
        <v>4.1999999999999997E-3</v>
      </c>
      <c r="G57" s="16"/>
    </row>
    <row r="58" spans="1:7" x14ac:dyDescent="0.25">
      <c r="A58" s="13" t="s">
        <v>408</v>
      </c>
      <c r="B58" s="33" t="s">
        <v>409</v>
      </c>
      <c r="C58" s="33" t="s">
        <v>405</v>
      </c>
      <c r="D58" s="14">
        <v>365400</v>
      </c>
      <c r="E58" s="15">
        <v>5819</v>
      </c>
      <c r="F58" s="16">
        <v>4.1999999999999997E-3</v>
      </c>
      <c r="G58" s="16"/>
    </row>
    <row r="59" spans="1:7" x14ac:dyDescent="0.25">
      <c r="A59" s="13" t="s">
        <v>1781</v>
      </c>
      <c r="B59" s="33" t="s">
        <v>1782</v>
      </c>
      <c r="C59" s="33" t="s">
        <v>1614</v>
      </c>
      <c r="D59" s="14">
        <v>399200</v>
      </c>
      <c r="E59" s="15">
        <v>5536.7</v>
      </c>
      <c r="F59" s="16">
        <v>4.0000000000000001E-3</v>
      </c>
      <c r="G59" s="16"/>
    </row>
    <row r="60" spans="1:7" x14ac:dyDescent="0.25">
      <c r="A60" s="13" t="s">
        <v>410</v>
      </c>
      <c r="B60" s="33" t="s">
        <v>411</v>
      </c>
      <c r="C60" s="33" t="s">
        <v>412</v>
      </c>
      <c r="D60" s="14">
        <v>47350</v>
      </c>
      <c r="E60" s="15">
        <v>5455.74</v>
      </c>
      <c r="F60" s="16">
        <v>3.8999999999999998E-3</v>
      </c>
      <c r="G60" s="16"/>
    </row>
    <row r="61" spans="1:7" x14ac:dyDescent="0.25">
      <c r="A61" s="13" t="s">
        <v>791</v>
      </c>
      <c r="B61" s="33" t="s">
        <v>792</v>
      </c>
      <c r="C61" s="33" t="s">
        <v>412</v>
      </c>
      <c r="D61" s="14">
        <v>203350</v>
      </c>
      <c r="E61" s="15">
        <v>5420.9</v>
      </c>
      <c r="F61" s="16">
        <v>3.8999999999999998E-3</v>
      </c>
      <c r="G61" s="16"/>
    </row>
    <row r="62" spans="1:7" x14ac:dyDescent="0.25">
      <c r="A62" s="13" t="s">
        <v>1635</v>
      </c>
      <c r="B62" s="33" t="s">
        <v>1636</v>
      </c>
      <c r="C62" s="33" t="s">
        <v>396</v>
      </c>
      <c r="D62" s="14">
        <v>9787500</v>
      </c>
      <c r="E62" s="15">
        <v>5379.21</v>
      </c>
      <c r="F62" s="16">
        <v>3.8E-3</v>
      </c>
      <c r="G62" s="16"/>
    </row>
    <row r="63" spans="1:7" x14ac:dyDescent="0.25">
      <c r="A63" s="13" t="s">
        <v>418</v>
      </c>
      <c r="B63" s="33" t="s">
        <v>419</v>
      </c>
      <c r="C63" s="33" t="s">
        <v>420</v>
      </c>
      <c r="D63" s="14">
        <v>1769850</v>
      </c>
      <c r="E63" s="15">
        <v>5332.91</v>
      </c>
      <c r="F63" s="16">
        <v>3.8E-3</v>
      </c>
      <c r="G63" s="16"/>
    </row>
    <row r="64" spans="1:7" x14ac:dyDescent="0.25">
      <c r="A64" s="13" t="s">
        <v>2069</v>
      </c>
      <c r="B64" s="33" t="s">
        <v>2070</v>
      </c>
      <c r="C64" s="33" t="s">
        <v>523</v>
      </c>
      <c r="D64" s="14">
        <v>6811875</v>
      </c>
      <c r="E64" s="15">
        <v>5158.63</v>
      </c>
      <c r="F64" s="16">
        <v>3.7000000000000002E-3</v>
      </c>
      <c r="G64" s="16"/>
    </row>
    <row r="65" spans="1:7" x14ac:dyDescent="0.25">
      <c r="A65" s="13" t="s">
        <v>804</v>
      </c>
      <c r="B65" s="33" t="s">
        <v>805</v>
      </c>
      <c r="C65" s="33" t="s">
        <v>581</v>
      </c>
      <c r="D65" s="14">
        <v>95500</v>
      </c>
      <c r="E65" s="15">
        <v>5072.72</v>
      </c>
      <c r="F65" s="16">
        <v>3.5999999999999999E-3</v>
      </c>
      <c r="G65" s="16"/>
    </row>
    <row r="66" spans="1:7" x14ac:dyDescent="0.25">
      <c r="A66" s="13" t="s">
        <v>2543</v>
      </c>
      <c r="B66" s="33" t="s">
        <v>2544</v>
      </c>
      <c r="C66" s="33" t="s">
        <v>795</v>
      </c>
      <c r="D66" s="14">
        <v>2186250</v>
      </c>
      <c r="E66" s="15">
        <v>4827.0200000000004</v>
      </c>
      <c r="F66" s="16">
        <v>3.3999999999999998E-3</v>
      </c>
      <c r="G66" s="16"/>
    </row>
    <row r="67" spans="1:7" x14ac:dyDescent="0.25">
      <c r="A67" s="13" t="s">
        <v>629</v>
      </c>
      <c r="B67" s="33" t="s">
        <v>630</v>
      </c>
      <c r="C67" s="33" t="s">
        <v>431</v>
      </c>
      <c r="D67" s="14">
        <v>147500</v>
      </c>
      <c r="E67" s="15">
        <v>4761.2299999999996</v>
      </c>
      <c r="F67" s="16">
        <v>3.3999999999999998E-3</v>
      </c>
      <c r="G67" s="16"/>
    </row>
    <row r="68" spans="1:7" x14ac:dyDescent="0.25">
      <c r="A68" s="13" t="s">
        <v>1605</v>
      </c>
      <c r="B68" s="33" t="s">
        <v>1606</v>
      </c>
      <c r="C68" s="33" t="s">
        <v>808</v>
      </c>
      <c r="D68" s="14">
        <v>606450</v>
      </c>
      <c r="E68" s="15">
        <v>4751.2299999999996</v>
      </c>
      <c r="F68" s="16">
        <v>3.3999999999999998E-3</v>
      </c>
      <c r="G68" s="16"/>
    </row>
    <row r="69" spans="1:7" x14ac:dyDescent="0.25">
      <c r="A69" s="13" t="s">
        <v>2159</v>
      </c>
      <c r="B69" s="33" t="s">
        <v>2160</v>
      </c>
      <c r="C69" s="33" t="s">
        <v>490</v>
      </c>
      <c r="D69" s="14">
        <v>538750</v>
      </c>
      <c r="E69" s="15">
        <v>4697.8999999999996</v>
      </c>
      <c r="F69" s="16">
        <v>3.3999999999999998E-3</v>
      </c>
      <c r="G69" s="16"/>
    </row>
    <row r="70" spans="1:7" x14ac:dyDescent="0.25">
      <c r="A70" s="13" t="s">
        <v>451</v>
      </c>
      <c r="B70" s="33" t="s">
        <v>452</v>
      </c>
      <c r="C70" s="33" t="s">
        <v>415</v>
      </c>
      <c r="D70" s="14">
        <v>302000</v>
      </c>
      <c r="E70" s="15">
        <v>4617.28</v>
      </c>
      <c r="F70" s="16">
        <v>3.3E-3</v>
      </c>
      <c r="G70" s="16"/>
    </row>
    <row r="71" spans="1:7" x14ac:dyDescent="0.25">
      <c r="A71" s="13" t="s">
        <v>2103</v>
      </c>
      <c r="B71" s="33" t="s">
        <v>2104</v>
      </c>
      <c r="C71" s="33" t="s">
        <v>465</v>
      </c>
      <c r="D71" s="14">
        <v>1054000</v>
      </c>
      <c r="E71" s="15">
        <v>4490.57</v>
      </c>
      <c r="F71" s="16">
        <v>3.2000000000000002E-3</v>
      </c>
      <c r="G71" s="16"/>
    </row>
    <row r="72" spans="1:7" x14ac:dyDescent="0.25">
      <c r="A72" s="13" t="s">
        <v>806</v>
      </c>
      <c r="B72" s="33" t="s">
        <v>807</v>
      </c>
      <c r="C72" s="33" t="s">
        <v>808</v>
      </c>
      <c r="D72" s="14">
        <v>280475</v>
      </c>
      <c r="E72" s="15">
        <v>4458.8500000000004</v>
      </c>
      <c r="F72" s="16">
        <v>3.2000000000000002E-3</v>
      </c>
      <c r="G72" s="16"/>
    </row>
    <row r="73" spans="1:7" x14ac:dyDescent="0.25">
      <c r="A73" s="13" t="s">
        <v>633</v>
      </c>
      <c r="B73" s="33" t="s">
        <v>634</v>
      </c>
      <c r="C73" s="33" t="s">
        <v>431</v>
      </c>
      <c r="D73" s="14">
        <v>382250</v>
      </c>
      <c r="E73" s="15">
        <v>4436.01</v>
      </c>
      <c r="F73" s="16">
        <v>3.2000000000000002E-3</v>
      </c>
      <c r="G73" s="16"/>
    </row>
    <row r="74" spans="1:7" x14ac:dyDescent="0.25">
      <c r="A74" s="13" t="s">
        <v>925</v>
      </c>
      <c r="B74" s="33" t="s">
        <v>926</v>
      </c>
      <c r="C74" s="33" t="s">
        <v>530</v>
      </c>
      <c r="D74" s="14">
        <v>144150</v>
      </c>
      <c r="E74" s="15">
        <v>4399.24</v>
      </c>
      <c r="F74" s="16">
        <v>3.0999999999999999E-3</v>
      </c>
      <c r="G74" s="16"/>
    </row>
    <row r="75" spans="1:7" x14ac:dyDescent="0.25">
      <c r="A75" s="13" t="s">
        <v>796</v>
      </c>
      <c r="B75" s="33" t="s">
        <v>797</v>
      </c>
      <c r="C75" s="33" t="s">
        <v>479</v>
      </c>
      <c r="D75" s="14">
        <v>669000</v>
      </c>
      <c r="E75" s="15">
        <v>4388.6400000000003</v>
      </c>
      <c r="F75" s="16">
        <v>3.0999999999999999E-3</v>
      </c>
      <c r="G75" s="16"/>
    </row>
    <row r="76" spans="1:7" x14ac:dyDescent="0.25">
      <c r="A76" s="13" t="s">
        <v>1744</v>
      </c>
      <c r="B76" s="33" t="s">
        <v>1745</v>
      </c>
      <c r="C76" s="33" t="s">
        <v>500</v>
      </c>
      <c r="D76" s="14">
        <v>367200</v>
      </c>
      <c r="E76" s="15">
        <v>4214.3500000000004</v>
      </c>
      <c r="F76" s="16">
        <v>3.0000000000000001E-3</v>
      </c>
      <c r="G76" s="16"/>
    </row>
    <row r="77" spans="1:7" x14ac:dyDescent="0.25">
      <c r="A77" s="13" t="s">
        <v>2109</v>
      </c>
      <c r="B77" s="33" t="s">
        <v>2110</v>
      </c>
      <c r="C77" s="33" t="s">
        <v>769</v>
      </c>
      <c r="D77" s="14">
        <v>1504800</v>
      </c>
      <c r="E77" s="15">
        <v>4190.42</v>
      </c>
      <c r="F77" s="16">
        <v>3.0000000000000001E-3</v>
      </c>
      <c r="G77" s="16"/>
    </row>
    <row r="78" spans="1:7" x14ac:dyDescent="0.25">
      <c r="A78" s="13" t="s">
        <v>1247</v>
      </c>
      <c r="B78" s="33" t="s">
        <v>1248</v>
      </c>
      <c r="C78" s="33" t="s">
        <v>909</v>
      </c>
      <c r="D78" s="14">
        <v>418152</v>
      </c>
      <c r="E78" s="15">
        <v>4189.46</v>
      </c>
      <c r="F78" s="16">
        <v>3.0000000000000001E-3</v>
      </c>
      <c r="G78" s="16"/>
    </row>
    <row r="79" spans="1:7" x14ac:dyDescent="0.25">
      <c r="A79" s="13" t="s">
        <v>397</v>
      </c>
      <c r="B79" s="33" t="s">
        <v>398</v>
      </c>
      <c r="C79" s="33" t="s">
        <v>399</v>
      </c>
      <c r="D79" s="14">
        <v>184800</v>
      </c>
      <c r="E79" s="15">
        <v>4174.3500000000004</v>
      </c>
      <c r="F79" s="16">
        <v>3.0000000000000001E-3</v>
      </c>
      <c r="G79" s="16"/>
    </row>
    <row r="80" spans="1:7" x14ac:dyDescent="0.25">
      <c r="A80" s="13" t="s">
        <v>850</v>
      </c>
      <c r="B80" s="33" t="s">
        <v>851</v>
      </c>
      <c r="C80" s="33" t="s">
        <v>405</v>
      </c>
      <c r="D80" s="14">
        <v>75600</v>
      </c>
      <c r="E80" s="15">
        <v>4168.3999999999996</v>
      </c>
      <c r="F80" s="16">
        <v>3.0000000000000001E-3</v>
      </c>
      <c r="G80" s="16"/>
    </row>
    <row r="81" spans="1:7" x14ac:dyDescent="0.25">
      <c r="A81" s="13" t="s">
        <v>1243</v>
      </c>
      <c r="B81" s="33" t="s">
        <v>1244</v>
      </c>
      <c r="C81" s="33" t="s">
        <v>490</v>
      </c>
      <c r="D81" s="14">
        <v>1413000</v>
      </c>
      <c r="E81" s="15">
        <v>4102.6499999999996</v>
      </c>
      <c r="F81" s="16">
        <v>2.8999999999999998E-3</v>
      </c>
      <c r="G81" s="16"/>
    </row>
    <row r="82" spans="1:7" x14ac:dyDescent="0.25">
      <c r="A82" s="13" t="s">
        <v>776</v>
      </c>
      <c r="B82" s="33" t="s">
        <v>777</v>
      </c>
      <c r="C82" s="33" t="s">
        <v>484</v>
      </c>
      <c r="D82" s="14">
        <v>76800</v>
      </c>
      <c r="E82" s="15">
        <v>4089.72</v>
      </c>
      <c r="F82" s="16">
        <v>2.8999999999999998E-3</v>
      </c>
      <c r="G82" s="16"/>
    </row>
    <row r="83" spans="1:7" x14ac:dyDescent="0.25">
      <c r="A83" s="13" t="s">
        <v>939</v>
      </c>
      <c r="B83" s="33" t="s">
        <v>940</v>
      </c>
      <c r="C83" s="33" t="s">
        <v>405</v>
      </c>
      <c r="D83" s="14">
        <v>50000</v>
      </c>
      <c r="E83" s="15">
        <v>3925.45</v>
      </c>
      <c r="F83" s="16">
        <v>2.8E-3</v>
      </c>
      <c r="G83" s="16"/>
    </row>
    <row r="84" spans="1:7" x14ac:dyDescent="0.25">
      <c r="A84" s="13" t="s">
        <v>458</v>
      </c>
      <c r="B84" s="33" t="s">
        <v>459</v>
      </c>
      <c r="C84" s="33" t="s">
        <v>460</v>
      </c>
      <c r="D84" s="14">
        <v>68250</v>
      </c>
      <c r="E84" s="15">
        <v>3785.32</v>
      </c>
      <c r="F84" s="16">
        <v>2.7000000000000001E-3</v>
      </c>
      <c r="G84" s="16"/>
    </row>
    <row r="85" spans="1:7" x14ac:dyDescent="0.25">
      <c r="A85" s="13" t="s">
        <v>1612</v>
      </c>
      <c r="B85" s="33" t="s">
        <v>1613</v>
      </c>
      <c r="C85" s="33" t="s">
        <v>1614</v>
      </c>
      <c r="D85" s="14">
        <v>1287000</v>
      </c>
      <c r="E85" s="15">
        <v>3778.63</v>
      </c>
      <c r="F85" s="16">
        <v>2.7000000000000001E-3</v>
      </c>
      <c r="G85" s="16"/>
    </row>
    <row r="86" spans="1:7" x14ac:dyDescent="0.25">
      <c r="A86" s="13" t="s">
        <v>2438</v>
      </c>
      <c r="B86" s="33" t="s">
        <v>2439</v>
      </c>
      <c r="C86" s="33" t="s">
        <v>438</v>
      </c>
      <c r="D86" s="14">
        <v>435600</v>
      </c>
      <c r="E86" s="15">
        <v>3767.5</v>
      </c>
      <c r="F86" s="16">
        <v>2.7000000000000001E-3</v>
      </c>
      <c r="G86" s="16"/>
    </row>
    <row r="87" spans="1:7" x14ac:dyDescent="0.25">
      <c r="A87" s="13" t="s">
        <v>888</v>
      </c>
      <c r="B87" s="33" t="s">
        <v>889</v>
      </c>
      <c r="C87" s="33" t="s">
        <v>460</v>
      </c>
      <c r="D87" s="14">
        <v>69750</v>
      </c>
      <c r="E87" s="15">
        <v>3679.56</v>
      </c>
      <c r="F87" s="16">
        <v>2.5999999999999999E-3</v>
      </c>
      <c r="G87" s="16"/>
    </row>
    <row r="88" spans="1:7" x14ac:dyDescent="0.25">
      <c r="A88" s="13" t="s">
        <v>2125</v>
      </c>
      <c r="B88" s="33" t="s">
        <v>2126</v>
      </c>
      <c r="C88" s="33" t="s">
        <v>396</v>
      </c>
      <c r="D88" s="14">
        <v>2489200</v>
      </c>
      <c r="E88" s="15">
        <v>3641.2</v>
      </c>
      <c r="F88" s="16">
        <v>2.5999999999999999E-3</v>
      </c>
      <c r="G88" s="16"/>
    </row>
    <row r="89" spans="1:7" x14ac:dyDescent="0.25">
      <c r="A89" s="13" t="s">
        <v>2432</v>
      </c>
      <c r="B89" s="33" t="s">
        <v>2433</v>
      </c>
      <c r="C89" s="33" t="s">
        <v>415</v>
      </c>
      <c r="D89" s="14">
        <v>977400</v>
      </c>
      <c r="E89" s="15">
        <v>3459.51</v>
      </c>
      <c r="F89" s="16">
        <v>2.5000000000000001E-3</v>
      </c>
      <c r="G89" s="16"/>
    </row>
    <row r="90" spans="1:7" x14ac:dyDescent="0.25">
      <c r="A90" s="13" t="s">
        <v>1568</v>
      </c>
      <c r="B90" s="33" t="s">
        <v>1569</v>
      </c>
      <c r="C90" s="33" t="s">
        <v>484</v>
      </c>
      <c r="D90" s="14">
        <v>46425</v>
      </c>
      <c r="E90" s="15">
        <v>3333.96</v>
      </c>
      <c r="F90" s="16">
        <v>2.3999999999999998E-3</v>
      </c>
      <c r="G90" s="16"/>
    </row>
    <row r="91" spans="1:7" x14ac:dyDescent="0.25">
      <c r="A91" s="13" t="s">
        <v>439</v>
      </c>
      <c r="B91" s="33" t="s">
        <v>440</v>
      </c>
      <c r="C91" s="33" t="s">
        <v>412</v>
      </c>
      <c r="D91" s="14">
        <v>89550</v>
      </c>
      <c r="E91" s="15">
        <v>3333.9</v>
      </c>
      <c r="F91" s="16">
        <v>2.3999999999999998E-3</v>
      </c>
      <c r="G91" s="16"/>
    </row>
    <row r="92" spans="1:7" x14ac:dyDescent="0.25">
      <c r="A92" s="13" t="s">
        <v>463</v>
      </c>
      <c r="B92" s="33" t="s">
        <v>464</v>
      </c>
      <c r="C92" s="33" t="s">
        <v>465</v>
      </c>
      <c r="D92" s="14">
        <v>11575</v>
      </c>
      <c r="E92" s="15">
        <v>3282.49</v>
      </c>
      <c r="F92" s="16">
        <v>2.3E-3</v>
      </c>
      <c r="G92" s="16"/>
    </row>
    <row r="93" spans="1:7" x14ac:dyDescent="0.25">
      <c r="A93" s="13" t="s">
        <v>423</v>
      </c>
      <c r="B93" s="33" t="s">
        <v>424</v>
      </c>
      <c r="C93" s="33" t="s">
        <v>412</v>
      </c>
      <c r="D93" s="14">
        <v>40575</v>
      </c>
      <c r="E93" s="15">
        <v>3196.84</v>
      </c>
      <c r="F93" s="16">
        <v>2.3E-3</v>
      </c>
      <c r="G93" s="16"/>
    </row>
    <row r="94" spans="1:7" x14ac:dyDescent="0.25">
      <c r="A94" s="13" t="s">
        <v>886</v>
      </c>
      <c r="B94" s="33" t="s">
        <v>887</v>
      </c>
      <c r="C94" s="33" t="s">
        <v>530</v>
      </c>
      <c r="D94" s="14">
        <v>246991</v>
      </c>
      <c r="E94" s="15">
        <v>3196.68</v>
      </c>
      <c r="F94" s="16">
        <v>2.3E-3</v>
      </c>
      <c r="G94" s="16"/>
    </row>
    <row r="95" spans="1:7" x14ac:dyDescent="0.25">
      <c r="A95" s="13" t="s">
        <v>432</v>
      </c>
      <c r="B95" s="33" t="s">
        <v>433</v>
      </c>
      <c r="C95" s="33" t="s">
        <v>431</v>
      </c>
      <c r="D95" s="14">
        <v>54700</v>
      </c>
      <c r="E95" s="15">
        <v>3159.17</v>
      </c>
      <c r="F95" s="16">
        <v>2.3E-3</v>
      </c>
      <c r="G95" s="16"/>
    </row>
    <row r="96" spans="1:7" x14ac:dyDescent="0.25">
      <c r="A96" s="13" t="s">
        <v>1779</v>
      </c>
      <c r="B96" s="33" t="s">
        <v>1780</v>
      </c>
      <c r="C96" s="33" t="s">
        <v>465</v>
      </c>
      <c r="D96" s="14">
        <v>2770</v>
      </c>
      <c r="E96" s="15">
        <v>3121.17</v>
      </c>
      <c r="F96" s="16">
        <v>2.2000000000000001E-3</v>
      </c>
      <c r="G96" s="16"/>
    </row>
    <row r="97" spans="1:7" x14ac:dyDescent="0.25">
      <c r="A97" s="13" t="s">
        <v>2145</v>
      </c>
      <c r="B97" s="33" t="s">
        <v>2146</v>
      </c>
      <c r="C97" s="33" t="s">
        <v>786</v>
      </c>
      <c r="D97" s="14">
        <v>558900</v>
      </c>
      <c r="E97" s="15">
        <v>3008.84</v>
      </c>
      <c r="F97" s="16">
        <v>2.0999999999999999E-3</v>
      </c>
      <c r="G97" s="16"/>
    </row>
    <row r="98" spans="1:7" x14ac:dyDescent="0.25">
      <c r="A98" s="13" t="s">
        <v>2476</v>
      </c>
      <c r="B98" s="33" t="s">
        <v>2477</v>
      </c>
      <c r="C98" s="33" t="s">
        <v>396</v>
      </c>
      <c r="D98" s="14">
        <v>1720000</v>
      </c>
      <c r="E98" s="15">
        <v>2984.72</v>
      </c>
      <c r="F98" s="16">
        <v>2.0999999999999999E-3</v>
      </c>
      <c r="G98" s="16"/>
    </row>
    <row r="99" spans="1:7" x14ac:dyDescent="0.25">
      <c r="A99" s="13" t="s">
        <v>623</v>
      </c>
      <c r="B99" s="33" t="s">
        <v>624</v>
      </c>
      <c r="C99" s="33" t="s">
        <v>431</v>
      </c>
      <c r="D99" s="14">
        <v>200525</v>
      </c>
      <c r="E99" s="15">
        <v>2891.97</v>
      </c>
      <c r="F99" s="16">
        <v>2.0999999999999999E-3</v>
      </c>
      <c r="G99" s="16"/>
    </row>
    <row r="100" spans="1:7" x14ac:dyDescent="0.25">
      <c r="A100" s="13" t="s">
        <v>1637</v>
      </c>
      <c r="B100" s="33" t="s">
        <v>1638</v>
      </c>
      <c r="C100" s="33" t="s">
        <v>396</v>
      </c>
      <c r="D100" s="14">
        <v>2976000</v>
      </c>
      <c r="E100" s="15">
        <v>2860.83</v>
      </c>
      <c r="F100" s="16">
        <v>2E-3</v>
      </c>
      <c r="G100" s="16"/>
    </row>
    <row r="101" spans="1:7" x14ac:dyDescent="0.25">
      <c r="A101" s="13" t="s">
        <v>637</v>
      </c>
      <c r="B101" s="33" t="s">
        <v>638</v>
      </c>
      <c r="C101" s="33" t="s">
        <v>431</v>
      </c>
      <c r="D101" s="14">
        <v>455600</v>
      </c>
      <c r="E101" s="15">
        <v>2794.65</v>
      </c>
      <c r="F101" s="16">
        <v>2E-3</v>
      </c>
      <c r="G101" s="16"/>
    </row>
    <row r="102" spans="1:7" x14ac:dyDescent="0.25">
      <c r="A102" s="13" t="s">
        <v>1190</v>
      </c>
      <c r="B102" s="33" t="s">
        <v>1191</v>
      </c>
      <c r="C102" s="33" t="s">
        <v>479</v>
      </c>
      <c r="D102" s="14">
        <v>139000</v>
      </c>
      <c r="E102" s="15">
        <v>2790.22</v>
      </c>
      <c r="F102" s="16">
        <v>2E-3</v>
      </c>
      <c r="G102" s="16"/>
    </row>
    <row r="103" spans="1:7" x14ac:dyDescent="0.25">
      <c r="A103" s="13" t="s">
        <v>869</v>
      </c>
      <c r="B103" s="33" t="s">
        <v>870</v>
      </c>
      <c r="C103" s="33" t="s">
        <v>856</v>
      </c>
      <c r="D103" s="14">
        <v>124425</v>
      </c>
      <c r="E103" s="15">
        <v>2649.75</v>
      </c>
      <c r="F103" s="16">
        <v>1.9E-3</v>
      </c>
      <c r="G103" s="16"/>
    </row>
    <row r="104" spans="1:7" x14ac:dyDescent="0.25">
      <c r="A104" s="13" t="s">
        <v>821</v>
      </c>
      <c r="B104" s="33" t="s">
        <v>822</v>
      </c>
      <c r="C104" s="33" t="s">
        <v>823</v>
      </c>
      <c r="D104" s="14">
        <v>286250</v>
      </c>
      <c r="E104" s="15">
        <v>2611.46</v>
      </c>
      <c r="F104" s="16">
        <v>1.9E-3</v>
      </c>
      <c r="G104" s="16"/>
    </row>
    <row r="105" spans="1:7" x14ac:dyDescent="0.25">
      <c r="A105" s="13" t="s">
        <v>1827</v>
      </c>
      <c r="B105" s="33" t="s">
        <v>1828</v>
      </c>
      <c r="C105" s="33" t="s">
        <v>473</v>
      </c>
      <c r="D105" s="14">
        <v>163500</v>
      </c>
      <c r="E105" s="15">
        <v>2580.36</v>
      </c>
      <c r="F105" s="16">
        <v>1.8E-3</v>
      </c>
      <c r="G105" s="16"/>
    </row>
    <row r="106" spans="1:7" x14ac:dyDescent="0.25">
      <c r="A106" s="13" t="s">
        <v>2063</v>
      </c>
      <c r="B106" s="33" t="s">
        <v>2064</v>
      </c>
      <c r="C106" s="33" t="s">
        <v>396</v>
      </c>
      <c r="D106" s="14">
        <v>15002000</v>
      </c>
      <c r="E106" s="15">
        <v>2532.34</v>
      </c>
      <c r="F106" s="16">
        <v>1.8E-3</v>
      </c>
      <c r="G106" s="16"/>
    </row>
    <row r="107" spans="1:7" x14ac:dyDescent="0.25">
      <c r="A107" s="13" t="s">
        <v>1785</v>
      </c>
      <c r="B107" s="33" t="s">
        <v>1786</v>
      </c>
      <c r="C107" s="33" t="s">
        <v>795</v>
      </c>
      <c r="D107" s="14">
        <v>1440000</v>
      </c>
      <c r="E107" s="15">
        <v>2527.63</v>
      </c>
      <c r="F107" s="16">
        <v>1.8E-3</v>
      </c>
      <c r="G107" s="16"/>
    </row>
    <row r="108" spans="1:7" x14ac:dyDescent="0.25">
      <c r="A108" s="13" t="s">
        <v>793</v>
      </c>
      <c r="B108" s="33" t="s">
        <v>794</v>
      </c>
      <c r="C108" s="33" t="s">
        <v>795</v>
      </c>
      <c r="D108" s="14">
        <v>368200</v>
      </c>
      <c r="E108" s="15">
        <v>2512.7800000000002</v>
      </c>
      <c r="F108" s="16">
        <v>1.8E-3</v>
      </c>
      <c r="G108" s="16"/>
    </row>
    <row r="109" spans="1:7" x14ac:dyDescent="0.25">
      <c r="A109" s="13" t="s">
        <v>413</v>
      </c>
      <c r="B109" s="33" t="s">
        <v>414</v>
      </c>
      <c r="C109" s="33" t="s">
        <v>415</v>
      </c>
      <c r="D109" s="14">
        <v>106000</v>
      </c>
      <c r="E109" s="15">
        <v>2481.09</v>
      </c>
      <c r="F109" s="16">
        <v>1.8E-3</v>
      </c>
      <c r="G109" s="16"/>
    </row>
    <row r="110" spans="1:7" x14ac:dyDescent="0.25">
      <c r="A110" s="13" t="s">
        <v>453</v>
      </c>
      <c r="B110" s="33" t="s">
        <v>454</v>
      </c>
      <c r="C110" s="33" t="s">
        <v>455</v>
      </c>
      <c r="D110" s="14">
        <v>209500</v>
      </c>
      <c r="E110" s="15">
        <v>2428.63</v>
      </c>
      <c r="F110" s="16">
        <v>1.6999999999999999E-3</v>
      </c>
      <c r="G110" s="16"/>
    </row>
    <row r="111" spans="1:7" x14ac:dyDescent="0.25">
      <c r="A111" s="13" t="s">
        <v>619</v>
      </c>
      <c r="B111" s="33" t="s">
        <v>620</v>
      </c>
      <c r="C111" s="33" t="s">
        <v>431</v>
      </c>
      <c r="D111" s="14">
        <v>137200</v>
      </c>
      <c r="E111" s="15">
        <v>2380.0100000000002</v>
      </c>
      <c r="F111" s="16">
        <v>1.6999999999999999E-3</v>
      </c>
      <c r="G111" s="16"/>
    </row>
    <row r="112" spans="1:7" x14ac:dyDescent="0.25">
      <c r="A112" s="13" t="s">
        <v>1621</v>
      </c>
      <c r="B112" s="33" t="s">
        <v>1622</v>
      </c>
      <c r="C112" s="33" t="s">
        <v>856</v>
      </c>
      <c r="D112" s="14">
        <v>198250</v>
      </c>
      <c r="E112" s="15">
        <v>2348.0700000000002</v>
      </c>
      <c r="F112" s="16">
        <v>1.6999999999999999E-3</v>
      </c>
      <c r="G112" s="16"/>
    </row>
    <row r="113" spans="1:7" x14ac:dyDescent="0.25">
      <c r="A113" s="13" t="s">
        <v>425</v>
      </c>
      <c r="B113" s="33" t="s">
        <v>426</v>
      </c>
      <c r="C113" s="33" t="s">
        <v>412</v>
      </c>
      <c r="D113" s="14">
        <v>41300</v>
      </c>
      <c r="E113" s="15">
        <v>2208.6</v>
      </c>
      <c r="F113" s="16">
        <v>1.6000000000000001E-3</v>
      </c>
      <c r="G113" s="16"/>
    </row>
    <row r="114" spans="1:7" x14ac:dyDescent="0.25">
      <c r="A114" s="13" t="s">
        <v>2073</v>
      </c>
      <c r="B114" s="33" t="s">
        <v>2074</v>
      </c>
      <c r="C114" s="33" t="s">
        <v>396</v>
      </c>
      <c r="D114" s="14">
        <v>1730175</v>
      </c>
      <c r="E114" s="15">
        <v>2183.13</v>
      </c>
      <c r="F114" s="16">
        <v>1.6000000000000001E-3</v>
      </c>
      <c r="G114" s="16"/>
    </row>
    <row r="115" spans="1:7" x14ac:dyDescent="0.25">
      <c r="A115" s="13" t="s">
        <v>2071</v>
      </c>
      <c r="B115" s="33" t="s">
        <v>2072</v>
      </c>
      <c r="C115" s="33" t="s">
        <v>490</v>
      </c>
      <c r="D115" s="14">
        <v>2617600</v>
      </c>
      <c r="E115" s="15">
        <v>2151.67</v>
      </c>
      <c r="F115" s="16">
        <v>1.5E-3</v>
      </c>
      <c r="G115" s="16"/>
    </row>
    <row r="116" spans="1:7" x14ac:dyDescent="0.25">
      <c r="A116" s="13" t="s">
        <v>639</v>
      </c>
      <c r="B116" s="33" t="s">
        <v>640</v>
      </c>
      <c r="C116" s="33" t="s">
        <v>431</v>
      </c>
      <c r="D116" s="14">
        <v>132600</v>
      </c>
      <c r="E116" s="15">
        <v>2043.43</v>
      </c>
      <c r="F116" s="16">
        <v>1.5E-3</v>
      </c>
      <c r="G116" s="16"/>
    </row>
    <row r="117" spans="1:7" x14ac:dyDescent="0.25">
      <c r="A117" s="13" t="s">
        <v>1754</v>
      </c>
      <c r="B117" s="33" t="s">
        <v>1755</v>
      </c>
      <c r="C117" s="33" t="s">
        <v>786</v>
      </c>
      <c r="D117" s="14">
        <v>109450</v>
      </c>
      <c r="E117" s="15">
        <v>1993.69</v>
      </c>
      <c r="F117" s="16">
        <v>1.4E-3</v>
      </c>
      <c r="G117" s="16"/>
    </row>
    <row r="118" spans="1:7" x14ac:dyDescent="0.25">
      <c r="A118" s="13" t="s">
        <v>649</v>
      </c>
      <c r="B118" s="33" t="s">
        <v>650</v>
      </c>
      <c r="C118" s="33" t="s">
        <v>487</v>
      </c>
      <c r="D118" s="14">
        <v>274000</v>
      </c>
      <c r="E118" s="15">
        <v>1989.79</v>
      </c>
      <c r="F118" s="16">
        <v>1.4E-3</v>
      </c>
      <c r="G118" s="16"/>
    </row>
    <row r="119" spans="1:7" x14ac:dyDescent="0.25">
      <c r="A119" s="13" t="s">
        <v>809</v>
      </c>
      <c r="B119" s="33" t="s">
        <v>810</v>
      </c>
      <c r="C119" s="33" t="s">
        <v>500</v>
      </c>
      <c r="D119" s="14">
        <v>128250</v>
      </c>
      <c r="E119" s="15">
        <v>1985.12</v>
      </c>
      <c r="F119" s="16">
        <v>1.4E-3</v>
      </c>
      <c r="G119" s="16"/>
    </row>
    <row r="120" spans="1:7" x14ac:dyDescent="0.25">
      <c r="A120" s="13" t="s">
        <v>2523</v>
      </c>
      <c r="B120" s="33" t="s">
        <v>2524</v>
      </c>
      <c r="C120" s="33" t="s">
        <v>438</v>
      </c>
      <c r="D120" s="14">
        <v>500000</v>
      </c>
      <c r="E120" s="15">
        <v>1953.75</v>
      </c>
      <c r="F120" s="16">
        <v>1.4E-3</v>
      </c>
      <c r="G120" s="16"/>
    </row>
    <row r="121" spans="1:7" x14ac:dyDescent="0.25">
      <c r="A121" s="13" t="s">
        <v>391</v>
      </c>
      <c r="B121" s="33" t="s">
        <v>392</v>
      </c>
      <c r="C121" s="33" t="s">
        <v>393</v>
      </c>
      <c r="D121" s="14">
        <v>86800</v>
      </c>
      <c r="E121" s="15">
        <v>1953.65</v>
      </c>
      <c r="F121" s="16">
        <v>1.4E-3</v>
      </c>
      <c r="G121" s="16"/>
    </row>
    <row r="122" spans="1:7" x14ac:dyDescent="0.25">
      <c r="A122" s="13" t="s">
        <v>2081</v>
      </c>
      <c r="B122" s="33" t="s">
        <v>2082</v>
      </c>
      <c r="C122" s="33" t="s">
        <v>576</v>
      </c>
      <c r="D122" s="14">
        <v>276000</v>
      </c>
      <c r="E122" s="15">
        <v>1908.82</v>
      </c>
      <c r="F122" s="16">
        <v>1.4E-3</v>
      </c>
      <c r="G122" s="16"/>
    </row>
    <row r="123" spans="1:7" x14ac:dyDescent="0.25">
      <c r="A123" s="13" t="s">
        <v>1241</v>
      </c>
      <c r="B123" s="33" t="s">
        <v>1242</v>
      </c>
      <c r="C123" s="33" t="s">
        <v>823</v>
      </c>
      <c r="D123" s="14">
        <v>1122000</v>
      </c>
      <c r="E123" s="15">
        <v>1730.57</v>
      </c>
      <c r="F123" s="16">
        <v>1.1999999999999999E-3</v>
      </c>
      <c r="G123" s="16"/>
    </row>
    <row r="124" spans="1:7" x14ac:dyDescent="0.25">
      <c r="A124" s="13" t="s">
        <v>1211</v>
      </c>
      <c r="B124" s="33" t="s">
        <v>1212</v>
      </c>
      <c r="C124" s="33" t="s">
        <v>445</v>
      </c>
      <c r="D124" s="14">
        <v>212000</v>
      </c>
      <c r="E124" s="15">
        <v>1669.61</v>
      </c>
      <c r="F124" s="16">
        <v>1.1999999999999999E-3</v>
      </c>
      <c r="G124" s="16"/>
    </row>
    <row r="125" spans="1:7" x14ac:dyDescent="0.25">
      <c r="A125" s="13" t="s">
        <v>830</v>
      </c>
      <c r="B125" s="33" t="s">
        <v>831</v>
      </c>
      <c r="C125" s="33" t="s">
        <v>405</v>
      </c>
      <c r="D125" s="14">
        <v>66550</v>
      </c>
      <c r="E125" s="15">
        <v>1663.88</v>
      </c>
      <c r="F125" s="16">
        <v>1.1999999999999999E-3</v>
      </c>
      <c r="G125" s="16"/>
    </row>
    <row r="126" spans="1:7" x14ac:dyDescent="0.25">
      <c r="A126" s="13" t="s">
        <v>919</v>
      </c>
      <c r="B126" s="33" t="s">
        <v>920</v>
      </c>
      <c r="C126" s="33" t="s">
        <v>581</v>
      </c>
      <c r="D126" s="14">
        <v>40800</v>
      </c>
      <c r="E126" s="15">
        <v>1637.67</v>
      </c>
      <c r="F126" s="16">
        <v>1.1999999999999999E-3</v>
      </c>
      <c r="G126" s="16"/>
    </row>
    <row r="127" spans="1:7" x14ac:dyDescent="0.25">
      <c r="A127" s="13" t="s">
        <v>1598</v>
      </c>
      <c r="B127" s="33" t="s">
        <v>1599</v>
      </c>
      <c r="C127" s="33" t="s">
        <v>396</v>
      </c>
      <c r="D127" s="14">
        <v>251000</v>
      </c>
      <c r="E127" s="15">
        <v>1631.12</v>
      </c>
      <c r="F127" s="16">
        <v>1.1999999999999999E-3</v>
      </c>
      <c r="G127" s="16"/>
    </row>
    <row r="128" spans="1:7" x14ac:dyDescent="0.25">
      <c r="A128" s="13" t="s">
        <v>1752</v>
      </c>
      <c r="B128" s="33" t="s">
        <v>1753</v>
      </c>
      <c r="C128" s="33" t="s">
        <v>405</v>
      </c>
      <c r="D128" s="14">
        <v>415000</v>
      </c>
      <c r="E128" s="15">
        <v>1608.96</v>
      </c>
      <c r="F128" s="16">
        <v>1.1000000000000001E-3</v>
      </c>
      <c r="G128" s="16"/>
    </row>
    <row r="129" spans="1:7" x14ac:dyDescent="0.25">
      <c r="A129" s="13" t="s">
        <v>896</v>
      </c>
      <c r="B129" s="33" t="s">
        <v>897</v>
      </c>
      <c r="C129" s="33" t="s">
        <v>898</v>
      </c>
      <c r="D129" s="14">
        <v>407425</v>
      </c>
      <c r="E129" s="15">
        <v>1575.72</v>
      </c>
      <c r="F129" s="16">
        <v>1.1000000000000001E-3</v>
      </c>
      <c r="G129" s="16"/>
    </row>
    <row r="130" spans="1:7" x14ac:dyDescent="0.25">
      <c r="A130" s="13" t="s">
        <v>2314</v>
      </c>
      <c r="B130" s="33" t="s">
        <v>2315</v>
      </c>
      <c r="C130" s="33" t="s">
        <v>479</v>
      </c>
      <c r="D130" s="14">
        <v>154500</v>
      </c>
      <c r="E130" s="15">
        <v>1526.23</v>
      </c>
      <c r="F130" s="16">
        <v>1.1000000000000001E-3</v>
      </c>
      <c r="G130" s="16"/>
    </row>
    <row r="131" spans="1:7" x14ac:dyDescent="0.25">
      <c r="A131" s="13" t="s">
        <v>2111</v>
      </c>
      <c r="B131" s="33" t="s">
        <v>2112</v>
      </c>
      <c r="C131" s="33" t="s">
        <v>479</v>
      </c>
      <c r="D131" s="14">
        <v>818100</v>
      </c>
      <c r="E131" s="15">
        <v>1514.06</v>
      </c>
      <c r="F131" s="16">
        <v>1.1000000000000001E-3</v>
      </c>
      <c r="G131" s="16"/>
    </row>
    <row r="132" spans="1:7" x14ac:dyDescent="0.25">
      <c r="A132" s="13" t="s">
        <v>865</v>
      </c>
      <c r="B132" s="33" t="s">
        <v>866</v>
      </c>
      <c r="C132" s="33" t="s">
        <v>490</v>
      </c>
      <c r="D132" s="14">
        <v>279750</v>
      </c>
      <c r="E132" s="15">
        <v>1504.78</v>
      </c>
      <c r="F132" s="16">
        <v>1.1000000000000001E-3</v>
      </c>
      <c r="G132" s="16"/>
    </row>
    <row r="133" spans="1:7" x14ac:dyDescent="0.25">
      <c r="A133" s="13" t="s">
        <v>824</v>
      </c>
      <c r="B133" s="33" t="s">
        <v>825</v>
      </c>
      <c r="C133" s="33" t="s">
        <v>396</v>
      </c>
      <c r="D133" s="14">
        <v>646425</v>
      </c>
      <c r="E133" s="15">
        <v>1477.28</v>
      </c>
      <c r="F133" s="16">
        <v>1.1000000000000001E-3</v>
      </c>
      <c r="G133" s="16"/>
    </row>
    <row r="134" spans="1:7" x14ac:dyDescent="0.25">
      <c r="A134" s="13" t="s">
        <v>1775</v>
      </c>
      <c r="B134" s="33" t="s">
        <v>1776</v>
      </c>
      <c r="C134" s="33" t="s">
        <v>431</v>
      </c>
      <c r="D134" s="14">
        <v>298000</v>
      </c>
      <c r="E134" s="15">
        <v>1449.32</v>
      </c>
      <c r="F134" s="16">
        <v>1E-3</v>
      </c>
      <c r="G134" s="16"/>
    </row>
    <row r="135" spans="1:7" x14ac:dyDescent="0.25">
      <c r="A135" s="13" t="s">
        <v>627</v>
      </c>
      <c r="B135" s="33" t="s">
        <v>628</v>
      </c>
      <c r="C135" s="33" t="s">
        <v>431</v>
      </c>
      <c r="D135" s="14">
        <v>68850</v>
      </c>
      <c r="E135" s="15">
        <v>1396.24</v>
      </c>
      <c r="F135" s="16">
        <v>1E-3</v>
      </c>
      <c r="G135" s="16"/>
    </row>
    <row r="136" spans="1:7" x14ac:dyDescent="0.25">
      <c r="A136" s="13" t="s">
        <v>789</v>
      </c>
      <c r="B136" s="33" t="s">
        <v>790</v>
      </c>
      <c r="C136" s="33" t="s">
        <v>490</v>
      </c>
      <c r="D136" s="14">
        <v>387000</v>
      </c>
      <c r="E136" s="15">
        <v>1383.91</v>
      </c>
      <c r="F136" s="16">
        <v>1E-3</v>
      </c>
      <c r="G136" s="16"/>
    </row>
    <row r="137" spans="1:7" x14ac:dyDescent="0.25">
      <c r="A137" s="13" t="s">
        <v>1222</v>
      </c>
      <c r="B137" s="33" t="s">
        <v>1223</v>
      </c>
      <c r="C137" s="33" t="s">
        <v>479</v>
      </c>
      <c r="D137" s="14">
        <v>152800</v>
      </c>
      <c r="E137" s="15">
        <v>1346.32</v>
      </c>
      <c r="F137" s="16">
        <v>1E-3</v>
      </c>
      <c r="G137" s="16"/>
    </row>
    <row r="138" spans="1:7" x14ac:dyDescent="0.25">
      <c r="A138" s="13" t="s">
        <v>2133</v>
      </c>
      <c r="B138" s="33" t="s">
        <v>2134</v>
      </c>
      <c r="C138" s="33" t="s">
        <v>769</v>
      </c>
      <c r="D138" s="14">
        <v>1023750</v>
      </c>
      <c r="E138" s="15">
        <v>1307.33</v>
      </c>
      <c r="F138" s="16">
        <v>8.9999999999999998E-4</v>
      </c>
      <c r="G138" s="16"/>
    </row>
    <row r="139" spans="1:7" x14ac:dyDescent="0.25">
      <c r="A139" s="13" t="s">
        <v>1773</v>
      </c>
      <c r="B139" s="33" t="s">
        <v>1774</v>
      </c>
      <c r="C139" s="33" t="s">
        <v>786</v>
      </c>
      <c r="D139" s="14">
        <v>4200</v>
      </c>
      <c r="E139" s="15">
        <v>1281.1199999999999</v>
      </c>
      <c r="F139" s="16">
        <v>8.9999999999999998E-4</v>
      </c>
      <c r="G139" s="16"/>
    </row>
    <row r="140" spans="1:7" x14ac:dyDescent="0.25">
      <c r="A140" s="13" t="s">
        <v>2444</v>
      </c>
      <c r="B140" s="33" t="s">
        <v>2445</v>
      </c>
      <c r="C140" s="33" t="s">
        <v>581</v>
      </c>
      <c r="D140" s="14">
        <v>720000</v>
      </c>
      <c r="E140" s="15">
        <v>1265.54</v>
      </c>
      <c r="F140" s="16">
        <v>8.9999999999999998E-4</v>
      </c>
      <c r="G140" s="16"/>
    </row>
    <row r="141" spans="1:7" x14ac:dyDescent="0.25">
      <c r="A141" s="13" t="s">
        <v>436</v>
      </c>
      <c r="B141" s="33" t="s">
        <v>437</v>
      </c>
      <c r="C141" s="33" t="s">
        <v>438</v>
      </c>
      <c r="D141" s="14">
        <v>43500</v>
      </c>
      <c r="E141" s="15">
        <v>1239.45</v>
      </c>
      <c r="F141" s="16">
        <v>8.9999999999999998E-4</v>
      </c>
      <c r="G141" s="16"/>
    </row>
    <row r="142" spans="1:7" x14ac:dyDescent="0.25">
      <c r="A142" s="13" t="s">
        <v>2099</v>
      </c>
      <c r="B142" s="33" t="s">
        <v>2100</v>
      </c>
      <c r="C142" s="33" t="s">
        <v>490</v>
      </c>
      <c r="D142" s="14">
        <v>319950</v>
      </c>
      <c r="E142" s="15">
        <v>1201.0899999999999</v>
      </c>
      <c r="F142" s="16">
        <v>8.9999999999999998E-4</v>
      </c>
      <c r="G142" s="16"/>
    </row>
    <row r="143" spans="1:7" x14ac:dyDescent="0.25">
      <c r="A143" s="13" t="s">
        <v>1576</v>
      </c>
      <c r="B143" s="33" t="s">
        <v>1577</v>
      </c>
      <c r="C143" s="33" t="s">
        <v>552</v>
      </c>
      <c r="D143" s="14">
        <v>35400</v>
      </c>
      <c r="E143" s="15">
        <v>1150.52</v>
      </c>
      <c r="F143" s="16">
        <v>8.0000000000000004E-4</v>
      </c>
      <c r="G143" s="16"/>
    </row>
    <row r="144" spans="1:7" x14ac:dyDescent="0.25">
      <c r="A144" s="13" t="s">
        <v>2091</v>
      </c>
      <c r="B144" s="33" t="s">
        <v>2092</v>
      </c>
      <c r="C144" s="33" t="s">
        <v>1614</v>
      </c>
      <c r="D144" s="14">
        <v>182125</v>
      </c>
      <c r="E144" s="15">
        <v>1097.49</v>
      </c>
      <c r="F144" s="16">
        <v>8.0000000000000004E-4</v>
      </c>
      <c r="G144" s="16"/>
    </row>
    <row r="145" spans="1:7" x14ac:dyDescent="0.25">
      <c r="A145" s="13" t="s">
        <v>2176</v>
      </c>
      <c r="B145" s="33" t="s">
        <v>2177</v>
      </c>
      <c r="C145" s="33" t="s">
        <v>500</v>
      </c>
      <c r="D145" s="14">
        <v>192000</v>
      </c>
      <c r="E145" s="15">
        <v>1083.55</v>
      </c>
      <c r="F145" s="16">
        <v>8.0000000000000004E-4</v>
      </c>
      <c r="G145" s="16"/>
    </row>
    <row r="146" spans="1:7" x14ac:dyDescent="0.25">
      <c r="A146" s="13" t="s">
        <v>456</v>
      </c>
      <c r="B146" s="33" t="s">
        <v>457</v>
      </c>
      <c r="C146" s="33" t="s">
        <v>455</v>
      </c>
      <c r="D146" s="14">
        <v>208750</v>
      </c>
      <c r="E146" s="15">
        <v>1057.32</v>
      </c>
      <c r="F146" s="16">
        <v>8.0000000000000004E-4</v>
      </c>
      <c r="G146" s="16"/>
    </row>
    <row r="147" spans="1:7" x14ac:dyDescent="0.25">
      <c r="A147" s="13" t="s">
        <v>2135</v>
      </c>
      <c r="B147" s="33" t="s">
        <v>2136</v>
      </c>
      <c r="C147" s="33" t="s">
        <v>856</v>
      </c>
      <c r="D147" s="14">
        <v>146850</v>
      </c>
      <c r="E147" s="15">
        <v>999.31</v>
      </c>
      <c r="F147" s="16">
        <v>6.9999999999999999E-4</v>
      </c>
      <c r="G147" s="16"/>
    </row>
    <row r="148" spans="1:7" x14ac:dyDescent="0.25">
      <c r="A148" s="13" t="s">
        <v>937</v>
      </c>
      <c r="B148" s="33" t="s">
        <v>938</v>
      </c>
      <c r="C148" s="33" t="s">
        <v>530</v>
      </c>
      <c r="D148" s="14">
        <v>19125</v>
      </c>
      <c r="E148" s="15">
        <v>984.55</v>
      </c>
      <c r="F148" s="16">
        <v>6.9999999999999999E-4</v>
      </c>
      <c r="G148" s="16"/>
    </row>
    <row r="149" spans="1:7" x14ac:dyDescent="0.25">
      <c r="A149" s="13" t="s">
        <v>892</v>
      </c>
      <c r="B149" s="33" t="s">
        <v>893</v>
      </c>
      <c r="C149" s="33" t="s">
        <v>415</v>
      </c>
      <c r="D149" s="14">
        <v>7450</v>
      </c>
      <c r="E149" s="15">
        <v>981.87</v>
      </c>
      <c r="F149" s="16">
        <v>6.9999999999999999E-4</v>
      </c>
      <c r="G149" s="16"/>
    </row>
    <row r="150" spans="1:7" x14ac:dyDescent="0.25">
      <c r="A150" s="13" t="s">
        <v>875</v>
      </c>
      <c r="B150" s="33" t="s">
        <v>876</v>
      </c>
      <c r="C150" s="33" t="s">
        <v>460</v>
      </c>
      <c r="D150" s="14">
        <v>152250</v>
      </c>
      <c r="E150" s="15">
        <v>972.12</v>
      </c>
      <c r="F150" s="16">
        <v>6.9999999999999999E-4</v>
      </c>
      <c r="G150" s="16"/>
    </row>
    <row r="151" spans="1:7" x14ac:dyDescent="0.25">
      <c r="A151" s="13" t="s">
        <v>838</v>
      </c>
      <c r="B151" s="33" t="s">
        <v>839</v>
      </c>
      <c r="C151" s="33" t="s">
        <v>415</v>
      </c>
      <c r="D151" s="14">
        <v>57000</v>
      </c>
      <c r="E151" s="15">
        <v>831.46</v>
      </c>
      <c r="F151" s="16">
        <v>5.9999999999999995E-4</v>
      </c>
      <c r="G151" s="16"/>
    </row>
    <row r="152" spans="1:7" x14ac:dyDescent="0.25">
      <c r="A152" s="13" t="s">
        <v>2497</v>
      </c>
      <c r="B152" s="33" t="s">
        <v>2498</v>
      </c>
      <c r="C152" s="33" t="s">
        <v>490</v>
      </c>
      <c r="D152" s="14">
        <v>511875</v>
      </c>
      <c r="E152" s="15">
        <v>787.57</v>
      </c>
      <c r="F152" s="16">
        <v>5.9999999999999995E-4</v>
      </c>
      <c r="G152" s="16"/>
    </row>
    <row r="153" spans="1:7" x14ac:dyDescent="0.25">
      <c r="A153" s="13" t="s">
        <v>449</v>
      </c>
      <c r="B153" s="33" t="s">
        <v>450</v>
      </c>
      <c r="C153" s="33" t="s">
        <v>405</v>
      </c>
      <c r="D153" s="14">
        <v>17400</v>
      </c>
      <c r="E153" s="15">
        <v>781.49</v>
      </c>
      <c r="F153" s="16">
        <v>5.9999999999999995E-4</v>
      </c>
      <c r="G153" s="16"/>
    </row>
    <row r="154" spans="1:7" x14ac:dyDescent="0.25">
      <c r="A154" s="13" t="s">
        <v>882</v>
      </c>
      <c r="B154" s="33" t="s">
        <v>883</v>
      </c>
      <c r="C154" s="33" t="s">
        <v>530</v>
      </c>
      <c r="D154" s="14">
        <v>51100</v>
      </c>
      <c r="E154" s="15">
        <v>779.4</v>
      </c>
      <c r="F154" s="16">
        <v>5.9999999999999995E-4</v>
      </c>
      <c r="G154" s="16"/>
    </row>
    <row r="155" spans="1:7" x14ac:dyDescent="0.25">
      <c r="A155" s="13" t="s">
        <v>2533</v>
      </c>
      <c r="B155" s="33" t="s">
        <v>2534</v>
      </c>
      <c r="C155" s="33" t="s">
        <v>479</v>
      </c>
      <c r="D155" s="14">
        <v>234050</v>
      </c>
      <c r="E155" s="15">
        <v>766.86</v>
      </c>
      <c r="F155" s="16">
        <v>5.0000000000000001E-4</v>
      </c>
      <c r="G155" s="16"/>
    </row>
    <row r="156" spans="1:7" x14ac:dyDescent="0.25">
      <c r="A156" s="13" t="s">
        <v>2119</v>
      </c>
      <c r="B156" s="33" t="s">
        <v>2120</v>
      </c>
      <c r="C156" s="33" t="s">
        <v>396</v>
      </c>
      <c r="D156" s="14">
        <v>709275</v>
      </c>
      <c r="E156" s="15">
        <v>759.78</v>
      </c>
      <c r="F156" s="16">
        <v>5.0000000000000001E-4</v>
      </c>
      <c r="G156" s="16"/>
    </row>
    <row r="157" spans="1:7" x14ac:dyDescent="0.25">
      <c r="A157" s="13" t="s">
        <v>461</v>
      </c>
      <c r="B157" s="33" t="s">
        <v>462</v>
      </c>
      <c r="C157" s="33" t="s">
        <v>431</v>
      </c>
      <c r="D157" s="14">
        <v>82800</v>
      </c>
      <c r="E157" s="15">
        <v>733.94</v>
      </c>
      <c r="F157" s="16">
        <v>5.0000000000000001E-4</v>
      </c>
      <c r="G157" s="16"/>
    </row>
    <row r="158" spans="1:7" x14ac:dyDescent="0.25">
      <c r="A158" s="13" t="s">
        <v>2115</v>
      </c>
      <c r="B158" s="33" t="s">
        <v>2116</v>
      </c>
      <c r="C158" s="33" t="s">
        <v>786</v>
      </c>
      <c r="D158" s="14">
        <v>37200</v>
      </c>
      <c r="E158" s="15">
        <v>722.67</v>
      </c>
      <c r="F158" s="16">
        <v>5.0000000000000001E-4</v>
      </c>
      <c r="G158" s="16"/>
    </row>
    <row r="159" spans="1:7" x14ac:dyDescent="0.25">
      <c r="A159" s="13" t="s">
        <v>2097</v>
      </c>
      <c r="B159" s="33" t="s">
        <v>2098</v>
      </c>
      <c r="C159" s="33" t="s">
        <v>465</v>
      </c>
      <c r="D159" s="14">
        <v>194400</v>
      </c>
      <c r="E159" s="15">
        <v>700.71</v>
      </c>
      <c r="F159" s="16">
        <v>5.0000000000000001E-4</v>
      </c>
      <c r="G159" s="16"/>
    </row>
    <row r="160" spans="1:7" x14ac:dyDescent="0.25">
      <c r="A160" s="13" t="s">
        <v>2061</v>
      </c>
      <c r="B160" s="33" t="s">
        <v>2062</v>
      </c>
      <c r="C160" s="33" t="s">
        <v>881</v>
      </c>
      <c r="D160" s="14">
        <v>108400</v>
      </c>
      <c r="E160" s="15">
        <v>689.7</v>
      </c>
      <c r="F160" s="16">
        <v>5.0000000000000001E-4</v>
      </c>
      <c r="G160" s="16"/>
    </row>
    <row r="161" spans="1:7" x14ac:dyDescent="0.25">
      <c r="A161" s="13" t="s">
        <v>1812</v>
      </c>
      <c r="B161" s="33" t="s">
        <v>1813</v>
      </c>
      <c r="C161" s="33" t="s">
        <v>495</v>
      </c>
      <c r="D161" s="14">
        <v>52200</v>
      </c>
      <c r="E161" s="15">
        <v>660.28</v>
      </c>
      <c r="F161" s="16">
        <v>5.0000000000000001E-4</v>
      </c>
      <c r="G161" s="16"/>
    </row>
    <row r="162" spans="1:7" x14ac:dyDescent="0.25">
      <c r="A162" s="13" t="s">
        <v>2141</v>
      </c>
      <c r="B162" s="33" t="s">
        <v>2142</v>
      </c>
      <c r="C162" s="33" t="s">
        <v>549</v>
      </c>
      <c r="D162" s="14">
        <v>1312000</v>
      </c>
      <c r="E162" s="15">
        <v>592.5</v>
      </c>
      <c r="F162" s="16">
        <v>4.0000000000000002E-4</v>
      </c>
      <c r="G162" s="16"/>
    </row>
    <row r="163" spans="1:7" x14ac:dyDescent="0.25">
      <c r="A163" s="13" t="s">
        <v>1207</v>
      </c>
      <c r="B163" s="33" t="s">
        <v>1208</v>
      </c>
      <c r="C163" s="33" t="s">
        <v>490</v>
      </c>
      <c r="D163" s="14">
        <v>38250</v>
      </c>
      <c r="E163" s="15">
        <v>568.72</v>
      </c>
      <c r="F163" s="16">
        <v>4.0000000000000002E-4</v>
      </c>
      <c r="G163" s="16"/>
    </row>
    <row r="164" spans="1:7" x14ac:dyDescent="0.25">
      <c r="A164" s="13" t="s">
        <v>863</v>
      </c>
      <c r="B164" s="33" t="s">
        <v>864</v>
      </c>
      <c r="C164" s="33" t="s">
        <v>500</v>
      </c>
      <c r="D164" s="14">
        <v>29500</v>
      </c>
      <c r="E164" s="15">
        <v>528.89</v>
      </c>
      <c r="F164" s="16">
        <v>4.0000000000000002E-4</v>
      </c>
      <c r="G164" s="16"/>
    </row>
    <row r="165" spans="1:7" x14ac:dyDescent="0.25">
      <c r="A165" s="13" t="s">
        <v>2077</v>
      </c>
      <c r="B165" s="33" t="s">
        <v>2078</v>
      </c>
      <c r="C165" s="33" t="s">
        <v>530</v>
      </c>
      <c r="D165" s="14">
        <v>15125</v>
      </c>
      <c r="E165" s="15">
        <v>518.22</v>
      </c>
      <c r="F165" s="16">
        <v>4.0000000000000002E-4</v>
      </c>
      <c r="G165" s="16"/>
    </row>
    <row r="166" spans="1:7" x14ac:dyDescent="0.25">
      <c r="A166" s="13" t="s">
        <v>2067</v>
      </c>
      <c r="B166" s="33" t="s">
        <v>2068</v>
      </c>
      <c r="C166" s="33" t="s">
        <v>465</v>
      </c>
      <c r="D166" s="14">
        <v>17400</v>
      </c>
      <c r="E166" s="15">
        <v>481.87</v>
      </c>
      <c r="F166" s="16">
        <v>2.9999999999999997E-4</v>
      </c>
      <c r="G166" s="16"/>
    </row>
    <row r="167" spans="1:7" x14ac:dyDescent="0.25">
      <c r="A167" s="13" t="s">
        <v>1237</v>
      </c>
      <c r="B167" s="33" t="s">
        <v>1238</v>
      </c>
      <c r="C167" s="33" t="s">
        <v>500</v>
      </c>
      <c r="D167" s="14">
        <v>68200</v>
      </c>
      <c r="E167" s="15">
        <v>467.65</v>
      </c>
      <c r="F167" s="16">
        <v>2.9999999999999997E-4</v>
      </c>
      <c r="G167" s="16"/>
    </row>
    <row r="168" spans="1:7" x14ac:dyDescent="0.25">
      <c r="A168" s="13" t="s">
        <v>2448</v>
      </c>
      <c r="B168" s="33" t="s">
        <v>2449</v>
      </c>
      <c r="C168" s="33" t="s">
        <v>576</v>
      </c>
      <c r="D168" s="14">
        <v>178425</v>
      </c>
      <c r="E168" s="15">
        <v>455.16</v>
      </c>
      <c r="F168" s="16">
        <v>2.9999999999999997E-4</v>
      </c>
      <c r="G168" s="16"/>
    </row>
    <row r="169" spans="1:7" x14ac:dyDescent="0.25">
      <c r="A169" s="13" t="s">
        <v>1764</v>
      </c>
      <c r="B169" s="33" t="s">
        <v>1765</v>
      </c>
      <c r="C169" s="33" t="s">
        <v>465</v>
      </c>
      <c r="D169" s="14">
        <v>95325</v>
      </c>
      <c r="E169" s="15">
        <v>439.64</v>
      </c>
      <c r="F169" s="16">
        <v>2.9999999999999997E-4</v>
      </c>
      <c r="G169" s="16"/>
    </row>
    <row r="170" spans="1:7" x14ac:dyDescent="0.25">
      <c r="A170" s="13" t="s">
        <v>1194</v>
      </c>
      <c r="B170" s="33" t="s">
        <v>1195</v>
      </c>
      <c r="C170" s="33" t="s">
        <v>576</v>
      </c>
      <c r="D170" s="14">
        <v>7950</v>
      </c>
      <c r="E170" s="15">
        <v>406.67</v>
      </c>
      <c r="F170" s="16">
        <v>2.9999999999999997E-4</v>
      </c>
      <c r="G170" s="16"/>
    </row>
    <row r="171" spans="1:7" x14ac:dyDescent="0.25">
      <c r="A171" s="13" t="s">
        <v>1192</v>
      </c>
      <c r="B171" s="33" t="s">
        <v>1193</v>
      </c>
      <c r="C171" s="33" t="s">
        <v>795</v>
      </c>
      <c r="D171" s="14">
        <v>69825</v>
      </c>
      <c r="E171" s="15">
        <v>322.52</v>
      </c>
      <c r="F171" s="16">
        <v>2.0000000000000001E-4</v>
      </c>
      <c r="G171" s="16"/>
    </row>
    <row r="172" spans="1:7" x14ac:dyDescent="0.25">
      <c r="A172" s="13" t="s">
        <v>927</v>
      </c>
      <c r="B172" s="33" t="s">
        <v>928</v>
      </c>
      <c r="C172" s="33" t="s">
        <v>438</v>
      </c>
      <c r="D172" s="14">
        <v>2550</v>
      </c>
      <c r="E172" s="15">
        <v>286.72000000000003</v>
      </c>
      <c r="F172" s="16">
        <v>2.0000000000000001E-4</v>
      </c>
      <c r="G172" s="16"/>
    </row>
    <row r="173" spans="1:7" x14ac:dyDescent="0.25">
      <c r="A173" s="13" t="s">
        <v>879</v>
      </c>
      <c r="B173" s="33" t="s">
        <v>880</v>
      </c>
      <c r="C173" s="33" t="s">
        <v>881</v>
      </c>
      <c r="D173" s="14">
        <v>7250</v>
      </c>
      <c r="E173" s="15">
        <v>248.54</v>
      </c>
      <c r="F173" s="16">
        <v>2.0000000000000001E-4</v>
      </c>
      <c r="G173" s="16"/>
    </row>
    <row r="174" spans="1:7" x14ac:dyDescent="0.25">
      <c r="A174" s="13" t="s">
        <v>2436</v>
      </c>
      <c r="B174" s="33" t="s">
        <v>2437</v>
      </c>
      <c r="C174" s="33" t="s">
        <v>479</v>
      </c>
      <c r="D174" s="14">
        <v>27300</v>
      </c>
      <c r="E174" s="15">
        <v>240.65</v>
      </c>
      <c r="F174" s="16">
        <v>2.0000000000000001E-4</v>
      </c>
      <c r="G174" s="16"/>
    </row>
    <row r="175" spans="1:7" x14ac:dyDescent="0.25">
      <c r="A175" s="13" t="s">
        <v>917</v>
      </c>
      <c r="B175" s="33" t="s">
        <v>918</v>
      </c>
      <c r="C175" s="33" t="s">
        <v>455</v>
      </c>
      <c r="D175" s="14">
        <v>9625</v>
      </c>
      <c r="E175" s="15">
        <v>230.02</v>
      </c>
      <c r="F175" s="16">
        <v>2.0000000000000001E-4</v>
      </c>
      <c r="G175" s="16"/>
    </row>
    <row r="176" spans="1:7" x14ac:dyDescent="0.25">
      <c r="A176" s="13" t="s">
        <v>2180</v>
      </c>
      <c r="B176" s="33" t="s">
        <v>2181</v>
      </c>
      <c r="C176" s="33" t="s">
        <v>500</v>
      </c>
      <c r="D176" s="14">
        <v>28750</v>
      </c>
      <c r="E176" s="15">
        <v>229.83</v>
      </c>
      <c r="F176" s="16">
        <v>2.0000000000000001E-4</v>
      </c>
      <c r="G176" s="16"/>
    </row>
    <row r="177" spans="1:7" x14ac:dyDescent="0.25">
      <c r="A177" s="13" t="s">
        <v>2517</v>
      </c>
      <c r="B177" s="33" t="s">
        <v>2518</v>
      </c>
      <c r="C177" s="33" t="s">
        <v>549</v>
      </c>
      <c r="D177" s="14">
        <v>249400</v>
      </c>
      <c r="E177" s="15">
        <v>204.23</v>
      </c>
      <c r="F177" s="16">
        <v>1E-4</v>
      </c>
      <c r="G177" s="16"/>
    </row>
    <row r="178" spans="1:7" x14ac:dyDescent="0.25">
      <c r="A178" s="13" t="s">
        <v>2515</v>
      </c>
      <c r="B178" s="33" t="s">
        <v>2516</v>
      </c>
      <c r="C178" s="33" t="s">
        <v>549</v>
      </c>
      <c r="D178" s="14">
        <v>88750</v>
      </c>
      <c r="E178" s="15">
        <v>185.91</v>
      </c>
      <c r="F178" s="16">
        <v>1E-4</v>
      </c>
      <c r="G178" s="16"/>
    </row>
    <row r="179" spans="1:7" x14ac:dyDescent="0.25">
      <c r="A179" s="13" t="s">
        <v>2079</v>
      </c>
      <c r="B179" s="33" t="s">
        <v>2080</v>
      </c>
      <c r="C179" s="33" t="s">
        <v>909</v>
      </c>
      <c r="D179" s="14">
        <v>9900</v>
      </c>
      <c r="E179" s="15">
        <v>179.03</v>
      </c>
      <c r="F179" s="16">
        <v>1E-4</v>
      </c>
      <c r="G179" s="16"/>
    </row>
    <row r="180" spans="1:7" x14ac:dyDescent="0.25">
      <c r="A180" s="13" t="s">
        <v>1572</v>
      </c>
      <c r="B180" s="33" t="s">
        <v>1573</v>
      </c>
      <c r="C180" s="33" t="s">
        <v>484</v>
      </c>
      <c r="D180" s="14">
        <v>80000</v>
      </c>
      <c r="E180" s="15">
        <v>161.36000000000001</v>
      </c>
      <c r="F180" s="16">
        <v>1E-4</v>
      </c>
      <c r="G180" s="16"/>
    </row>
    <row r="181" spans="1:7" x14ac:dyDescent="0.25">
      <c r="A181" s="13" t="s">
        <v>1627</v>
      </c>
      <c r="B181" s="33" t="s">
        <v>1628</v>
      </c>
      <c r="C181" s="33" t="s">
        <v>479</v>
      </c>
      <c r="D181" s="14">
        <v>80025</v>
      </c>
      <c r="E181" s="15">
        <v>159.61000000000001</v>
      </c>
      <c r="F181" s="16">
        <v>1E-4</v>
      </c>
      <c r="G181" s="16"/>
    </row>
    <row r="182" spans="1:7" x14ac:dyDescent="0.25">
      <c r="A182" s="13" t="s">
        <v>1756</v>
      </c>
      <c r="B182" s="33" t="s">
        <v>1757</v>
      </c>
      <c r="C182" s="33" t="s">
        <v>479</v>
      </c>
      <c r="D182" s="14">
        <v>52000</v>
      </c>
      <c r="E182" s="15">
        <v>147.16</v>
      </c>
      <c r="F182" s="16">
        <v>1E-4</v>
      </c>
      <c r="G182" s="16"/>
    </row>
    <row r="183" spans="1:7" x14ac:dyDescent="0.25">
      <c r="A183" s="13" t="s">
        <v>871</v>
      </c>
      <c r="B183" s="33" t="s">
        <v>872</v>
      </c>
      <c r="C183" s="33" t="s">
        <v>465</v>
      </c>
      <c r="D183" s="14">
        <v>5100</v>
      </c>
      <c r="E183" s="15">
        <v>130.29</v>
      </c>
      <c r="F183" s="16">
        <v>1E-4</v>
      </c>
      <c r="G183" s="16"/>
    </row>
    <row r="184" spans="1:7" x14ac:dyDescent="0.25">
      <c r="A184" s="13" t="s">
        <v>645</v>
      </c>
      <c r="B184" s="33" t="s">
        <v>646</v>
      </c>
      <c r="C184" s="33" t="s">
        <v>431</v>
      </c>
      <c r="D184" s="14">
        <v>35000</v>
      </c>
      <c r="E184" s="15">
        <v>119.6</v>
      </c>
      <c r="F184" s="16">
        <v>1E-4</v>
      </c>
      <c r="G184" s="16"/>
    </row>
    <row r="185" spans="1:7" x14ac:dyDescent="0.25">
      <c r="A185" s="13" t="s">
        <v>2464</v>
      </c>
      <c r="B185" s="33" t="s">
        <v>2465</v>
      </c>
      <c r="C185" s="33" t="s">
        <v>786</v>
      </c>
      <c r="D185" s="14">
        <v>12750</v>
      </c>
      <c r="E185" s="15">
        <v>114.34</v>
      </c>
      <c r="F185" s="16">
        <v>1E-4</v>
      </c>
      <c r="G185" s="16"/>
    </row>
    <row r="186" spans="1:7" x14ac:dyDescent="0.25">
      <c r="A186" s="13" t="s">
        <v>884</v>
      </c>
      <c r="B186" s="33" t="s">
        <v>885</v>
      </c>
      <c r="C186" s="33" t="s">
        <v>856</v>
      </c>
      <c r="D186" s="14">
        <v>6300</v>
      </c>
      <c r="E186" s="15">
        <v>103.53</v>
      </c>
      <c r="F186" s="16">
        <v>1E-4</v>
      </c>
      <c r="G186" s="16"/>
    </row>
    <row r="187" spans="1:7" x14ac:dyDescent="0.25">
      <c r="A187" s="13" t="s">
        <v>861</v>
      </c>
      <c r="B187" s="33" t="s">
        <v>862</v>
      </c>
      <c r="C187" s="33" t="s">
        <v>530</v>
      </c>
      <c r="D187" s="14">
        <v>2850</v>
      </c>
      <c r="E187" s="15">
        <v>82.45</v>
      </c>
      <c r="F187" s="16">
        <v>1E-4</v>
      </c>
      <c r="G187" s="16"/>
    </row>
    <row r="188" spans="1:7" x14ac:dyDescent="0.25">
      <c r="A188" s="13" t="s">
        <v>1226</v>
      </c>
      <c r="B188" s="33" t="s">
        <v>1227</v>
      </c>
      <c r="C188" s="33" t="s">
        <v>484</v>
      </c>
      <c r="D188" s="14">
        <v>1500</v>
      </c>
      <c r="E188" s="15">
        <v>61.25</v>
      </c>
      <c r="F188" s="16">
        <v>0</v>
      </c>
      <c r="G188" s="16"/>
    </row>
    <row r="189" spans="1:7" x14ac:dyDescent="0.25">
      <c r="A189" s="13" t="s">
        <v>1220</v>
      </c>
      <c r="B189" s="33" t="s">
        <v>1221</v>
      </c>
      <c r="C189" s="33" t="s">
        <v>438</v>
      </c>
      <c r="D189" s="14">
        <v>1875</v>
      </c>
      <c r="E189" s="15">
        <v>55.11</v>
      </c>
      <c r="F189" s="16">
        <v>0</v>
      </c>
      <c r="G189" s="16"/>
    </row>
    <row r="190" spans="1:7" x14ac:dyDescent="0.25">
      <c r="A190" s="13" t="s">
        <v>1593</v>
      </c>
      <c r="B190" s="33" t="s">
        <v>1594</v>
      </c>
      <c r="C190" s="33" t="s">
        <v>523</v>
      </c>
      <c r="D190" s="14">
        <v>3600</v>
      </c>
      <c r="E190" s="15">
        <v>42.59</v>
      </c>
      <c r="F190" s="16">
        <v>0</v>
      </c>
      <c r="G190" s="16"/>
    </row>
    <row r="191" spans="1:7" x14ac:dyDescent="0.25">
      <c r="A191" s="13" t="s">
        <v>2101</v>
      </c>
      <c r="B191" s="33" t="s">
        <v>2102</v>
      </c>
      <c r="C191" s="33" t="s">
        <v>415</v>
      </c>
      <c r="D191" s="14">
        <v>7920</v>
      </c>
      <c r="E191" s="15">
        <v>39.619999999999997</v>
      </c>
      <c r="F191" s="16">
        <v>0</v>
      </c>
      <c r="G191" s="16"/>
    </row>
    <row r="192" spans="1:7" x14ac:dyDescent="0.25">
      <c r="A192" s="13" t="s">
        <v>1574</v>
      </c>
      <c r="B192" s="33" t="s">
        <v>1575</v>
      </c>
      <c r="C192" s="33" t="s">
        <v>396</v>
      </c>
      <c r="D192" s="14">
        <v>20000</v>
      </c>
      <c r="E192" s="15">
        <v>38.549999999999997</v>
      </c>
      <c r="F192" s="16">
        <v>0</v>
      </c>
      <c r="G192" s="16"/>
    </row>
    <row r="193" spans="1:7" x14ac:dyDescent="0.25">
      <c r="A193" s="13" t="s">
        <v>1603</v>
      </c>
      <c r="B193" s="33" t="s">
        <v>1604</v>
      </c>
      <c r="C193" s="33" t="s">
        <v>415</v>
      </c>
      <c r="D193" s="14">
        <v>3875</v>
      </c>
      <c r="E193" s="15">
        <v>18.11</v>
      </c>
      <c r="F193" s="16">
        <v>0</v>
      </c>
      <c r="G193" s="16"/>
    </row>
    <row r="194" spans="1:7" x14ac:dyDescent="0.25">
      <c r="A194" s="13" t="s">
        <v>1217</v>
      </c>
      <c r="B194" s="33" t="s">
        <v>1218</v>
      </c>
      <c r="C194" s="33" t="s">
        <v>484</v>
      </c>
      <c r="D194" s="14">
        <v>2950</v>
      </c>
      <c r="E194" s="15">
        <v>5.28</v>
      </c>
      <c r="F194" s="16">
        <v>0</v>
      </c>
      <c r="G194" s="16"/>
    </row>
    <row r="195" spans="1:7" x14ac:dyDescent="0.25">
      <c r="A195" s="13" t="s">
        <v>2083</v>
      </c>
      <c r="B195" s="33" t="s">
        <v>2084</v>
      </c>
      <c r="C195" s="33" t="s">
        <v>823</v>
      </c>
      <c r="D195" s="14">
        <v>775</v>
      </c>
      <c r="E195" s="15">
        <v>4.51</v>
      </c>
      <c r="F195" s="16">
        <v>0</v>
      </c>
      <c r="G195" s="16"/>
    </row>
    <row r="196" spans="1:7" x14ac:dyDescent="0.25">
      <c r="A196" s="17" t="s">
        <v>183</v>
      </c>
      <c r="B196" s="34"/>
      <c r="C196" s="34"/>
      <c r="D196" s="18"/>
      <c r="E196" s="37">
        <v>930612.46</v>
      </c>
      <c r="F196" s="38">
        <v>0.66469999999999996</v>
      </c>
      <c r="G196" s="21"/>
    </row>
    <row r="197" spans="1:7" x14ac:dyDescent="0.25">
      <c r="A197" s="17" t="s">
        <v>466</v>
      </c>
      <c r="B197" s="33"/>
      <c r="C197" s="33"/>
      <c r="D197" s="14"/>
      <c r="E197" s="15"/>
      <c r="F197" s="16"/>
      <c r="G197" s="16"/>
    </row>
    <row r="198" spans="1:7" x14ac:dyDescent="0.25">
      <c r="A198" s="17" t="s">
        <v>183</v>
      </c>
      <c r="B198" s="33"/>
      <c r="C198" s="33"/>
      <c r="D198" s="14"/>
      <c r="E198" s="39" t="s">
        <v>137</v>
      </c>
      <c r="F198" s="40" t="s">
        <v>137</v>
      </c>
      <c r="G198" s="16"/>
    </row>
    <row r="199" spans="1:7" x14ac:dyDescent="0.25">
      <c r="A199" s="24" t="s">
        <v>192</v>
      </c>
      <c r="B199" s="35"/>
      <c r="C199" s="35"/>
      <c r="D199" s="25"/>
      <c r="E199" s="30">
        <v>930612.46</v>
      </c>
      <c r="F199" s="31">
        <v>0.66469999999999996</v>
      </c>
      <c r="G199" s="21"/>
    </row>
    <row r="200" spans="1:7" x14ac:dyDescent="0.25">
      <c r="A200" s="13"/>
      <c r="B200" s="33"/>
      <c r="C200" s="33"/>
      <c r="D200" s="14"/>
      <c r="E200" s="15"/>
      <c r="F200" s="16"/>
      <c r="G200" s="16"/>
    </row>
    <row r="201" spans="1:7" x14ac:dyDescent="0.25">
      <c r="A201" s="17" t="s">
        <v>593</v>
      </c>
      <c r="B201" s="33"/>
      <c r="C201" s="33"/>
      <c r="D201" s="14"/>
      <c r="E201" s="15"/>
      <c r="F201" s="16"/>
      <c r="G201" s="16"/>
    </row>
    <row r="202" spans="1:7" x14ac:dyDescent="0.25">
      <c r="A202" s="17" t="s">
        <v>594</v>
      </c>
      <c r="B202" s="33"/>
      <c r="C202" s="33"/>
      <c r="D202" s="14"/>
      <c r="E202" s="15"/>
      <c r="F202" s="16"/>
      <c r="G202" s="16"/>
    </row>
    <row r="203" spans="1:7" x14ac:dyDescent="0.25">
      <c r="A203" s="13" t="s">
        <v>2954</v>
      </c>
      <c r="B203" s="33"/>
      <c r="C203" s="33" t="s">
        <v>823</v>
      </c>
      <c r="D203" s="44">
        <v>-775</v>
      </c>
      <c r="E203" s="26">
        <v>-4.5</v>
      </c>
      <c r="F203" s="27">
        <v>-3.0000000000000001E-6</v>
      </c>
      <c r="G203" s="16"/>
    </row>
    <row r="204" spans="1:7" x14ac:dyDescent="0.25">
      <c r="A204" s="13" t="s">
        <v>2955</v>
      </c>
      <c r="B204" s="33"/>
      <c r="C204" s="33" t="s">
        <v>484</v>
      </c>
      <c r="D204" s="44">
        <v>-2950</v>
      </c>
      <c r="E204" s="26">
        <v>-5.25</v>
      </c>
      <c r="F204" s="27">
        <v>-3.0000000000000001E-6</v>
      </c>
      <c r="G204" s="16"/>
    </row>
    <row r="205" spans="1:7" x14ac:dyDescent="0.25">
      <c r="A205" s="13" t="s">
        <v>2956</v>
      </c>
      <c r="B205" s="33"/>
      <c r="C205" s="33" t="s">
        <v>415</v>
      </c>
      <c r="D205" s="44">
        <v>-3875</v>
      </c>
      <c r="E205" s="26">
        <v>-18.09</v>
      </c>
      <c r="F205" s="27">
        <v>-1.2E-5</v>
      </c>
      <c r="G205" s="16"/>
    </row>
    <row r="206" spans="1:7" x14ac:dyDescent="0.25">
      <c r="A206" s="13" t="s">
        <v>2327</v>
      </c>
      <c r="B206" s="33"/>
      <c r="C206" s="33" t="s">
        <v>396</v>
      </c>
      <c r="D206" s="44">
        <v>-20000</v>
      </c>
      <c r="E206" s="26">
        <v>-38.76</v>
      </c>
      <c r="F206" s="27">
        <v>-2.6999999999999999E-5</v>
      </c>
      <c r="G206" s="16"/>
    </row>
    <row r="207" spans="1:7" x14ac:dyDescent="0.25">
      <c r="A207" s="13" t="s">
        <v>2957</v>
      </c>
      <c r="B207" s="33"/>
      <c r="C207" s="33" t="s">
        <v>415</v>
      </c>
      <c r="D207" s="44">
        <v>-7920</v>
      </c>
      <c r="E207" s="26">
        <v>-39.659999999999997</v>
      </c>
      <c r="F207" s="27">
        <v>-2.8E-5</v>
      </c>
      <c r="G207" s="16"/>
    </row>
    <row r="208" spans="1:7" x14ac:dyDescent="0.25">
      <c r="A208" s="13" t="s">
        <v>2335</v>
      </c>
      <c r="B208" s="33"/>
      <c r="C208" s="33" t="s">
        <v>523</v>
      </c>
      <c r="D208" s="44">
        <v>-3600</v>
      </c>
      <c r="E208" s="26">
        <v>-42.76</v>
      </c>
      <c r="F208" s="27">
        <v>-3.0000000000000001E-5</v>
      </c>
      <c r="G208" s="16"/>
    </row>
    <row r="209" spans="1:7" x14ac:dyDescent="0.25">
      <c r="A209" s="13" t="s">
        <v>2958</v>
      </c>
      <c r="B209" s="33"/>
      <c r="C209" s="33" t="s">
        <v>438</v>
      </c>
      <c r="D209" s="44">
        <v>-1875</v>
      </c>
      <c r="E209" s="26">
        <v>-55.4</v>
      </c>
      <c r="F209" s="27">
        <v>-3.8999999999999999E-5</v>
      </c>
      <c r="G209" s="16"/>
    </row>
    <row r="210" spans="1:7" x14ac:dyDescent="0.25">
      <c r="A210" s="13" t="s">
        <v>2352</v>
      </c>
      <c r="B210" s="33"/>
      <c r="C210" s="33" t="s">
        <v>484</v>
      </c>
      <c r="D210" s="44">
        <v>-1500</v>
      </c>
      <c r="E210" s="26">
        <v>-61.41</v>
      </c>
      <c r="F210" s="27">
        <v>-4.3000000000000002E-5</v>
      </c>
      <c r="G210" s="16"/>
    </row>
    <row r="211" spans="1:7" x14ac:dyDescent="0.25">
      <c r="A211" s="13" t="s">
        <v>2959</v>
      </c>
      <c r="B211" s="33"/>
      <c r="C211" s="33" t="s">
        <v>530</v>
      </c>
      <c r="D211" s="44">
        <v>-2850</v>
      </c>
      <c r="E211" s="26">
        <v>-82.61</v>
      </c>
      <c r="F211" s="27">
        <v>-5.8E-5</v>
      </c>
      <c r="G211" s="16"/>
    </row>
    <row r="212" spans="1:7" x14ac:dyDescent="0.25">
      <c r="A212" s="13" t="s">
        <v>2960</v>
      </c>
      <c r="B212" s="33"/>
      <c r="C212" s="33" t="s">
        <v>856</v>
      </c>
      <c r="D212" s="44">
        <v>-6300</v>
      </c>
      <c r="E212" s="26">
        <v>-104.1</v>
      </c>
      <c r="F212" s="27">
        <v>-7.3999999999999996E-5</v>
      </c>
      <c r="G212" s="16"/>
    </row>
    <row r="213" spans="1:7" x14ac:dyDescent="0.25">
      <c r="A213" s="13" t="s">
        <v>2961</v>
      </c>
      <c r="B213" s="33"/>
      <c r="C213" s="33" t="s">
        <v>786</v>
      </c>
      <c r="D213" s="44">
        <v>-12750</v>
      </c>
      <c r="E213" s="26">
        <v>-114.42</v>
      </c>
      <c r="F213" s="27">
        <v>-8.1000000000000004E-5</v>
      </c>
      <c r="G213" s="16"/>
    </row>
    <row r="214" spans="1:7" x14ac:dyDescent="0.25">
      <c r="A214" s="13" t="s">
        <v>2342</v>
      </c>
      <c r="B214" s="33"/>
      <c r="C214" s="33" t="s">
        <v>431</v>
      </c>
      <c r="D214" s="44">
        <v>-35000</v>
      </c>
      <c r="E214" s="26">
        <v>-120.21</v>
      </c>
      <c r="F214" s="27">
        <v>-8.5000000000000006E-5</v>
      </c>
      <c r="G214" s="16"/>
    </row>
    <row r="215" spans="1:7" x14ac:dyDescent="0.25">
      <c r="A215" s="13" t="s">
        <v>2962</v>
      </c>
      <c r="B215" s="33"/>
      <c r="C215" s="33" t="s">
        <v>465</v>
      </c>
      <c r="D215" s="44">
        <v>-5100</v>
      </c>
      <c r="E215" s="26">
        <v>-130.49</v>
      </c>
      <c r="F215" s="27">
        <v>-9.2999999999999997E-5</v>
      </c>
      <c r="G215" s="16"/>
    </row>
    <row r="216" spans="1:7" x14ac:dyDescent="0.25">
      <c r="A216" s="13" t="s">
        <v>2963</v>
      </c>
      <c r="B216" s="33"/>
      <c r="C216" s="33" t="s">
        <v>479</v>
      </c>
      <c r="D216" s="44">
        <v>-52000</v>
      </c>
      <c r="E216" s="26">
        <v>-146.87</v>
      </c>
      <c r="F216" s="27">
        <v>-1.0399999999999999E-4</v>
      </c>
      <c r="G216" s="16"/>
    </row>
    <row r="217" spans="1:7" x14ac:dyDescent="0.25">
      <c r="A217" s="13" t="s">
        <v>2964</v>
      </c>
      <c r="B217" s="33"/>
      <c r="C217" s="33" t="s">
        <v>479</v>
      </c>
      <c r="D217" s="44">
        <v>-80025</v>
      </c>
      <c r="E217" s="26">
        <v>-160.51</v>
      </c>
      <c r="F217" s="27">
        <v>-1.1400000000000001E-4</v>
      </c>
      <c r="G217" s="16"/>
    </row>
    <row r="218" spans="1:7" x14ac:dyDescent="0.25">
      <c r="A218" s="13" t="s">
        <v>2965</v>
      </c>
      <c r="B218" s="33"/>
      <c r="C218" s="33" t="s">
        <v>484</v>
      </c>
      <c r="D218" s="44">
        <v>-80000</v>
      </c>
      <c r="E218" s="26">
        <v>-161.72</v>
      </c>
      <c r="F218" s="27">
        <v>-1.15E-4</v>
      </c>
      <c r="G218" s="16"/>
    </row>
    <row r="219" spans="1:7" x14ac:dyDescent="0.25">
      <c r="A219" s="13" t="s">
        <v>2966</v>
      </c>
      <c r="B219" s="33"/>
      <c r="C219" s="33" t="s">
        <v>909</v>
      </c>
      <c r="D219" s="44">
        <v>-9900</v>
      </c>
      <c r="E219" s="26">
        <v>-179.71</v>
      </c>
      <c r="F219" s="27">
        <v>-1.2799999999999999E-4</v>
      </c>
      <c r="G219" s="16"/>
    </row>
    <row r="220" spans="1:7" x14ac:dyDescent="0.25">
      <c r="A220" s="13" t="s">
        <v>2967</v>
      </c>
      <c r="B220" s="33"/>
      <c r="C220" s="33" t="s">
        <v>549</v>
      </c>
      <c r="D220" s="44">
        <v>-88750</v>
      </c>
      <c r="E220" s="26">
        <v>-185.75</v>
      </c>
      <c r="F220" s="27">
        <v>-1.3200000000000001E-4</v>
      </c>
      <c r="G220" s="16"/>
    </row>
    <row r="221" spans="1:7" x14ac:dyDescent="0.25">
      <c r="A221" s="13" t="s">
        <v>2968</v>
      </c>
      <c r="B221" s="33"/>
      <c r="C221" s="33" t="s">
        <v>405</v>
      </c>
      <c r="D221" s="44">
        <v>-12000</v>
      </c>
      <c r="E221" s="26">
        <v>-189.89</v>
      </c>
      <c r="F221" s="27">
        <v>-1.35E-4</v>
      </c>
      <c r="G221" s="16"/>
    </row>
    <row r="222" spans="1:7" x14ac:dyDescent="0.25">
      <c r="A222" s="13" t="s">
        <v>2969</v>
      </c>
      <c r="B222" s="33"/>
      <c r="C222" s="33" t="s">
        <v>396</v>
      </c>
      <c r="D222" s="44">
        <v>-11000</v>
      </c>
      <c r="E222" s="26">
        <v>-201.28</v>
      </c>
      <c r="F222" s="27">
        <v>-1.4300000000000001E-4</v>
      </c>
      <c r="G222" s="16"/>
    </row>
    <row r="223" spans="1:7" x14ac:dyDescent="0.25">
      <c r="A223" s="13" t="s">
        <v>2970</v>
      </c>
      <c r="B223" s="33"/>
      <c r="C223" s="33" t="s">
        <v>549</v>
      </c>
      <c r="D223" s="44">
        <v>-249400</v>
      </c>
      <c r="E223" s="26">
        <v>-204.51</v>
      </c>
      <c r="F223" s="27">
        <v>-1.46E-4</v>
      </c>
      <c r="G223" s="16"/>
    </row>
    <row r="224" spans="1:7" x14ac:dyDescent="0.25">
      <c r="A224" s="13" t="s">
        <v>2971</v>
      </c>
      <c r="B224" s="33"/>
      <c r="C224" s="33" t="s">
        <v>500</v>
      </c>
      <c r="D224" s="44">
        <v>-28750</v>
      </c>
      <c r="E224" s="26">
        <v>-230.79</v>
      </c>
      <c r="F224" s="27">
        <v>-1.64E-4</v>
      </c>
      <c r="G224" s="16"/>
    </row>
    <row r="225" spans="1:7" x14ac:dyDescent="0.25">
      <c r="A225" s="13" t="s">
        <v>2972</v>
      </c>
      <c r="B225" s="33"/>
      <c r="C225" s="33" t="s">
        <v>455</v>
      </c>
      <c r="D225" s="44">
        <v>-9625</v>
      </c>
      <c r="E225" s="26">
        <v>-231.21</v>
      </c>
      <c r="F225" s="27">
        <v>-1.65E-4</v>
      </c>
      <c r="G225" s="16"/>
    </row>
    <row r="226" spans="1:7" x14ac:dyDescent="0.25">
      <c r="A226" s="13" t="s">
        <v>2973</v>
      </c>
      <c r="B226" s="33"/>
      <c r="C226" s="33" t="s">
        <v>479</v>
      </c>
      <c r="D226" s="44">
        <v>-27300</v>
      </c>
      <c r="E226" s="26">
        <v>-242.04</v>
      </c>
      <c r="F226" s="27">
        <v>-1.7200000000000001E-4</v>
      </c>
      <c r="G226" s="16"/>
    </row>
    <row r="227" spans="1:7" x14ac:dyDescent="0.25">
      <c r="A227" s="13" t="s">
        <v>2974</v>
      </c>
      <c r="B227" s="33"/>
      <c r="C227" s="33" t="s">
        <v>881</v>
      </c>
      <c r="D227" s="44">
        <v>-7250</v>
      </c>
      <c r="E227" s="26">
        <v>-249.97</v>
      </c>
      <c r="F227" s="27">
        <v>-1.7799999999999999E-4</v>
      </c>
      <c r="G227" s="16"/>
    </row>
    <row r="228" spans="1:7" x14ac:dyDescent="0.25">
      <c r="A228" s="13" t="s">
        <v>2975</v>
      </c>
      <c r="B228" s="33"/>
      <c r="C228" s="33" t="s">
        <v>438</v>
      </c>
      <c r="D228" s="44">
        <v>-2550</v>
      </c>
      <c r="E228" s="26">
        <v>-286.83999999999997</v>
      </c>
      <c r="F228" s="27">
        <v>-2.04E-4</v>
      </c>
      <c r="G228" s="16"/>
    </row>
    <row r="229" spans="1:7" x14ac:dyDescent="0.25">
      <c r="A229" s="13" t="s">
        <v>2976</v>
      </c>
      <c r="B229" s="33"/>
      <c r="C229" s="33" t="s">
        <v>795</v>
      </c>
      <c r="D229" s="44">
        <v>-69825</v>
      </c>
      <c r="E229" s="26">
        <v>-324.33999999999997</v>
      </c>
      <c r="F229" s="27">
        <v>-2.31E-4</v>
      </c>
      <c r="G229" s="16"/>
    </row>
    <row r="230" spans="1:7" x14ac:dyDescent="0.25">
      <c r="A230" s="13" t="s">
        <v>2330</v>
      </c>
      <c r="B230" s="33"/>
      <c r="C230" s="33" t="s">
        <v>576</v>
      </c>
      <c r="D230" s="44">
        <v>-7950</v>
      </c>
      <c r="E230" s="26">
        <v>-405.99</v>
      </c>
      <c r="F230" s="27">
        <v>-2.8899999999999998E-4</v>
      </c>
      <c r="G230" s="16"/>
    </row>
    <row r="231" spans="1:7" x14ac:dyDescent="0.25">
      <c r="A231" s="13" t="s">
        <v>2977</v>
      </c>
      <c r="B231" s="33"/>
      <c r="C231" s="33" t="s">
        <v>465</v>
      </c>
      <c r="D231" s="44">
        <v>-95325</v>
      </c>
      <c r="E231" s="26">
        <v>-439.31</v>
      </c>
      <c r="F231" s="27">
        <v>-3.1300000000000002E-4</v>
      </c>
      <c r="G231" s="16"/>
    </row>
    <row r="232" spans="1:7" x14ac:dyDescent="0.25">
      <c r="A232" s="13" t="s">
        <v>2978</v>
      </c>
      <c r="B232" s="33"/>
      <c r="C232" s="33" t="s">
        <v>576</v>
      </c>
      <c r="D232" s="44">
        <v>-178425</v>
      </c>
      <c r="E232" s="26">
        <v>-456.86</v>
      </c>
      <c r="F232" s="27">
        <v>-3.2600000000000001E-4</v>
      </c>
      <c r="G232" s="16"/>
    </row>
    <row r="233" spans="1:7" x14ac:dyDescent="0.25">
      <c r="A233" s="13" t="s">
        <v>2359</v>
      </c>
      <c r="B233" s="33"/>
      <c r="C233" s="33" t="s">
        <v>500</v>
      </c>
      <c r="D233" s="44">
        <v>-68200</v>
      </c>
      <c r="E233" s="26">
        <v>-468.67</v>
      </c>
      <c r="F233" s="27">
        <v>-3.3399999999999999E-4</v>
      </c>
      <c r="G233" s="16"/>
    </row>
    <row r="234" spans="1:7" x14ac:dyDescent="0.25">
      <c r="A234" s="13" t="s">
        <v>2979</v>
      </c>
      <c r="B234" s="33"/>
      <c r="C234" s="33" t="s">
        <v>465</v>
      </c>
      <c r="D234" s="44">
        <v>-17400</v>
      </c>
      <c r="E234" s="26">
        <v>-483.65</v>
      </c>
      <c r="F234" s="27">
        <v>-3.4499999999999998E-4</v>
      </c>
      <c r="G234" s="16"/>
    </row>
    <row r="235" spans="1:7" x14ac:dyDescent="0.25">
      <c r="A235" s="13" t="s">
        <v>2980</v>
      </c>
      <c r="B235" s="33"/>
      <c r="C235" s="33" t="s">
        <v>530</v>
      </c>
      <c r="D235" s="44">
        <v>-15125</v>
      </c>
      <c r="E235" s="26">
        <v>-519.85</v>
      </c>
      <c r="F235" s="27">
        <v>-3.7100000000000002E-4</v>
      </c>
      <c r="G235" s="16"/>
    </row>
    <row r="236" spans="1:7" x14ac:dyDescent="0.25">
      <c r="A236" s="13" t="s">
        <v>2981</v>
      </c>
      <c r="B236" s="33"/>
      <c r="C236" s="33" t="s">
        <v>500</v>
      </c>
      <c r="D236" s="44">
        <v>-29500</v>
      </c>
      <c r="E236" s="26">
        <v>-530.07000000000005</v>
      </c>
      <c r="F236" s="27">
        <v>-3.7800000000000003E-4</v>
      </c>
      <c r="G236" s="16"/>
    </row>
    <row r="237" spans="1:7" x14ac:dyDescent="0.25">
      <c r="A237" s="13" t="s">
        <v>2982</v>
      </c>
      <c r="B237" s="33"/>
      <c r="C237" s="33" t="s">
        <v>415</v>
      </c>
      <c r="D237" s="44">
        <v>-17500</v>
      </c>
      <c r="E237" s="26">
        <v>-541.98</v>
      </c>
      <c r="F237" s="27">
        <v>-3.8699999999999997E-4</v>
      </c>
      <c r="G237" s="16"/>
    </row>
    <row r="238" spans="1:7" x14ac:dyDescent="0.25">
      <c r="A238" s="13" t="s">
        <v>2983</v>
      </c>
      <c r="B238" s="33"/>
      <c r="C238" s="33" t="s">
        <v>490</v>
      </c>
      <c r="D238" s="44">
        <v>-38250</v>
      </c>
      <c r="E238" s="26">
        <v>-571.99</v>
      </c>
      <c r="F238" s="27">
        <v>-4.08E-4</v>
      </c>
      <c r="G238" s="16"/>
    </row>
    <row r="239" spans="1:7" x14ac:dyDescent="0.25">
      <c r="A239" s="13" t="s">
        <v>2984</v>
      </c>
      <c r="B239" s="33"/>
      <c r="C239" s="33" t="s">
        <v>549</v>
      </c>
      <c r="D239" s="44">
        <v>-1312000</v>
      </c>
      <c r="E239" s="26">
        <v>-595.52</v>
      </c>
      <c r="F239" s="27">
        <v>-4.2499999999999998E-4</v>
      </c>
      <c r="G239" s="16"/>
    </row>
    <row r="240" spans="1:7" x14ac:dyDescent="0.25">
      <c r="A240" s="13" t="s">
        <v>2985</v>
      </c>
      <c r="B240" s="33"/>
      <c r="C240" s="33" t="s">
        <v>495</v>
      </c>
      <c r="D240" s="44">
        <v>-52200</v>
      </c>
      <c r="E240" s="26">
        <v>-663.83</v>
      </c>
      <c r="F240" s="27">
        <v>-4.7399999999999997E-4</v>
      </c>
      <c r="G240" s="16"/>
    </row>
    <row r="241" spans="1:7" x14ac:dyDescent="0.25">
      <c r="A241" s="13" t="s">
        <v>2986</v>
      </c>
      <c r="B241" s="33"/>
      <c r="C241" s="33" t="s">
        <v>881</v>
      </c>
      <c r="D241" s="44">
        <v>-108400</v>
      </c>
      <c r="E241" s="26">
        <v>-691.21</v>
      </c>
      <c r="F241" s="27">
        <v>-4.9299999999999995E-4</v>
      </c>
      <c r="G241" s="16"/>
    </row>
    <row r="242" spans="1:7" x14ac:dyDescent="0.25">
      <c r="A242" s="13" t="s">
        <v>2318</v>
      </c>
      <c r="B242" s="33"/>
      <c r="C242" s="33" t="s">
        <v>465</v>
      </c>
      <c r="D242" s="44">
        <v>-194400</v>
      </c>
      <c r="E242" s="26">
        <v>-702.08</v>
      </c>
      <c r="F242" s="27">
        <v>-5.0100000000000003E-4</v>
      </c>
      <c r="G242" s="16"/>
    </row>
    <row r="243" spans="1:7" x14ac:dyDescent="0.25">
      <c r="A243" s="13" t="s">
        <v>2325</v>
      </c>
      <c r="B243" s="33"/>
      <c r="C243" s="33" t="s">
        <v>786</v>
      </c>
      <c r="D243" s="44">
        <v>-37200</v>
      </c>
      <c r="E243" s="26">
        <v>-724.47</v>
      </c>
      <c r="F243" s="27">
        <v>-5.1699999999999999E-4</v>
      </c>
      <c r="G243" s="16"/>
    </row>
    <row r="244" spans="1:7" x14ac:dyDescent="0.25">
      <c r="A244" s="13" t="s">
        <v>2987</v>
      </c>
      <c r="B244" s="33"/>
      <c r="C244" s="33" t="s">
        <v>431</v>
      </c>
      <c r="D244" s="44">
        <v>-82800</v>
      </c>
      <c r="E244" s="26">
        <v>-735.89</v>
      </c>
      <c r="F244" s="27">
        <v>-5.2499999999999997E-4</v>
      </c>
      <c r="G244" s="16"/>
    </row>
    <row r="245" spans="1:7" x14ac:dyDescent="0.25">
      <c r="A245" s="13" t="s">
        <v>2988</v>
      </c>
      <c r="B245" s="33"/>
      <c r="C245" s="33" t="s">
        <v>396</v>
      </c>
      <c r="D245" s="44">
        <v>-709275</v>
      </c>
      <c r="E245" s="26">
        <v>-763.75</v>
      </c>
      <c r="F245" s="27">
        <v>-5.4500000000000002E-4</v>
      </c>
      <c r="G245" s="16"/>
    </row>
    <row r="246" spans="1:7" x14ac:dyDescent="0.25">
      <c r="A246" s="13" t="s">
        <v>2989</v>
      </c>
      <c r="B246" s="33"/>
      <c r="C246" s="33" t="s">
        <v>479</v>
      </c>
      <c r="D246" s="44">
        <v>-234050</v>
      </c>
      <c r="E246" s="26">
        <v>-769.21</v>
      </c>
      <c r="F246" s="27">
        <v>-5.4900000000000001E-4</v>
      </c>
      <c r="G246" s="16"/>
    </row>
    <row r="247" spans="1:7" x14ac:dyDescent="0.25">
      <c r="A247" s="13" t="s">
        <v>2334</v>
      </c>
      <c r="B247" s="33"/>
      <c r="C247" s="33" t="s">
        <v>405</v>
      </c>
      <c r="D247" s="44">
        <v>-17400</v>
      </c>
      <c r="E247" s="26">
        <v>-782.75</v>
      </c>
      <c r="F247" s="27">
        <v>-5.5800000000000001E-4</v>
      </c>
      <c r="G247" s="16"/>
    </row>
    <row r="248" spans="1:7" x14ac:dyDescent="0.25">
      <c r="A248" s="13" t="s">
        <v>2990</v>
      </c>
      <c r="B248" s="33"/>
      <c r="C248" s="33" t="s">
        <v>530</v>
      </c>
      <c r="D248" s="44">
        <v>-51100</v>
      </c>
      <c r="E248" s="26">
        <v>-783.13</v>
      </c>
      <c r="F248" s="27">
        <v>-5.5900000000000004E-4</v>
      </c>
      <c r="G248" s="16"/>
    </row>
    <row r="249" spans="1:7" x14ac:dyDescent="0.25">
      <c r="A249" s="13" t="s">
        <v>2991</v>
      </c>
      <c r="B249" s="33"/>
      <c r="C249" s="33" t="s">
        <v>490</v>
      </c>
      <c r="D249" s="44">
        <v>-511875</v>
      </c>
      <c r="E249" s="26">
        <v>-789.77</v>
      </c>
      <c r="F249" s="27">
        <v>-5.6300000000000002E-4</v>
      </c>
      <c r="G249" s="16"/>
    </row>
    <row r="250" spans="1:7" x14ac:dyDescent="0.25">
      <c r="A250" s="13" t="s">
        <v>1796</v>
      </c>
      <c r="B250" s="33"/>
      <c r="C250" s="33" t="s">
        <v>415</v>
      </c>
      <c r="D250" s="44">
        <v>-57000</v>
      </c>
      <c r="E250" s="26">
        <v>-818.32</v>
      </c>
      <c r="F250" s="27">
        <v>-5.8399999999999999E-4</v>
      </c>
      <c r="G250" s="16"/>
    </row>
    <row r="251" spans="1:7" x14ac:dyDescent="0.25">
      <c r="A251" s="13" t="s">
        <v>2343</v>
      </c>
      <c r="B251" s="33"/>
      <c r="C251" s="33" t="s">
        <v>460</v>
      </c>
      <c r="D251" s="44">
        <v>-152250</v>
      </c>
      <c r="E251" s="26">
        <v>-974.55</v>
      </c>
      <c r="F251" s="27">
        <v>-6.9499999999999998E-4</v>
      </c>
      <c r="G251" s="16"/>
    </row>
    <row r="252" spans="1:7" x14ac:dyDescent="0.25">
      <c r="A252" s="13" t="s">
        <v>2992</v>
      </c>
      <c r="B252" s="33"/>
      <c r="C252" s="33" t="s">
        <v>415</v>
      </c>
      <c r="D252" s="44">
        <v>-7450</v>
      </c>
      <c r="E252" s="26">
        <v>-987.85</v>
      </c>
      <c r="F252" s="27">
        <v>-7.0500000000000001E-4</v>
      </c>
      <c r="G252" s="16"/>
    </row>
    <row r="253" spans="1:7" x14ac:dyDescent="0.25">
      <c r="A253" s="13" t="s">
        <v>2993</v>
      </c>
      <c r="B253" s="33"/>
      <c r="C253" s="33" t="s">
        <v>530</v>
      </c>
      <c r="D253" s="44">
        <v>-19125</v>
      </c>
      <c r="E253" s="26">
        <v>-988.46</v>
      </c>
      <c r="F253" s="27">
        <v>-7.0500000000000001E-4</v>
      </c>
      <c r="G253" s="16"/>
    </row>
    <row r="254" spans="1:7" x14ac:dyDescent="0.25">
      <c r="A254" s="13" t="s">
        <v>2350</v>
      </c>
      <c r="B254" s="33"/>
      <c r="C254" s="33" t="s">
        <v>856</v>
      </c>
      <c r="D254" s="44">
        <v>-146850</v>
      </c>
      <c r="E254" s="26">
        <v>-1004.6</v>
      </c>
      <c r="F254" s="27">
        <v>-7.1699999999999997E-4</v>
      </c>
      <c r="G254" s="16"/>
    </row>
    <row r="255" spans="1:7" x14ac:dyDescent="0.25">
      <c r="A255" s="13" t="s">
        <v>2994</v>
      </c>
      <c r="B255" s="33"/>
      <c r="C255" s="33" t="s">
        <v>455</v>
      </c>
      <c r="D255" s="44">
        <v>-208750</v>
      </c>
      <c r="E255" s="26">
        <v>-1062.75</v>
      </c>
      <c r="F255" s="27">
        <v>-7.5799999999999999E-4</v>
      </c>
      <c r="G255" s="16"/>
    </row>
    <row r="256" spans="1:7" x14ac:dyDescent="0.25">
      <c r="A256" s="13" t="s">
        <v>2332</v>
      </c>
      <c r="B256" s="33"/>
      <c r="C256" s="33" t="s">
        <v>500</v>
      </c>
      <c r="D256" s="44">
        <v>-192000</v>
      </c>
      <c r="E256" s="26">
        <v>-1085.3800000000001</v>
      </c>
      <c r="F256" s="27">
        <v>-7.7499999999999997E-4</v>
      </c>
      <c r="G256" s="16"/>
    </row>
    <row r="257" spans="1:7" x14ac:dyDescent="0.25">
      <c r="A257" s="13" t="s">
        <v>2995</v>
      </c>
      <c r="B257" s="33"/>
      <c r="C257" s="33" t="s">
        <v>1614</v>
      </c>
      <c r="D257" s="44">
        <v>-182125</v>
      </c>
      <c r="E257" s="26">
        <v>-1099.03</v>
      </c>
      <c r="F257" s="27">
        <v>-7.8399999999999997E-4</v>
      </c>
      <c r="G257" s="16"/>
    </row>
    <row r="258" spans="1:7" x14ac:dyDescent="0.25">
      <c r="A258" s="13" t="s">
        <v>2996</v>
      </c>
      <c r="B258" s="33"/>
      <c r="C258" s="33" t="s">
        <v>552</v>
      </c>
      <c r="D258" s="44">
        <v>-35400</v>
      </c>
      <c r="E258" s="26">
        <v>-1156.8699999999999</v>
      </c>
      <c r="F258" s="27">
        <v>-8.2600000000000002E-4</v>
      </c>
      <c r="G258" s="16"/>
    </row>
    <row r="259" spans="1:7" x14ac:dyDescent="0.25">
      <c r="A259" s="13" t="s">
        <v>2997</v>
      </c>
      <c r="B259" s="33"/>
      <c r="C259" s="33" t="s">
        <v>490</v>
      </c>
      <c r="D259" s="44">
        <v>-319950</v>
      </c>
      <c r="E259" s="26">
        <v>-1206.05</v>
      </c>
      <c r="F259" s="27">
        <v>-8.61E-4</v>
      </c>
      <c r="G259" s="16"/>
    </row>
    <row r="260" spans="1:7" x14ac:dyDescent="0.25">
      <c r="A260" s="13" t="s">
        <v>2998</v>
      </c>
      <c r="B260" s="33"/>
      <c r="C260" s="33" t="s">
        <v>438</v>
      </c>
      <c r="D260" s="44">
        <v>-43500</v>
      </c>
      <c r="E260" s="26">
        <v>-1246.01</v>
      </c>
      <c r="F260" s="27">
        <v>-8.8900000000000003E-4</v>
      </c>
      <c r="G260" s="16"/>
    </row>
    <row r="261" spans="1:7" x14ac:dyDescent="0.25">
      <c r="A261" s="13" t="s">
        <v>2999</v>
      </c>
      <c r="B261" s="33"/>
      <c r="C261" s="33" t="s">
        <v>581</v>
      </c>
      <c r="D261" s="44">
        <v>-720000</v>
      </c>
      <c r="E261" s="26">
        <v>-1272.5999999999999</v>
      </c>
      <c r="F261" s="27">
        <v>-9.0799999999999995E-4</v>
      </c>
      <c r="G261" s="16"/>
    </row>
    <row r="262" spans="1:7" x14ac:dyDescent="0.25">
      <c r="A262" s="13" t="s">
        <v>3000</v>
      </c>
      <c r="B262" s="33"/>
      <c r="C262" s="33" t="s">
        <v>786</v>
      </c>
      <c r="D262" s="44">
        <v>-4200</v>
      </c>
      <c r="E262" s="26">
        <v>-1288.25</v>
      </c>
      <c r="F262" s="27">
        <v>-9.19E-4</v>
      </c>
      <c r="G262" s="16"/>
    </row>
    <row r="263" spans="1:7" x14ac:dyDescent="0.25">
      <c r="A263" s="13" t="s">
        <v>3001</v>
      </c>
      <c r="B263" s="33"/>
      <c r="C263" s="33" t="s">
        <v>769</v>
      </c>
      <c r="D263" s="44">
        <v>-1023750</v>
      </c>
      <c r="E263" s="26">
        <v>-1314.6</v>
      </c>
      <c r="F263" s="27">
        <v>-9.3800000000000003E-4</v>
      </c>
      <c r="G263" s="16"/>
    </row>
    <row r="264" spans="1:7" x14ac:dyDescent="0.25">
      <c r="A264" s="13" t="s">
        <v>3002</v>
      </c>
      <c r="B264" s="33"/>
      <c r="C264" s="33" t="s">
        <v>479</v>
      </c>
      <c r="D264" s="44">
        <v>-152800</v>
      </c>
      <c r="E264" s="26">
        <v>-1345.94</v>
      </c>
      <c r="F264" s="27">
        <v>-9.6100000000000005E-4</v>
      </c>
      <c r="G264" s="16"/>
    </row>
    <row r="265" spans="1:7" x14ac:dyDescent="0.25">
      <c r="A265" s="13" t="s">
        <v>2331</v>
      </c>
      <c r="B265" s="33"/>
      <c r="C265" s="33" t="s">
        <v>490</v>
      </c>
      <c r="D265" s="44">
        <v>-387000</v>
      </c>
      <c r="E265" s="26">
        <v>-1389.52</v>
      </c>
      <c r="F265" s="27">
        <v>-9.9200000000000004E-4</v>
      </c>
      <c r="G265" s="16"/>
    </row>
    <row r="266" spans="1:7" x14ac:dyDescent="0.25">
      <c r="A266" s="13" t="s">
        <v>2356</v>
      </c>
      <c r="B266" s="33"/>
      <c r="C266" s="33" t="s">
        <v>431</v>
      </c>
      <c r="D266" s="44">
        <v>-68850</v>
      </c>
      <c r="E266" s="26">
        <v>-1401.17</v>
      </c>
      <c r="F266" s="27">
        <v>-1E-3</v>
      </c>
      <c r="G266" s="16"/>
    </row>
    <row r="267" spans="1:7" x14ac:dyDescent="0.25">
      <c r="A267" s="13" t="s">
        <v>3003</v>
      </c>
      <c r="B267" s="33"/>
      <c r="C267" s="33" t="s">
        <v>431</v>
      </c>
      <c r="D267" s="44">
        <v>-298000</v>
      </c>
      <c r="E267" s="26">
        <v>-1451.41</v>
      </c>
      <c r="F267" s="27">
        <v>-1.036E-3</v>
      </c>
      <c r="G267" s="16"/>
    </row>
    <row r="268" spans="1:7" x14ac:dyDescent="0.25">
      <c r="A268" s="13" t="s">
        <v>2339</v>
      </c>
      <c r="B268" s="33"/>
      <c r="C268" s="33" t="s">
        <v>396</v>
      </c>
      <c r="D268" s="44">
        <v>-646425</v>
      </c>
      <c r="E268" s="26">
        <v>-1484.84</v>
      </c>
      <c r="F268" s="27">
        <v>-1.06E-3</v>
      </c>
      <c r="G268" s="16"/>
    </row>
    <row r="269" spans="1:7" x14ac:dyDescent="0.25">
      <c r="A269" s="13" t="s">
        <v>3004</v>
      </c>
      <c r="B269" s="33"/>
      <c r="C269" s="33" t="s">
        <v>490</v>
      </c>
      <c r="D269" s="44">
        <v>-279750</v>
      </c>
      <c r="E269" s="26">
        <v>-1513.17</v>
      </c>
      <c r="F269" s="27">
        <v>-1.08E-3</v>
      </c>
      <c r="G269" s="16"/>
    </row>
    <row r="270" spans="1:7" x14ac:dyDescent="0.25">
      <c r="A270" s="13" t="s">
        <v>3005</v>
      </c>
      <c r="B270" s="33"/>
      <c r="C270" s="33" t="s">
        <v>479</v>
      </c>
      <c r="D270" s="44">
        <v>-818100</v>
      </c>
      <c r="E270" s="26">
        <v>-1519.21</v>
      </c>
      <c r="F270" s="27">
        <v>-1.0839999999999999E-3</v>
      </c>
      <c r="G270" s="16"/>
    </row>
    <row r="271" spans="1:7" x14ac:dyDescent="0.25">
      <c r="A271" s="13" t="s">
        <v>2324</v>
      </c>
      <c r="B271" s="33"/>
      <c r="C271" s="33" t="s">
        <v>479</v>
      </c>
      <c r="D271" s="44">
        <v>-154500</v>
      </c>
      <c r="E271" s="26">
        <v>-1530.63</v>
      </c>
      <c r="F271" s="27">
        <v>-1.093E-3</v>
      </c>
      <c r="G271" s="16"/>
    </row>
    <row r="272" spans="1:7" x14ac:dyDescent="0.25">
      <c r="A272" s="13" t="s">
        <v>3006</v>
      </c>
      <c r="B272" s="33"/>
      <c r="C272" s="33" t="s">
        <v>898</v>
      </c>
      <c r="D272" s="44">
        <v>-407425</v>
      </c>
      <c r="E272" s="26">
        <v>-1581.22</v>
      </c>
      <c r="F272" s="27">
        <v>-1.129E-3</v>
      </c>
      <c r="G272" s="16"/>
    </row>
    <row r="273" spans="1:7" x14ac:dyDescent="0.25">
      <c r="A273" s="13" t="s">
        <v>3007</v>
      </c>
      <c r="B273" s="33"/>
      <c r="C273" s="33" t="s">
        <v>769</v>
      </c>
      <c r="D273" s="44">
        <v>-125000</v>
      </c>
      <c r="E273" s="26">
        <v>-1611.94</v>
      </c>
      <c r="F273" s="27">
        <v>-1.1509999999999999E-3</v>
      </c>
      <c r="G273" s="16"/>
    </row>
    <row r="274" spans="1:7" x14ac:dyDescent="0.25">
      <c r="A274" s="13" t="s">
        <v>3008</v>
      </c>
      <c r="B274" s="33"/>
      <c r="C274" s="33" t="s">
        <v>405</v>
      </c>
      <c r="D274" s="44">
        <v>-415000</v>
      </c>
      <c r="E274" s="26">
        <v>-1617.46</v>
      </c>
      <c r="F274" s="27">
        <v>-1.155E-3</v>
      </c>
      <c r="G274" s="16"/>
    </row>
    <row r="275" spans="1:7" x14ac:dyDescent="0.25">
      <c r="A275" s="13" t="s">
        <v>2377</v>
      </c>
      <c r="B275" s="33"/>
      <c r="C275" s="33" t="s">
        <v>396</v>
      </c>
      <c r="D275" s="44">
        <v>-251000</v>
      </c>
      <c r="E275" s="26">
        <v>-1634.64</v>
      </c>
      <c r="F275" s="27">
        <v>-1.1670000000000001E-3</v>
      </c>
      <c r="G275" s="16"/>
    </row>
    <row r="276" spans="1:7" x14ac:dyDescent="0.25">
      <c r="A276" s="13" t="s">
        <v>3009</v>
      </c>
      <c r="B276" s="33"/>
      <c r="C276" s="33" t="s">
        <v>581</v>
      </c>
      <c r="D276" s="44">
        <v>-40800</v>
      </c>
      <c r="E276" s="26">
        <v>-1646.65</v>
      </c>
      <c r="F276" s="27">
        <v>-1.175E-3</v>
      </c>
      <c r="G276" s="16"/>
    </row>
    <row r="277" spans="1:7" x14ac:dyDescent="0.25">
      <c r="A277" s="13" t="s">
        <v>2345</v>
      </c>
      <c r="B277" s="33"/>
      <c r="C277" s="33" t="s">
        <v>405</v>
      </c>
      <c r="D277" s="44">
        <v>-66550</v>
      </c>
      <c r="E277" s="26">
        <v>-1670.74</v>
      </c>
      <c r="F277" s="27">
        <v>-1.193E-3</v>
      </c>
      <c r="G277" s="16"/>
    </row>
    <row r="278" spans="1:7" x14ac:dyDescent="0.25">
      <c r="A278" s="13" t="s">
        <v>3010</v>
      </c>
      <c r="B278" s="33"/>
      <c r="C278" s="33" t="s">
        <v>445</v>
      </c>
      <c r="D278" s="44">
        <v>-212000</v>
      </c>
      <c r="E278" s="26">
        <v>-1678.4</v>
      </c>
      <c r="F278" s="27">
        <v>-1.1980000000000001E-3</v>
      </c>
      <c r="G278" s="16"/>
    </row>
    <row r="279" spans="1:7" x14ac:dyDescent="0.25">
      <c r="A279" s="13" t="s">
        <v>2353</v>
      </c>
      <c r="B279" s="33"/>
      <c r="C279" s="33" t="s">
        <v>823</v>
      </c>
      <c r="D279" s="44">
        <v>-1122000</v>
      </c>
      <c r="E279" s="26">
        <v>-1740.11</v>
      </c>
      <c r="F279" s="27">
        <v>-1.242E-3</v>
      </c>
      <c r="G279" s="16"/>
    </row>
    <row r="280" spans="1:7" x14ac:dyDescent="0.25">
      <c r="A280" s="13" t="s">
        <v>3011</v>
      </c>
      <c r="B280" s="33"/>
      <c r="C280" s="33" t="s">
        <v>576</v>
      </c>
      <c r="D280" s="44">
        <v>-276000</v>
      </c>
      <c r="E280" s="26">
        <v>-1917.37</v>
      </c>
      <c r="F280" s="27">
        <v>-1.369E-3</v>
      </c>
      <c r="G280" s="16"/>
    </row>
    <row r="281" spans="1:7" x14ac:dyDescent="0.25">
      <c r="A281" s="13" t="s">
        <v>3012</v>
      </c>
      <c r="B281" s="33"/>
      <c r="C281" s="33" t="s">
        <v>393</v>
      </c>
      <c r="D281" s="44">
        <v>-86800</v>
      </c>
      <c r="E281" s="26">
        <v>-1963.11</v>
      </c>
      <c r="F281" s="27">
        <v>-1.4009999999999999E-3</v>
      </c>
      <c r="G281" s="16"/>
    </row>
    <row r="282" spans="1:7" x14ac:dyDescent="0.25">
      <c r="A282" s="13" t="s">
        <v>3013</v>
      </c>
      <c r="B282" s="33"/>
      <c r="C282" s="33" t="s">
        <v>438</v>
      </c>
      <c r="D282" s="44">
        <v>-500000</v>
      </c>
      <c r="E282" s="26">
        <v>-1964</v>
      </c>
      <c r="F282" s="27">
        <v>-1.402E-3</v>
      </c>
      <c r="G282" s="16"/>
    </row>
    <row r="283" spans="1:7" x14ac:dyDescent="0.25">
      <c r="A283" s="13" t="s">
        <v>3014</v>
      </c>
      <c r="B283" s="33"/>
      <c r="C283" s="33" t="s">
        <v>487</v>
      </c>
      <c r="D283" s="44">
        <v>-274000</v>
      </c>
      <c r="E283" s="26">
        <v>-1993.21</v>
      </c>
      <c r="F283" s="27">
        <v>-1.423E-3</v>
      </c>
      <c r="G283" s="16"/>
    </row>
    <row r="284" spans="1:7" x14ac:dyDescent="0.25">
      <c r="A284" s="13" t="s">
        <v>3015</v>
      </c>
      <c r="B284" s="33"/>
      <c r="C284" s="33" t="s">
        <v>500</v>
      </c>
      <c r="D284" s="44">
        <v>-128250</v>
      </c>
      <c r="E284" s="26">
        <v>-1996.21</v>
      </c>
      <c r="F284" s="27">
        <v>-1.4250000000000001E-3</v>
      </c>
      <c r="G284" s="16"/>
    </row>
    <row r="285" spans="1:7" x14ac:dyDescent="0.25">
      <c r="A285" s="13" t="s">
        <v>3016</v>
      </c>
      <c r="B285" s="33"/>
      <c r="C285" s="33" t="s">
        <v>786</v>
      </c>
      <c r="D285" s="44">
        <v>-109450</v>
      </c>
      <c r="E285" s="26">
        <v>-2002.83</v>
      </c>
      <c r="F285" s="27">
        <v>-1.4300000000000001E-3</v>
      </c>
      <c r="G285" s="16"/>
    </row>
    <row r="286" spans="1:7" x14ac:dyDescent="0.25">
      <c r="A286" s="13" t="s">
        <v>3017</v>
      </c>
      <c r="B286" s="33"/>
      <c r="C286" s="33" t="s">
        <v>431</v>
      </c>
      <c r="D286" s="44">
        <v>-132600</v>
      </c>
      <c r="E286" s="26">
        <v>-2049.27</v>
      </c>
      <c r="F286" s="27">
        <v>-1.4630000000000001E-3</v>
      </c>
      <c r="G286" s="16"/>
    </row>
    <row r="287" spans="1:7" x14ac:dyDescent="0.25">
      <c r="A287" s="13" t="s">
        <v>3018</v>
      </c>
      <c r="B287" s="33"/>
      <c r="C287" s="33" t="s">
        <v>490</v>
      </c>
      <c r="D287" s="44">
        <v>-2617600</v>
      </c>
      <c r="E287" s="26">
        <v>-2158.4699999999998</v>
      </c>
      <c r="F287" s="27">
        <v>-1.5410000000000001E-3</v>
      </c>
      <c r="G287" s="16"/>
    </row>
    <row r="288" spans="1:7" x14ac:dyDescent="0.25">
      <c r="A288" s="13" t="s">
        <v>3019</v>
      </c>
      <c r="B288" s="33"/>
      <c r="C288" s="33" t="s">
        <v>396</v>
      </c>
      <c r="D288" s="44">
        <v>-1730175</v>
      </c>
      <c r="E288" s="26">
        <v>-2185.38</v>
      </c>
      <c r="F288" s="27">
        <v>-1.56E-3</v>
      </c>
      <c r="G288" s="16"/>
    </row>
    <row r="289" spans="1:7" x14ac:dyDescent="0.25">
      <c r="A289" s="13" t="s">
        <v>2326</v>
      </c>
      <c r="B289" s="33"/>
      <c r="C289" s="33" t="s">
        <v>412</v>
      </c>
      <c r="D289" s="44">
        <v>-41300</v>
      </c>
      <c r="E289" s="26">
        <v>-2221.2399999999998</v>
      </c>
      <c r="F289" s="27">
        <v>-1.586E-3</v>
      </c>
      <c r="G289" s="16"/>
    </row>
    <row r="290" spans="1:7" x14ac:dyDescent="0.25">
      <c r="A290" s="13" t="s">
        <v>3020</v>
      </c>
      <c r="B290" s="33"/>
      <c r="C290" s="33" t="s">
        <v>856</v>
      </c>
      <c r="D290" s="44">
        <v>-198250</v>
      </c>
      <c r="E290" s="26">
        <v>-2354.81</v>
      </c>
      <c r="F290" s="27">
        <v>-1.681E-3</v>
      </c>
      <c r="G290" s="16"/>
    </row>
    <row r="291" spans="1:7" x14ac:dyDescent="0.25">
      <c r="A291" s="13" t="s">
        <v>3021</v>
      </c>
      <c r="B291" s="33"/>
      <c r="C291" s="33" t="s">
        <v>431</v>
      </c>
      <c r="D291" s="44">
        <v>-137200</v>
      </c>
      <c r="E291" s="26">
        <v>-2386.3200000000002</v>
      </c>
      <c r="F291" s="27">
        <v>-1.704E-3</v>
      </c>
      <c r="G291" s="16"/>
    </row>
    <row r="292" spans="1:7" x14ac:dyDescent="0.25">
      <c r="A292" s="13" t="s">
        <v>2317</v>
      </c>
      <c r="B292" s="33"/>
      <c r="C292" s="33" t="s">
        <v>455</v>
      </c>
      <c r="D292" s="44">
        <v>-209500</v>
      </c>
      <c r="E292" s="26">
        <v>-2434.39</v>
      </c>
      <c r="F292" s="27">
        <v>-1.738E-3</v>
      </c>
      <c r="G292" s="16"/>
    </row>
    <row r="293" spans="1:7" x14ac:dyDescent="0.25">
      <c r="A293" s="13" t="s">
        <v>3022</v>
      </c>
      <c r="B293" s="33"/>
      <c r="C293" s="33" t="s">
        <v>415</v>
      </c>
      <c r="D293" s="44">
        <v>-106000</v>
      </c>
      <c r="E293" s="26">
        <v>-2486.39</v>
      </c>
      <c r="F293" s="27">
        <v>-1.7750000000000001E-3</v>
      </c>
      <c r="G293" s="16"/>
    </row>
    <row r="294" spans="1:7" x14ac:dyDescent="0.25">
      <c r="A294" s="13" t="s">
        <v>2372</v>
      </c>
      <c r="B294" s="33"/>
      <c r="C294" s="33" t="s">
        <v>795</v>
      </c>
      <c r="D294" s="44">
        <v>-368200</v>
      </c>
      <c r="E294" s="26">
        <v>-2524.75</v>
      </c>
      <c r="F294" s="27">
        <v>-1.802E-3</v>
      </c>
      <c r="G294" s="16"/>
    </row>
    <row r="295" spans="1:7" x14ac:dyDescent="0.25">
      <c r="A295" s="13" t="s">
        <v>3023</v>
      </c>
      <c r="B295" s="33"/>
      <c r="C295" s="33" t="s">
        <v>396</v>
      </c>
      <c r="D295" s="44">
        <v>-15002000</v>
      </c>
      <c r="E295" s="26">
        <v>-2538.34</v>
      </c>
      <c r="F295" s="27">
        <v>-1.812E-3</v>
      </c>
      <c r="G295" s="16"/>
    </row>
    <row r="296" spans="1:7" x14ac:dyDescent="0.25">
      <c r="A296" s="13" t="s">
        <v>3024</v>
      </c>
      <c r="B296" s="33"/>
      <c r="C296" s="33" t="s">
        <v>795</v>
      </c>
      <c r="D296" s="44">
        <v>-1440000</v>
      </c>
      <c r="E296" s="26">
        <v>-2541.46</v>
      </c>
      <c r="F296" s="27">
        <v>-1.8140000000000001E-3</v>
      </c>
      <c r="G296" s="16"/>
    </row>
    <row r="297" spans="1:7" x14ac:dyDescent="0.25">
      <c r="A297" s="13" t="s">
        <v>3025</v>
      </c>
      <c r="B297" s="33"/>
      <c r="C297" s="33" t="s">
        <v>473</v>
      </c>
      <c r="D297" s="44">
        <v>-163500</v>
      </c>
      <c r="E297" s="26">
        <v>-2595.15</v>
      </c>
      <c r="F297" s="27">
        <v>-1.853E-3</v>
      </c>
      <c r="G297" s="16"/>
    </row>
    <row r="298" spans="1:7" x14ac:dyDescent="0.25">
      <c r="A298" s="13" t="s">
        <v>3026</v>
      </c>
      <c r="B298" s="33"/>
      <c r="C298" s="33" t="s">
        <v>823</v>
      </c>
      <c r="D298" s="44">
        <v>-286250</v>
      </c>
      <c r="E298" s="26">
        <v>-2619.19</v>
      </c>
      <c r="F298" s="27">
        <v>-1.8699999999999999E-3</v>
      </c>
      <c r="G298" s="16"/>
    </row>
    <row r="299" spans="1:7" x14ac:dyDescent="0.25">
      <c r="A299" s="13" t="s">
        <v>3027</v>
      </c>
      <c r="B299" s="33"/>
      <c r="C299" s="33" t="s">
        <v>856</v>
      </c>
      <c r="D299" s="44">
        <v>-124425</v>
      </c>
      <c r="E299" s="26">
        <v>-2657.28</v>
      </c>
      <c r="F299" s="27">
        <v>-1.897E-3</v>
      </c>
      <c r="G299" s="16"/>
    </row>
    <row r="300" spans="1:7" x14ac:dyDescent="0.25">
      <c r="A300" s="13" t="s">
        <v>3028</v>
      </c>
      <c r="B300" s="33"/>
      <c r="C300" s="33" t="s">
        <v>479</v>
      </c>
      <c r="D300" s="44">
        <v>-139000</v>
      </c>
      <c r="E300" s="26">
        <v>-2797.93</v>
      </c>
      <c r="F300" s="27">
        <v>-1.9980000000000002E-3</v>
      </c>
      <c r="G300" s="16"/>
    </row>
    <row r="301" spans="1:7" x14ac:dyDescent="0.25">
      <c r="A301" s="13" t="s">
        <v>3029</v>
      </c>
      <c r="B301" s="33"/>
      <c r="C301" s="33" t="s">
        <v>431</v>
      </c>
      <c r="D301" s="44">
        <v>-455600</v>
      </c>
      <c r="E301" s="26">
        <v>-2806.27</v>
      </c>
      <c r="F301" s="27">
        <v>-2.0040000000000001E-3</v>
      </c>
      <c r="G301" s="16"/>
    </row>
    <row r="302" spans="1:7" x14ac:dyDescent="0.25">
      <c r="A302" s="13" t="s">
        <v>2369</v>
      </c>
      <c r="B302" s="33"/>
      <c r="C302" s="33" t="s">
        <v>396</v>
      </c>
      <c r="D302" s="44">
        <v>-2976000</v>
      </c>
      <c r="E302" s="26">
        <v>-2869.46</v>
      </c>
      <c r="F302" s="27">
        <v>-2.049E-3</v>
      </c>
      <c r="G302" s="16"/>
    </row>
    <row r="303" spans="1:7" x14ac:dyDescent="0.25">
      <c r="A303" s="13" t="s">
        <v>2322</v>
      </c>
      <c r="B303" s="33"/>
      <c r="C303" s="33" t="s">
        <v>431</v>
      </c>
      <c r="D303" s="44">
        <v>-200525</v>
      </c>
      <c r="E303" s="26">
        <v>-2900.29</v>
      </c>
      <c r="F303" s="27">
        <v>-2.0709999999999999E-3</v>
      </c>
      <c r="G303" s="16"/>
    </row>
    <row r="304" spans="1:7" x14ac:dyDescent="0.25">
      <c r="A304" s="13" t="s">
        <v>3030</v>
      </c>
      <c r="B304" s="33"/>
      <c r="C304" s="33" t="s">
        <v>396</v>
      </c>
      <c r="D304" s="44">
        <v>-1720000</v>
      </c>
      <c r="E304" s="26">
        <v>-3003.29</v>
      </c>
      <c r="F304" s="27">
        <v>-2.1440000000000001E-3</v>
      </c>
      <c r="G304" s="16"/>
    </row>
    <row r="305" spans="1:7" x14ac:dyDescent="0.25">
      <c r="A305" s="13" t="s">
        <v>2321</v>
      </c>
      <c r="B305" s="33"/>
      <c r="C305" s="33" t="s">
        <v>786</v>
      </c>
      <c r="D305" s="44">
        <v>-558900</v>
      </c>
      <c r="E305" s="26">
        <v>-3020.02</v>
      </c>
      <c r="F305" s="27">
        <v>-2.1559999999999999E-3</v>
      </c>
      <c r="G305" s="16"/>
    </row>
    <row r="306" spans="1:7" x14ac:dyDescent="0.25">
      <c r="A306" s="13" t="s">
        <v>3031</v>
      </c>
      <c r="B306" s="33"/>
      <c r="C306" s="33" t="s">
        <v>465</v>
      </c>
      <c r="D306" s="44">
        <v>-2770</v>
      </c>
      <c r="E306" s="26">
        <v>-3140.15</v>
      </c>
      <c r="F306" s="27">
        <v>-2.2420000000000001E-3</v>
      </c>
      <c r="G306" s="16"/>
    </row>
    <row r="307" spans="1:7" x14ac:dyDescent="0.25">
      <c r="A307" s="13" t="s">
        <v>2346</v>
      </c>
      <c r="B307" s="33"/>
      <c r="C307" s="33" t="s">
        <v>431</v>
      </c>
      <c r="D307" s="44">
        <v>-54700</v>
      </c>
      <c r="E307" s="26">
        <v>-3177.06</v>
      </c>
      <c r="F307" s="27">
        <v>-2.2680000000000001E-3</v>
      </c>
      <c r="G307" s="16"/>
    </row>
    <row r="308" spans="1:7" x14ac:dyDescent="0.25">
      <c r="A308" s="13" t="s">
        <v>3032</v>
      </c>
      <c r="B308" s="33"/>
      <c r="C308" s="33" t="s">
        <v>530</v>
      </c>
      <c r="D308" s="44">
        <v>-246991</v>
      </c>
      <c r="E308" s="26">
        <v>-3207.67</v>
      </c>
      <c r="F308" s="27">
        <v>-2.2899999999999999E-3</v>
      </c>
      <c r="G308" s="16"/>
    </row>
    <row r="309" spans="1:7" x14ac:dyDescent="0.25">
      <c r="A309" s="13" t="s">
        <v>2367</v>
      </c>
      <c r="B309" s="33"/>
      <c r="C309" s="33" t="s">
        <v>412</v>
      </c>
      <c r="D309" s="44">
        <v>-40575</v>
      </c>
      <c r="E309" s="26">
        <v>-3211.41</v>
      </c>
      <c r="F309" s="27">
        <v>-2.2929999999999999E-3</v>
      </c>
      <c r="G309" s="16"/>
    </row>
    <row r="310" spans="1:7" x14ac:dyDescent="0.25">
      <c r="A310" s="13" t="s">
        <v>3033</v>
      </c>
      <c r="B310" s="33"/>
      <c r="C310" s="33" t="s">
        <v>465</v>
      </c>
      <c r="D310" s="44">
        <v>-11575</v>
      </c>
      <c r="E310" s="26">
        <v>-3288.33</v>
      </c>
      <c r="F310" s="27">
        <v>-2.3479999999999998E-3</v>
      </c>
      <c r="G310" s="16"/>
    </row>
    <row r="311" spans="1:7" x14ac:dyDescent="0.25">
      <c r="A311" s="13" t="s">
        <v>3034</v>
      </c>
      <c r="B311" s="33"/>
      <c r="C311" s="33" t="s">
        <v>484</v>
      </c>
      <c r="D311" s="44">
        <v>-46425</v>
      </c>
      <c r="E311" s="26">
        <v>-3340.14</v>
      </c>
      <c r="F311" s="27">
        <v>-2.385E-3</v>
      </c>
      <c r="G311" s="16"/>
    </row>
    <row r="312" spans="1:7" x14ac:dyDescent="0.25">
      <c r="A312" s="13" t="s">
        <v>2337</v>
      </c>
      <c r="B312" s="33"/>
      <c r="C312" s="33" t="s">
        <v>412</v>
      </c>
      <c r="D312" s="44">
        <v>-89550</v>
      </c>
      <c r="E312" s="26">
        <v>-3352.17</v>
      </c>
      <c r="F312" s="27">
        <v>-2.3930000000000002E-3</v>
      </c>
      <c r="G312" s="16"/>
    </row>
    <row r="313" spans="1:7" x14ac:dyDescent="0.25">
      <c r="A313" s="13" t="s">
        <v>3035</v>
      </c>
      <c r="B313" s="33"/>
      <c r="C313" s="33" t="s">
        <v>415</v>
      </c>
      <c r="D313" s="44">
        <v>-977400</v>
      </c>
      <c r="E313" s="26">
        <v>-3477.1</v>
      </c>
      <c r="F313" s="27">
        <v>-2.483E-3</v>
      </c>
      <c r="G313" s="16"/>
    </row>
    <row r="314" spans="1:7" x14ac:dyDescent="0.25">
      <c r="A314" s="13" t="s">
        <v>3036</v>
      </c>
      <c r="B314" s="33"/>
      <c r="C314" s="33" t="s">
        <v>396</v>
      </c>
      <c r="D314" s="44">
        <v>-2489200</v>
      </c>
      <c r="E314" s="26">
        <v>-3663.36</v>
      </c>
      <c r="F314" s="27">
        <v>-2.6159999999999998E-3</v>
      </c>
      <c r="G314" s="16"/>
    </row>
    <row r="315" spans="1:7" x14ac:dyDescent="0.25">
      <c r="A315" s="13" t="s">
        <v>3037</v>
      </c>
      <c r="B315" s="33"/>
      <c r="C315" s="33" t="s">
        <v>460</v>
      </c>
      <c r="D315" s="44">
        <v>-69750</v>
      </c>
      <c r="E315" s="26">
        <v>-3681.58</v>
      </c>
      <c r="F315" s="27">
        <v>-2.6289999999999998E-3</v>
      </c>
      <c r="G315" s="16"/>
    </row>
    <row r="316" spans="1:7" x14ac:dyDescent="0.25">
      <c r="A316" s="13" t="s">
        <v>3038</v>
      </c>
      <c r="B316" s="33"/>
      <c r="C316" s="33" t="s">
        <v>438</v>
      </c>
      <c r="D316" s="44">
        <v>-435600</v>
      </c>
      <c r="E316" s="26">
        <v>-3773.17</v>
      </c>
      <c r="F316" s="27">
        <v>-2.6940000000000002E-3</v>
      </c>
      <c r="G316" s="16"/>
    </row>
    <row r="317" spans="1:7" x14ac:dyDescent="0.25">
      <c r="A317" s="13" t="s">
        <v>3039</v>
      </c>
      <c r="B317" s="33"/>
      <c r="C317" s="33" t="s">
        <v>460</v>
      </c>
      <c r="D317" s="44">
        <v>-68250</v>
      </c>
      <c r="E317" s="26">
        <v>-3794.67</v>
      </c>
      <c r="F317" s="27">
        <v>-2.709E-3</v>
      </c>
      <c r="G317" s="16"/>
    </row>
    <row r="318" spans="1:7" x14ac:dyDescent="0.25">
      <c r="A318" s="13" t="s">
        <v>3040</v>
      </c>
      <c r="B318" s="33"/>
      <c r="C318" s="33" t="s">
        <v>1614</v>
      </c>
      <c r="D318" s="44">
        <v>-1287000</v>
      </c>
      <c r="E318" s="26">
        <v>-3799.22</v>
      </c>
      <c r="F318" s="27">
        <v>-2.7130000000000001E-3</v>
      </c>
      <c r="G318" s="16"/>
    </row>
    <row r="319" spans="1:7" x14ac:dyDescent="0.25">
      <c r="A319" s="13" t="s">
        <v>3041</v>
      </c>
      <c r="B319" s="33"/>
      <c r="C319" s="33" t="s">
        <v>405</v>
      </c>
      <c r="D319" s="44">
        <v>-50000</v>
      </c>
      <c r="E319" s="26">
        <v>-3937.8</v>
      </c>
      <c r="F319" s="27">
        <v>-2.8119999999999998E-3</v>
      </c>
      <c r="G319" s="16"/>
    </row>
    <row r="320" spans="1:7" x14ac:dyDescent="0.25">
      <c r="A320" s="13" t="s">
        <v>2357</v>
      </c>
      <c r="B320" s="33"/>
      <c r="C320" s="33" t="s">
        <v>484</v>
      </c>
      <c r="D320" s="44">
        <v>-76800</v>
      </c>
      <c r="E320" s="26">
        <v>-4100.12</v>
      </c>
      <c r="F320" s="27">
        <v>-2.9269999999999999E-3</v>
      </c>
      <c r="G320" s="16"/>
    </row>
    <row r="321" spans="1:7" x14ac:dyDescent="0.25">
      <c r="A321" s="13" t="s">
        <v>3042</v>
      </c>
      <c r="B321" s="33"/>
      <c r="C321" s="33" t="s">
        <v>490</v>
      </c>
      <c r="D321" s="44">
        <v>-1413000</v>
      </c>
      <c r="E321" s="26">
        <v>-4121.72</v>
      </c>
      <c r="F321" s="27">
        <v>-2.9429999999999999E-3</v>
      </c>
      <c r="G321" s="16"/>
    </row>
    <row r="322" spans="1:7" x14ac:dyDescent="0.25">
      <c r="A322" s="13" t="s">
        <v>2354</v>
      </c>
      <c r="B322" s="33"/>
      <c r="C322" s="33" t="s">
        <v>405</v>
      </c>
      <c r="D322" s="44">
        <v>-75600</v>
      </c>
      <c r="E322" s="26">
        <v>-4178.1899999999996</v>
      </c>
      <c r="F322" s="27">
        <v>-2.983E-3</v>
      </c>
      <c r="G322" s="16"/>
    </row>
    <row r="323" spans="1:7" x14ac:dyDescent="0.25">
      <c r="A323" s="13" t="s">
        <v>2328</v>
      </c>
      <c r="B323" s="33"/>
      <c r="C323" s="33" t="s">
        <v>399</v>
      </c>
      <c r="D323" s="44">
        <v>-184800</v>
      </c>
      <c r="E323" s="26">
        <v>-4195.05</v>
      </c>
      <c r="F323" s="27">
        <v>-2.9949999999999998E-3</v>
      </c>
      <c r="G323" s="16"/>
    </row>
    <row r="324" spans="1:7" x14ac:dyDescent="0.25">
      <c r="A324" s="13" t="s">
        <v>3043</v>
      </c>
      <c r="B324" s="33"/>
      <c r="C324" s="33" t="s">
        <v>769</v>
      </c>
      <c r="D324" s="44">
        <v>-1504800</v>
      </c>
      <c r="E324" s="26">
        <v>-4196.13</v>
      </c>
      <c r="F324" s="27">
        <v>-2.996E-3</v>
      </c>
      <c r="G324" s="16"/>
    </row>
    <row r="325" spans="1:7" x14ac:dyDescent="0.25">
      <c r="A325" s="13" t="s">
        <v>3044</v>
      </c>
      <c r="B325" s="33"/>
      <c r="C325" s="33" t="s">
        <v>909</v>
      </c>
      <c r="D325" s="44">
        <v>-418152</v>
      </c>
      <c r="E325" s="26">
        <v>-4212.88</v>
      </c>
      <c r="F325" s="27">
        <v>-3.0079999999999998E-3</v>
      </c>
      <c r="G325" s="16"/>
    </row>
    <row r="326" spans="1:7" x14ac:dyDescent="0.25">
      <c r="A326" s="13" t="s">
        <v>3045</v>
      </c>
      <c r="B326" s="33"/>
      <c r="C326" s="33" t="s">
        <v>500</v>
      </c>
      <c r="D326" s="44">
        <v>-367200</v>
      </c>
      <c r="E326" s="26">
        <v>-4236.2</v>
      </c>
      <c r="F326" s="27">
        <v>-3.0249999999999999E-3</v>
      </c>
      <c r="G326" s="16"/>
    </row>
    <row r="327" spans="1:7" x14ac:dyDescent="0.25">
      <c r="A327" s="13" t="s">
        <v>2351</v>
      </c>
      <c r="B327" s="33"/>
      <c r="C327" s="33" t="s">
        <v>530</v>
      </c>
      <c r="D327" s="44">
        <v>-144150</v>
      </c>
      <c r="E327" s="26">
        <v>-4410.41</v>
      </c>
      <c r="F327" s="27">
        <v>-3.1489999999999999E-3</v>
      </c>
      <c r="G327" s="16"/>
    </row>
    <row r="328" spans="1:7" x14ac:dyDescent="0.25">
      <c r="A328" s="13" t="s">
        <v>2366</v>
      </c>
      <c r="B328" s="33"/>
      <c r="C328" s="33" t="s">
        <v>479</v>
      </c>
      <c r="D328" s="44">
        <v>-669000</v>
      </c>
      <c r="E328" s="26">
        <v>-4413.7299999999996</v>
      </c>
      <c r="F328" s="27">
        <v>-3.1510000000000002E-3</v>
      </c>
      <c r="G328" s="16"/>
    </row>
    <row r="329" spans="1:7" x14ac:dyDescent="0.25">
      <c r="A329" s="13" t="s">
        <v>2365</v>
      </c>
      <c r="B329" s="33"/>
      <c r="C329" s="33" t="s">
        <v>431</v>
      </c>
      <c r="D329" s="44">
        <v>-382250</v>
      </c>
      <c r="E329" s="26">
        <v>-4459.5200000000004</v>
      </c>
      <c r="F329" s="27">
        <v>-3.1840000000000002E-3</v>
      </c>
      <c r="G329" s="16"/>
    </row>
    <row r="330" spans="1:7" x14ac:dyDescent="0.25">
      <c r="A330" s="13" t="s">
        <v>2355</v>
      </c>
      <c r="B330" s="33"/>
      <c r="C330" s="33" t="s">
        <v>808</v>
      </c>
      <c r="D330" s="44">
        <v>-280475</v>
      </c>
      <c r="E330" s="26">
        <v>-4483.53</v>
      </c>
      <c r="F330" s="27">
        <v>-3.2009999999999999E-3</v>
      </c>
      <c r="G330" s="16"/>
    </row>
    <row r="331" spans="1:7" x14ac:dyDescent="0.25">
      <c r="A331" s="13" t="s">
        <v>2329</v>
      </c>
      <c r="B331" s="33"/>
      <c r="C331" s="33" t="s">
        <v>465</v>
      </c>
      <c r="D331" s="44">
        <v>-1054000</v>
      </c>
      <c r="E331" s="26">
        <v>-4494.78</v>
      </c>
      <c r="F331" s="27">
        <v>-3.209E-3</v>
      </c>
      <c r="G331" s="16"/>
    </row>
    <row r="332" spans="1:7" x14ac:dyDescent="0.25">
      <c r="A332" s="13" t="s">
        <v>3046</v>
      </c>
      <c r="B332" s="33"/>
      <c r="C332" s="33" t="s">
        <v>415</v>
      </c>
      <c r="D332" s="44">
        <v>-302000</v>
      </c>
      <c r="E332" s="26">
        <v>-4632.53</v>
      </c>
      <c r="F332" s="27">
        <v>-3.3080000000000002E-3</v>
      </c>
      <c r="G332" s="16"/>
    </row>
    <row r="333" spans="1:7" x14ac:dyDescent="0.25">
      <c r="A333" s="13" t="s">
        <v>3047</v>
      </c>
      <c r="B333" s="33"/>
      <c r="C333" s="33" t="s">
        <v>490</v>
      </c>
      <c r="D333" s="44">
        <v>-538750</v>
      </c>
      <c r="E333" s="26">
        <v>-4723.49</v>
      </c>
      <c r="F333" s="27">
        <v>-3.3730000000000001E-3</v>
      </c>
      <c r="G333" s="16"/>
    </row>
    <row r="334" spans="1:7" x14ac:dyDescent="0.25">
      <c r="A334" s="13" t="s">
        <v>3048</v>
      </c>
      <c r="B334" s="33"/>
      <c r="C334" s="33" t="s">
        <v>808</v>
      </c>
      <c r="D334" s="44">
        <v>-606450</v>
      </c>
      <c r="E334" s="26">
        <v>-4766.7</v>
      </c>
      <c r="F334" s="27">
        <v>-3.4039999999999999E-3</v>
      </c>
      <c r="G334" s="16"/>
    </row>
    <row r="335" spans="1:7" x14ac:dyDescent="0.25">
      <c r="A335" s="13" t="s">
        <v>3049</v>
      </c>
      <c r="B335" s="33"/>
      <c r="C335" s="33" t="s">
        <v>431</v>
      </c>
      <c r="D335" s="44">
        <v>-147500</v>
      </c>
      <c r="E335" s="26">
        <v>-4789.25</v>
      </c>
      <c r="F335" s="27">
        <v>-3.4199999999999999E-3</v>
      </c>
      <c r="G335" s="16"/>
    </row>
    <row r="336" spans="1:7" x14ac:dyDescent="0.25">
      <c r="A336" s="13" t="s">
        <v>3050</v>
      </c>
      <c r="B336" s="33"/>
      <c r="C336" s="33" t="s">
        <v>795</v>
      </c>
      <c r="D336" s="44">
        <v>-2186250</v>
      </c>
      <c r="E336" s="26">
        <v>-4845.3900000000003</v>
      </c>
      <c r="F336" s="27">
        <v>-3.46E-3</v>
      </c>
      <c r="G336" s="16"/>
    </row>
    <row r="337" spans="1:7" x14ac:dyDescent="0.25">
      <c r="A337" s="13" t="s">
        <v>3051</v>
      </c>
      <c r="B337" s="33"/>
      <c r="C337" s="33" t="s">
        <v>581</v>
      </c>
      <c r="D337" s="44">
        <v>-95500</v>
      </c>
      <c r="E337" s="26">
        <v>-5097.6499999999996</v>
      </c>
      <c r="F337" s="27">
        <v>-3.64E-3</v>
      </c>
      <c r="G337" s="16"/>
    </row>
    <row r="338" spans="1:7" x14ac:dyDescent="0.25">
      <c r="A338" s="13" t="s">
        <v>3052</v>
      </c>
      <c r="B338" s="33"/>
      <c r="C338" s="33" t="s">
        <v>523</v>
      </c>
      <c r="D338" s="44">
        <v>-6811875</v>
      </c>
      <c r="E338" s="26">
        <v>-5185.88</v>
      </c>
      <c r="F338" s="27">
        <v>-3.7030000000000001E-3</v>
      </c>
      <c r="G338" s="16"/>
    </row>
    <row r="339" spans="1:7" x14ac:dyDescent="0.25">
      <c r="A339" s="13" t="s">
        <v>3053</v>
      </c>
      <c r="B339" s="33"/>
      <c r="C339" s="33" t="s">
        <v>420</v>
      </c>
      <c r="D339" s="44">
        <v>-1769850</v>
      </c>
      <c r="E339" s="26">
        <v>-5361.76</v>
      </c>
      <c r="F339" s="27">
        <v>-3.8279999999999998E-3</v>
      </c>
      <c r="G339" s="16"/>
    </row>
    <row r="340" spans="1:7" x14ac:dyDescent="0.25">
      <c r="A340" s="13" t="s">
        <v>3054</v>
      </c>
      <c r="B340" s="33"/>
      <c r="C340" s="33" t="s">
        <v>396</v>
      </c>
      <c r="D340" s="44">
        <v>-9787500</v>
      </c>
      <c r="E340" s="26">
        <v>-5410.53</v>
      </c>
      <c r="F340" s="27">
        <v>-3.8630000000000001E-3</v>
      </c>
      <c r="G340" s="16"/>
    </row>
    <row r="341" spans="1:7" x14ac:dyDescent="0.25">
      <c r="A341" s="13" t="s">
        <v>2368</v>
      </c>
      <c r="B341" s="33"/>
      <c r="C341" s="33" t="s">
        <v>412</v>
      </c>
      <c r="D341" s="44">
        <v>-203350</v>
      </c>
      <c r="E341" s="26">
        <v>-5446.32</v>
      </c>
      <c r="F341" s="27">
        <v>-3.8890000000000001E-3</v>
      </c>
      <c r="G341" s="16"/>
    </row>
    <row r="342" spans="1:7" x14ac:dyDescent="0.25">
      <c r="A342" s="13" t="s">
        <v>3055</v>
      </c>
      <c r="B342" s="33"/>
      <c r="C342" s="33" t="s">
        <v>412</v>
      </c>
      <c r="D342" s="44">
        <v>-47350</v>
      </c>
      <c r="E342" s="26">
        <v>-5467.88</v>
      </c>
      <c r="F342" s="27">
        <v>-3.9039999999999999E-3</v>
      </c>
      <c r="G342" s="16"/>
    </row>
    <row r="343" spans="1:7" x14ac:dyDescent="0.25">
      <c r="A343" s="13" t="s">
        <v>3056</v>
      </c>
      <c r="B343" s="33"/>
      <c r="C343" s="33" t="s">
        <v>1614</v>
      </c>
      <c r="D343" s="44">
        <v>-399200</v>
      </c>
      <c r="E343" s="26">
        <v>-5569.04</v>
      </c>
      <c r="F343" s="27">
        <v>-3.9760000000000004E-3</v>
      </c>
      <c r="G343" s="16"/>
    </row>
    <row r="344" spans="1:7" x14ac:dyDescent="0.25">
      <c r="A344" s="13" t="s">
        <v>2363</v>
      </c>
      <c r="B344" s="33"/>
      <c r="C344" s="33" t="s">
        <v>415</v>
      </c>
      <c r="D344" s="44">
        <v>-182525</v>
      </c>
      <c r="E344" s="26">
        <v>-5618.12</v>
      </c>
      <c r="F344" s="27">
        <v>-4.0119999999999999E-3</v>
      </c>
      <c r="G344" s="16"/>
    </row>
    <row r="345" spans="1:7" x14ac:dyDescent="0.25">
      <c r="A345" s="13" t="s">
        <v>3057</v>
      </c>
      <c r="B345" s="33"/>
      <c r="C345" s="33" t="s">
        <v>405</v>
      </c>
      <c r="D345" s="44">
        <v>-365400</v>
      </c>
      <c r="E345" s="26">
        <v>-5825.57</v>
      </c>
      <c r="F345" s="27">
        <v>-4.1599999999999996E-3</v>
      </c>
      <c r="G345" s="16"/>
    </row>
    <row r="346" spans="1:7" x14ac:dyDescent="0.25">
      <c r="A346" s="13" t="s">
        <v>2375</v>
      </c>
      <c r="B346" s="33"/>
      <c r="C346" s="33" t="s">
        <v>786</v>
      </c>
      <c r="D346" s="44">
        <v>-50900</v>
      </c>
      <c r="E346" s="26">
        <v>-5890.56</v>
      </c>
      <c r="F346" s="27">
        <v>-4.2059999999999997E-3</v>
      </c>
      <c r="G346" s="16"/>
    </row>
    <row r="347" spans="1:7" x14ac:dyDescent="0.25">
      <c r="A347" s="13" t="s">
        <v>2360</v>
      </c>
      <c r="B347" s="33"/>
      <c r="C347" s="33" t="s">
        <v>484</v>
      </c>
      <c r="D347" s="44">
        <v>-2337400</v>
      </c>
      <c r="E347" s="26">
        <v>-5991.92</v>
      </c>
      <c r="F347" s="27">
        <v>-4.2779999999999997E-3</v>
      </c>
      <c r="G347" s="16"/>
    </row>
    <row r="348" spans="1:7" x14ac:dyDescent="0.25">
      <c r="A348" s="13" t="s">
        <v>2320</v>
      </c>
      <c r="B348" s="33"/>
      <c r="C348" s="33" t="s">
        <v>465</v>
      </c>
      <c r="D348" s="44">
        <v>-4607900</v>
      </c>
      <c r="E348" s="26">
        <v>-6064.46</v>
      </c>
      <c r="F348" s="27">
        <v>-4.3299999999999996E-3</v>
      </c>
      <c r="G348" s="16"/>
    </row>
    <row r="349" spans="1:7" x14ac:dyDescent="0.25">
      <c r="A349" s="13" t="s">
        <v>3058</v>
      </c>
      <c r="B349" s="33"/>
      <c r="C349" s="33" t="s">
        <v>479</v>
      </c>
      <c r="D349" s="44">
        <v>-68375</v>
      </c>
      <c r="E349" s="26">
        <v>-6146.5</v>
      </c>
      <c r="F349" s="27">
        <v>-4.3889999999999997E-3</v>
      </c>
      <c r="G349" s="16"/>
    </row>
    <row r="350" spans="1:7" x14ac:dyDescent="0.25">
      <c r="A350" s="13" t="s">
        <v>2323</v>
      </c>
      <c r="B350" s="33"/>
      <c r="C350" s="33" t="s">
        <v>445</v>
      </c>
      <c r="D350" s="44">
        <v>-922500</v>
      </c>
      <c r="E350" s="26">
        <v>-6149.85</v>
      </c>
      <c r="F350" s="27">
        <v>-4.3909999999999999E-3</v>
      </c>
      <c r="G350" s="16"/>
    </row>
    <row r="351" spans="1:7" x14ac:dyDescent="0.25">
      <c r="A351" s="13" t="s">
        <v>2380</v>
      </c>
      <c r="B351" s="33"/>
      <c r="C351" s="33" t="s">
        <v>1597</v>
      </c>
      <c r="D351" s="44">
        <v>-267900</v>
      </c>
      <c r="E351" s="26">
        <v>-6227.2</v>
      </c>
      <c r="F351" s="27">
        <v>-4.4460000000000003E-3</v>
      </c>
      <c r="G351" s="16"/>
    </row>
    <row r="352" spans="1:7" x14ac:dyDescent="0.25">
      <c r="A352" s="13" t="s">
        <v>2338</v>
      </c>
      <c r="B352" s="33"/>
      <c r="C352" s="33" t="s">
        <v>396</v>
      </c>
      <c r="D352" s="44">
        <v>-7168500</v>
      </c>
      <c r="E352" s="26">
        <v>-6414.37</v>
      </c>
      <c r="F352" s="27">
        <v>-4.5799999999999999E-3</v>
      </c>
      <c r="G352" s="16"/>
    </row>
    <row r="353" spans="1:7" x14ac:dyDescent="0.25">
      <c r="A353" s="13" t="s">
        <v>3059</v>
      </c>
      <c r="B353" s="33"/>
      <c r="C353" s="33" t="s">
        <v>479</v>
      </c>
      <c r="D353" s="44">
        <v>-1151000</v>
      </c>
      <c r="E353" s="26">
        <v>-6527.32</v>
      </c>
      <c r="F353" s="27">
        <v>-4.6610000000000002E-3</v>
      </c>
      <c r="G353" s="16"/>
    </row>
    <row r="354" spans="1:7" x14ac:dyDescent="0.25">
      <c r="A354" s="13" t="s">
        <v>3060</v>
      </c>
      <c r="B354" s="33"/>
      <c r="C354" s="33" t="s">
        <v>479</v>
      </c>
      <c r="D354" s="44">
        <v>-274175</v>
      </c>
      <c r="E354" s="26">
        <v>-6569.1</v>
      </c>
      <c r="F354" s="27">
        <v>-4.6909999999999999E-3</v>
      </c>
      <c r="G354" s="16"/>
    </row>
    <row r="355" spans="1:7" x14ac:dyDescent="0.25">
      <c r="A355" s="13" t="s">
        <v>2349</v>
      </c>
      <c r="B355" s="33"/>
      <c r="C355" s="33" t="s">
        <v>445</v>
      </c>
      <c r="D355" s="44">
        <v>-903000</v>
      </c>
      <c r="E355" s="26">
        <v>-6591.45</v>
      </c>
      <c r="F355" s="27">
        <v>-4.7070000000000002E-3</v>
      </c>
      <c r="G355" s="16"/>
    </row>
    <row r="356" spans="1:7" x14ac:dyDescent="0.25">
      <c r="A356" s="13" t="s">
        <v>3061</v>
      </c>
      <c r="B356" s="33"/>
      <c r="C356" s="33" t="s">
        <v>473</v>
      </c>
      <c r="D356" s="44">
        <v>-8706700</v>
      </c>
      <c r="E356" s="26">
        <v>-6921.83</v>
      </c>
      <c r="F356" s="27">
        <v>-4.9430000000000003E-3</v>
      </c>
      <c r="G356" s="16"/>
    </row>
    <row r="357" spans="1:7" x14ac:dyDescent="0.25">
      <c r="A357" s="13" t="s">
        <v>3062</v>
      </c>
      <c r="B357" s="33"/>
      <c r="C357" s="33" t="s">
        <v>396</v>
      </c>
      <c r="D357" s="44">
        <v>-318000</v>
      </c>
      <c r="E357" s="26">
        <v>-6924.29</v>
      </c>
      <c r="F357" s="27">
        <v>-4.9439999999999996E-3</v>
      </c>
      <c r="G357" s="16"/>
    </row>
    <row r="358" spans="1:7" x14ac:dyDescent="0.25">
      <c r="A358" s="13" t="s">
        <v>3063</v>
      </c>
      <c r="B358" s="33"/>
      <c r="C358" s="33" t="s">
        <v>487</v>
      </c>
      <c r="D358" s="44">
        <v>-648900</v>
      </c>
      <c r="E358" s="26">
        <v>-7158.34</v>
      </c>
      <c r="F358" s="27">
        <v>-5.1110000000000001E-3</v>
      </c>
      <c r="G358" s="16"/>
    </row>
    <row r="359" spans="1:7" x14ac:dyDescent="0.25">
      <c r="A359" s="13" t="s">
        <v>2333</v>
      </c>
      <c r="B359" s="33"/>
      <c r="C359" s="33" t="s">
        <v>460</v>
      </c>
      <c r="D359" s="44">
        <v>-3525375</v>
      </c>
      <c r="E359" s="26">
        <v>-7642.66</v>
      </c>
      <c r="F359" s="27">
        <v>-5.457E-3</v>
      </c>
      <c r="G359" s="16"/>
    </row>
    <row r="360" spans="1:7" x14ac:dyDescent="0.25">
      <c r="A360" s="13" t="s">
        <v>2374</v>
      </c>
      <c r="B360" s="33"/>
      <c r="C360" s="33" t="s">
        <v>405</v>
      </c>
      <c r="D360" s="44">
        <v>-211750</v>
      </c>
      <c r="E360" s="26">
        <v>-7664.4</v>
      </c>
      <c r="F360" s="27">
        <v>-5.4730000000000004E-3</v>
      </c>
      <c r="G360" s="16"/>
    </row>
    <row r="361" spans="1:7" x14ac:dyDescent="0.25">
      <c r="A361" s="13" t="s">
        <v>2362</v>
      </c>
      <c r="B361" s="33"/>
      <c r="C361" s="33" t="s">
        <v>412</v>
      </c>
      <c r="D361" s="44">
        <v>-1173150</v>
      </c>
      <c r="E361" s="26">
        <v>-7953.96</v>
      </c>
      <c r="F361" s="27">
        <v>-5.6800000000000002E-3</v>
      </c>
      <c r="G361" s="16"/>
    </row>
    <row r="362" spans="1:7" x14ac:dyDescent="0.25">
      <c r="A362" s="13" t="s">
        <v>2358</v>
      </c>
      <c r="B362" s="33"/>
      <c r="C362" s="33" t="s">
        <v>405</v>
      </c>
      <c r="D362" s="44">
        <v>-549600</v>
      </c>
      <c r="E362" s="26">
        <v>-8673.24</v>
      </c>
      <c r="F362" s="27">
        <v>-6.1929999999999997E-3</v>
      </c>
      <c r="G362" s="16"/>
    </row>
    <row r="363" spans="1:7" x14ac:dyDescent="0.25">
      <c r="A363" s="13" t="s">
        <v>2382</v>
      </c>
      <c r="B363" s="33"/>
      <c r="C363" s="33" t="s">
        <v>786</v>
      </c>
      <c r="D363" s="44">
        <v>-331750</v>
      </c>
      <c r="E363" s="26">
        <v>-8688.2000000000007</v>
      </c>
      <c r="F363" s="27">
        <v>-6.2040000000000003E-3</v>
      </c>
      <c r="G363" s="16"/>
    </row>
    <row r="364" spans="1:7" x14ac:dyDescent="0.25">
      <c r="A364" s="13" t="s">
        <v>3064</v>
      </c>
      <c r="B364" s="33"/>
      <c r="C364" s="33" t="s">
        <v>1609</v>
      </c>
      <c r="D364" s="44">
        <v>-12838500</v>
      </c>
      <c r="E364" s="26">
        <v>-8861.1299999999992</v>
      </c>
      <c r="F364" s="27">
        <v>-6.3270000000000002E-3</v>
      </c>
      <c r="G364" s="16"/>
    </row>
    <row r="365" spans="1:7" x14ac:dyDescent="0.25">
      <c r="A365" s="13" t="s">
        <v>2381</v>
      </c>
      <c r="B365" s="33"/>
      <c r="C365" s="33" t="s">
        <v>473</v>
      </c>
      <c r="D365" s="44">
        <v>-509675</v>
      </c>
      <c r="E365" s="26">
        <v>-8883.3799999999992</v>
      </c>
      <c r="F365" s="27">
        <v>-6.3429999999999997E-3</v>
      </c>
      <c r="G365" s="16"/>
    </row>
    <row r="366" spans="1:7" x14ac:dyDescent="0.25">
      <c r="A366" s="13" t="s">
        <v>3065</v>
      </c>
      <c r="B366" s="33"/>
      <c r="C366" s="33" t="s">
        <v>448</v>
      </c>
      <c r="D366" s="44">
        <v>-653800</v>
      </c>
      <c r="E366" s="26">
        <v>-9173.7900000000009</v>
      </c>
      <c r="F366" s="27">
        <v>-6.5510000000000004E-3</v>
      </c>
      <c r="G366" s="16"/>
    </row>
    <row r="367" spans="1:7" x14ac:dyDescent="0.25">
      <c r="A367" s="13" t="s">
        <v>3066</v>
      </c>
      <c r="B367" s="33"/>
      <c r="C367" s="33" t="s">
        <v>479</v>
      </c>
      <c r="D367" s="44">
        <v>-4155000</v>
      </c>
      <c r="E367" s="26">
        <v>-9708.16</v>
      </c>
      <c r="F367" s="27">
        <v>-6.9319999999999998E-3</v>
      </c>
      <c r="G367" s="16"/>
    </row>
    <row r="368" spans="1:7" x14ac:dyDescent="0.25">
      <c r="A368" s="13" t="s">
        <v>3067</v>
      </c>
      <c r="B368" s="33"/>
      <c r="C368" s="33" t="s">
        <v>487</v>
      </c>
      <c r="D368" s="44">
        <v>-150500</v>
      </c>
      <c r="E368" s="26">
        <v>-9981.24</v>
      </c>
      <c r="F368" s="27">
        <v>-7.1269999999999997E-3</v>
      </c>
      <c r="G368" s="16"/>
    </row>
    <row r="369" spans="1:7" x14ac:dyDescent="0.25">
      <c r="A369" s="13" t="s">
        <v>2319</v>
      </c>
      <c r="B369" s="33"/>
      <c r="C369" s="33" t="s">
        <v>473</v>
      </c>
      <c r="D369" s="44">
        <v>-3031100</v>
      </c>
      <c r="E369" s="26">
        <v>-10179.950000000001</v>
      </c>
      <c r="F369" s="27">
        <v>-7.2690000000000003E-3</v>
      </c>
      <c r="G369" s="16"/>
    </row>
    <row r="370" spans="1:7" x14ac:dyDescent="0.25">
      <c r="A370" s="13" t="s">
        <v>2379</v>
      </c>
      <c r="B370" s="33"/>
      <c r="C370" s="33" t="s">
        <v>402</v>
      </c>
      <c r="D370" s="44">
        <v>-2569350</v>
      </c>
      <c r="E370" s="26">
        <v>-10252.99</v>
      </c>
      <c r="F370" s="27">
        <v>-7.3210000000000003E-3</v>
      </c>
      <c r="G370" s="16"/>
    </row>
    <row r="371" spans="1:7" x14ac:dyDescent="0.25">
      <c r="A371" s="13" t="s">
        <v>2336</v>
      </c>
      <c r="B371" s="33"/>
      <c r="C371" s="33" t="s">
        <v>405</v>
      </c>
      <c r="D371" s="44">
        <v>-131025</v>
      </c>
      <c r="E371" s="26">
        <v>-10645.65</v>
      </c>
      <c r="F371" s="27">
        <v>-7.6020000000000003E-3</v>
      </c>
      <c r="G371" s="16"/>
    </row>
    <row r="372" spans="1:7" x14ac:dyDescent="0.25">
      <c r="A372" s="13" t="s">
        <v>2341</v>
      </c>
      <c r="B372" s="33"/>
      <c r="C372" s="33" t="s">
        <v>412</v>
      </c>
      <c r="D372" s="44">
        <v>-456050</v>
      </c>
      <c r="E372" s="26">
        <v>-11082.02</v>
      </c>
      <c r="F372" s="27">
        <v>-7.9129999999999999E-3</v>
      </c>
      <c r="G372" s="16"/>
    </row>
    <row r="373" spans="1:7" x14ac:dyDescent="0.25">
      <c r="A373" s="13" t="s">
        <v>3068</v>
      </c>
      <c r="B373" s="33"/>
      <c r="C373" s="33" t="s">
        <v>448</v>
      </c>
      <c r="D373" s="44">
        <v>-2083375</v>
      </c>
      <c r="E373" s="26">
        <v>-11296.06</v>
      </c>
      <c r="F373" s="27">
        <v>-8.0660000000000003E-3</v>
      </c>
      <c r="G373" s="16"/>
    </row>
    <row r="374" spans="1:7" x14ac:dyDescent="0.25">
      <c r="A374" s="13" t="s">
        <v>3069</v>
      </c>
      <c r="B374" s="33"/>
      <c r="C374" s="33" t="s">
        <v>490</v>
      </c>
      <c r="D374" s="44">
        <v>-1263750</v>
      </c>
      <c r="E374" s="26">
        <v>-12059.97</v>
      </c>
      <c r="F374" s="27">
        <v>-8.6119999999999999E-3</v>
      </c>
      <c r="G374" s="16"/>
    </row>
    <row r="375" spans="1:7" x14ac:dyDescent="0.25">
      <c r="A375" s="13" t="s">
        <v>2344</v>
      </c>
      <c r="B375" s="33"/>
      <c r="C375" s="33" t="s">
        <v>898</v>
      </c>
      <c r="D375" s="44">
        <v>-5018475</v>
      </c>
      <c r="E375" s="26">
        <v>-12425.74</v>
      </c>
      <c r="F375" s="27">
        <v>-8.8730000000000007E-3</v>
      </c>
      <c r="G375" s="16"/>
    </row>
    <row r="376" spans="1:7" x14ac:dyDescent="0.25">
      <c r="A376" s="13" t="s">
        <v>2371</v>
      </c>
      <c r="B376" s="33"/>
      <c r="C376" s="33" t="s">
        <v>909</v>
      </c>
      <c r="D376" s="44">
        <v>-1905600</v>
      </c>
      <c r="E376" s="26">
        <v>-12485.49</v>
      </c>
      <c r="F376" s="27">
        <v>-8.9160000000000003E-3</v>
      </c>
      <c r="G376" s="16"/>
    </row>
    <row r="377" spans="1:7" x14ac:dyDescent="0.25">
      <c r="A377" s="13" t="s">
        <v>2364</v>
      </c>
      <c r="B377" s="33"/>
      <c r="C377" s="33" t="s">
        <v>769</v>
      </c>
      <c r="D377" s="44">
        <v>-3545775</v>
      </c>
      <c r="E377" s="26">
        <v>-12800.25</v>
      </c>
      <c r="F377" s="27">
        <v>-9.1400000000000006E-3</v>
      </c>
      <c r="G377" s="16"/>
    </row>
    <row r="378" spans="1:7" x14ac:dyDescent="0.25">
      <c r="A378" s="13" t="s">
        <v>2370</v>
      </c>
      <c r="B378" s="33"/>
      <c r="C378" s="33" t="s">
        <v>396</v>
      </c>
      <c r="D378" s="44">
        <v>-1719000</v>
      </c>
      <c r="E378" s="26">
        <v>-13331.7</v>
      </c>
      <c r="F378" s="27">
        <v>-9.5200000000000007E-3</v>
      </c>
      <c r="G378" s="16"/>
    </row>
    <row r="379" spans="1:7" x14ac:dyDescent="0.25">
      <c r="A379" s="13" t="s">
        <v>3070</v>
      </c>
      <c r="B379" s="33"/>
      <c r="C379" s="33" t="s">
        <v>399</v>
      </c>
      <c r="D379" s="44">
        <v>-3254400</v>
      </c>
      <c r="E379" s="26">
        <v>-13390.23</v>
      </c>
      <c r="F379" s="27">
        <v>-9.5619999999999993E-3</v>
      </c>
      <c r="G379" s="16"/>
    </row>
    <row r="380" spans="1:7" x14ac:dyDescent="0.25">
      <c r="A380" s="13" t="s">
        <v>2347</v>
      </c>
      <c r="B380" s="33"/>
      <c r="C380" s="33" t="s">
        <v>479</v>
      </c>
      <c r="D380" s="44">
        <v>-3113000</v>
      </c>
      <c r="E380" s="26">
        <v>-13434.15</v>
      </c>
      <c r="F380" s="27">
        <v>-9.5930000000000008E-3</v>
      </c>
      <c r="G380" s="16"/>
    </row>
    <row r="381" spans="1:7" x14ac:dyDescent="0.25">
      <c r="A381" s="13" t="s">
        <v>2384</v>
      </c>
      <c r="B381" s="33"/>
      <c r="C381" s="33" t="s">
        <v>473</v>
      </c>
      <c r="D381" s="44">
        <v>-208240000</v>
      </c>
      <c r="E381" s="26">
        <v>-14264.44</v>
      </c>
      <c r="F381" s="27">
        <v>-1.0186000000000001E-2</v>
      </c>
      <c r="G381" s="16"/>
    </row>
    <row r="382" spans="1:7" x14ac:dyDescent="0.25">
      <c r="A382" s="13" t="s">
        <v>3071</v>
      </c>
      <c r="B382" s="33"/>
      <c r="C382" s="33" t="s">
        <v>405</v>
      </c>
      <c r="D382" s="44">
        <v>-1033200</v>
      </c>
      <c r="E382" s="26">
        <v>-14689</v>
      </c>
      <c r="F382" s="27">
        <v>-1.0489E-2</v>
      </c>
      <c r="G382" s="16"/>
    </row>
    <row r="383" spans="1:7" x14ac:dyDescent="0.25">
      <c r="A383" s="13" t="s">
        <v>3072</v>
      </c>
      <c r="B383" s="33"/>
      <c r="C383" s="33" t="s">
        <v>1614</v>
      </c>
      <c r="D383" s="44">
        <v>-8619800</v>
      </c>
      <c r="E383" s="26">
        <v>-15834.57</v>
      </c>
      <c r="F383" s="27">
        <v>-1.1306999999999999E-2</v>
      </c>
      <c r="G383" s="16"/>
    </row>
    <row r="384" spans="1:7" x14ac:dyDescent="0.25">
      <c r="A384" s="13" t="s">
        <v>2361</v>
      </c>
      <c r="B384" s="33"/>
      <c r="C384" s="33" t="s">
        <v>479</v>
      </c>
      <c r="D384" s="44">
        <v>-3816800</v>
      </c>
      <c r="E384" s="26">
        <v>-15904.61</v>
      </c>
      <c r="F384" s="27">
        <v>-1.1357000000000001E-2</v>
      </c>
      <c r="G384" s="16"/>
    </row>
    <row r="385" spans="1:7" x14ac:dyDescent="0.25">
      <c r="A385" s="13" t="s">
        <v>2383</v>
      </c>
      <c r="B385" s="33"/>
      <c r="C385" s="33" t="s">
        <v>420</v>
      </c>
      <c r="D385" s="44">
        <v>-379050</v>
      </c>
      <c r="E385" s="26">
        <v>-15922</v>
      </c>
      <c r="F385" s="27">
        <v>-1.137E-2</v>
      </c>
      <c r="G385" s="16"/>
    </row>
    <row r="386" spans="1:7" x14ac:dyDescent="0.25">
      <c r="A386" s="13" t="s">
        <v>3073</v>
      </c>
      <c r="B386" s="33"/>
      <c r="C386" s="33" t="s">
        <v>393</v>
      </c>
      <c r="D386" s="44">
        <v>-327600</v>
      </c>
      <c r="E386" s="26">
        <v>-16247.65</v>
      </c>
      <c r="F386" s="27">
        <v>-1.1601999999999999E-2</v>
      </c>
      <c r="G386" s="16"/>
    </row>
    <row r="387" spans="1:7" x14ac:dyDescent="0.25">
      <c r="A387" s="13" t="s">
        <v>2340</v>
      </c>
      <c r="B387" s="33"/>
      <c r="C387" s="33" t="s">
        <v>823</v>
      </c>
      <c r="D387" s="44">
        <v>-14240000</v>
      </c>
      <c r="E387" s="26">
        <v>-16447.2</v>
      </c>
      <c r="F387" s="27">
        <v>-1.1745E-2</v>
      </c>
      <c r="G387" s="16"/>
    </row>
    <row r="388" spans="1:7" x14ac:dyDescent="0.25">
      <c r="A388" s="13" t="s">
        <v>2378</v>
      </c>
      <c r="B388" s="33"/>
      <c r="C388" s="33" t="s">
        <v>396</v>
      </c>
      <c r="D388" s="44">
        <v>-1255800</v>
      </c>
      <c r="E388" s="26">
        <v>-17023</v>
      </c>
      <c r="F388" s="27">
        <v>-1.2156E-2</v>
      </c>
      <c r="G388" s="16"/>
    </row>
    <row r="389" spans="1:7" x14ac:dyDescent="0.25">
      <c r="A389" s="13" t="s">
        <v>2386</v>
      </c>
      <c r="B389" s="33"/>
      <c r="C389" s="33" t="s">
        <v>396</v>
      </c>
      <c r="D389" s="44">
        <v>-1640000</v>
      </c>
      <c r="E389" s="26">
        <v>-18127.740000000002</v>
      </c>
      <c r="F389" s="27">
        <v>-1.2945E-2</v>
      </c>
      <c r="G389" s="16"/>
    </row>
    <row r="390" spans="1:7" x14ac:dyDescent="0.25">
      <c r="A390" s="13" t="s">
        <v>2376</v>
      </c>
      <c r="B390" s="33"/>
      <c r="C390" s="33" t="s">
        <v>479</v>
      </c>
      <c r="D390" s="44">
        <v>-8502450</v>
      </c>
      <c r="E390" s="26">
        <v>-19440.849999999999</v>
      </c>
      <c r="F390" s="27">
        <v>-1.3883E-2</v>
      </c>
      <c r="G390" s="16"/>
    </row>
    <row r="391" spans="1:7" x14ac:dyDescent="0.25">
      <c r="A391" s="13" t="s">
        <v>2348</v>
      </c>
      <c r="B391" s="33"/>
      <c r="C391" s="33" t="s">
        <v>823</v>
      </c>
      <c r="D391" s="44">
        <v>-2035125</v>
      </c>
      <c r="E391" s="26">
        <v>-21693.41</v>
      </c>
      <c r="F391" s="27">
        <v>-1.5491E-2</v>
      </c>
      <c r="G391" s="16"/>
    </row>
    <row r="392" spans="1:7" x14ac:dyDescent="0.25">
      <c r="A392" s="13" t="s">
        <v>2316</v>
      </c>
      <c r="B392" s="33"/>
      <c r="C392" s="33" t="s">
        <v>1200</v>
      </c>
      <c r="D392" s="44">
        <v>-6047850</v>
      </c>
      <c r="E392" s="26">
        <v>-28137.62</v>
      </c>
      <c r="F392" s="27">
        <v>-2.0093E-2</v>
      </c>
      <c r="G392" s="16"/>
    </row>
    <row r="393" spans="1:7" x14ac:dyDescent="0.25">
      <c r="A393" s="13" t="s">
        <v>2373</v>
      </c>
      <c r="B393" s="33"/>
      <c r="C393" s="33" t="s">
        <v>396</v>
      </c>
      <c r="D393" s="44">
        <v>-1854600</v>
      </c>
      <c r="E393" s="26">
        <v>-34043.040000000001</v>
      </c>
      <c r="F393" s="27">
        <v>-2.4309999999999998E-2</v>
      </c>
      <c r="G393" s="16"/>
    </row>
    <row r="394" spans="1:7" x14ac:dyDescent="0.25">
      <c r="A394" s="13" t="s">
        <v>2385</v>
      </c>
      <c r="B394" s="33"/>
      <c r="C394" s="33" t="s">
        <v>769</v>
      </c>
      <c r="D394" s="44">
        <v>-6232500</v>
      </c>
      <c r="E394" s="26">
        <v>-79872.600000000006</v>
      </c>
      <c r="F394" s="27">
        <v>-5.7037999999999998E-2</v>
      </c>
      <c r="G394" s="16"/>
    </row>
    <row r="395" spans="1:7" x14ac:dyDescent="0.25">
      <c r="A395" s="17" t="s">
        <v>183</v>
      </c>
      <c r="B395" s="34"/>
      <c r="C395" s="34"/>
      <c r="D395" s="18"/>
      <c r="E395" s="42">
        <v>-934467.35</v>
      </c>
      <c r="F395" s="43">
        <v>-0.66722400000000004</v>
      </c>
      <c r="G395" s="21"/>
    </row>
    <row r="396" spans="1:7" x14ac:dyDescent="0.25">
      <c r="A396" s="13"/>
      <c r="B396" s="33"/>
      <c r="C396" s="33"/>
      <c r="D396" s="14"/>
      <c r="E396" s="15"/>
      <c r="F396" s="16"/>
      <c r="G396" s="16"/>
    </row>
    <row r="397" spans="1:7" x14ac:dyDescent="0.25">
      <c r="A397" s="13"/>
      <c r="B397" s="33"/>
      <c r="C397" s="33"/>
      <c r="D397" s="14"/>
      <c r="E397" s="15"/>
      <c r="F397" s="16"/>
      <c r="G397" s="16"/>
    </row>
    <row r="398" spans="1:7" x14ac:dyDescent="0.25">
      <c r="A398" s="13"/>
      <c r="B398" s="33"/>
      <c r="C398" s="33"/>
      <c r="D398" s="14"/>
      <c r="E398" s="15"/>
      <c r="F398" s="16"/>
      <c r="G398" s="16"/>
    </row>
    <row r="399" spans="1:7" x14ac:dyDescent="0.25">
      <c r="A399" s="24" t="s">
        <v>192</v>
      </c>
      <c r="B399" s="35"/>
      <c r="C399" s="35"/>
      <c r="D399" s="25"/>
      <c r="E399" s="45">
        <v>-934467.35</v>
      </c>
      <c r="F399" s="46">
        <v>-0.66722400000000004</v>
      </c>
      <c r="G399" s="21"/>
    </row>
    <row r="400" spans="1:7" x14ac:dyDescent="0.25">
      <c r="A400" s="13"/>
      <c r="B400" s="33"/>
      <c r="C400" s="33"/>
      <c r="D400" s="14"/>
      <c r="E400" s="15"/>
      <c r="F400" s="16"/>
      <c r="G400" s="16"/>
    </row>
    <row r="401" spans="1:7" x14ac:dyDescent="0.25">
      <c r="A401" s="17" t="s">
        <v>138</v>
      </c>
      <c r="B401" s="33"/>
      <c r="C401" s="33"/>
      <c r="D401" s="14"/>
      <c r="E401" s="15"/>
      <c r="F401" s="16"/>
      <c r="G401" s="16"/>
    </row>
    <row r="402" spans="1:7" x14ac:dyDescent="0.25">
      <c r="A402" s="17" t="s">
        <v>139</v>
      </c>
      <c r="B402" s="33"/>
      <c r="C402" s="33"/>
      <c r="D402" s="14"/>
      <c r="E402" s="15"/>
      <c r="F402" s="16"/>
      <c r="G402" s="16"/>
    </row>
    <row r="403" spans="1:7" x14ac:dyDescent="0.25">
      <c r="A403" s="13" t="s">
        <v>1161</v>
      </c>
      <c r="B403" s="33" t="s">
        <v>1162</v>
      </c>
      <c r="C403" s="33" t="s">
        <v>142</v>
      </c>
      <c r="D403" s="14">
        <v>2500000</v>
      </c>
      <c r="E403" s="15">
        <v>2494.6799999999998</v>
      </c>
      <c r="F403" s="16">
        <v>1.8E-3</v>
      </c>
      <c r="G403" s="16">
        <v>7.3599999999999999E-2</v>
      </c>
    </row>
    <row r="404" spans="1:7" x14ac:dyDescent="0.25">
      <c r="A404" s="13" t="s">
        <v>3074</v>
      </c>
      <c r="B404" s="33" t="s">
        <v>3075</v>
      </c>
      <c r="C404" s="33" t="s">
        <v>142</v>
      </c>
      <c r="D404" s="14">
        <v>1000000</v>
      </c>
      <c r="E404" s="15">
        <v>999.18</v>
      </c>
      <c r="F404" s="16">
        <v>6.9999999999999999E-4</v>
      </c>
      <c r="G404" s="16">
        <v>7.2099999999999997E-2</v>
      </c>
    </row>
    <row r="405" spans="1:7" x14ac:dyDescent="0.25">
      <c r="A405" s="13" t="s">
        <v>3076</v>
      </c>
      <c r="B405" s="33" t="s">
        <v>3077</v>
      </c>
      <c r="C405" s="33" t="s">
        <v>148</v>
      </c>
      <c r="D405" s="14">
        <v>750000</v>
      </c>
      <c r="E405" s="15">
        <v>746.81</v>
      </c>
      <c r="F405" s="16">
        <v>5.0000000000000001E-4</v>
      </c>
      <c r="G405" s="16">
        <v>7.2750999999999996E-2</v>
      </c>
    </row>
    <row r="406" spans="1:7" x14ac:dyDescent="0.25">
      <c r="A406" s="17" t="s">
        <v>183</v>
      </c>
      <c r="B406" s="34"/>
      <c r="C406" s="34"/>
      <c r="D406" s="18"/>
      <c r="E406" s="37">
        <v>4240.67</v>
      </c>
      <c r="F406" s="38">
        <v>3.0000000000000001E-3</v>
      </c>
      <c r="G406" s="21"/>
    </row>
    <row r="407" spans="1:7" x14ac:dyDescent="0.25">
      <c r="A407" s="13"/>
      <c r="B407" s="33"/>
      <c r="C407" s="33"/>
      <c r="D407" s="14"/>
      <c r="E407" s="15"/>
      <c r="F407" s="16"/>
      <c r="G407" s="16"/>
    </row>
    <row r="408" spans="1:7" x14ac:dyDescent="0.25">
      <c r="A408" s="17" t="s">
        <v>184</v>
      </c>
      <c r="B408" s="33"/>
      <c r="C408" s="33"/>
      <c r="D408" s="14"/>
      <c r="E408" s="15"/>
      <c r="F408" s="16"/>
      <c r="G408" s="16"/>
    </row>
    <row r="409" spans="1:7" x14ac:dyDescent="0.25">
      <c r="A409" s="13" t="s">
        <v>3078</v>
      </c>
      <c r="B409" s="33" t="s">
        <v>3079</v>
      </c>
      <c r="C409" s="33" t="s">
        <v>187</v>
      </c>
      <c r="D409" s="14">
        <v>10000000</v>
      </c>
      <c r="E409" s="15">
        <v>10018.49</v>
      </c>
      <c r="F409" s="16">
        <v>7.1999999999999998E-3</v>
      </c>
      <c r="G409" s="16">
        <v>6.4950999999999995E-2</v>
      </c>
    </row>
    <row r="410" spans="1:7" x14ac:dyDescent="0.25">
      <c r="A410" s="13" t="s">
        <v>3080</v>
      </c>
      <c r="B410" s="33" t="s">
        <v>3081</v>
      </c>
      <c r="C410" s="33" t="s">
        <v>187</v>
      </c>
      <c r="D410" s="14">
        <v>10000000</v>
      </c>
      <c r="E410" s="15">
        <v>9924.15</v>
      </c>
      <c r="F410" s="16">
        <v>7.1000000000000004E-3</v>
      </c>
      <c r="G410" s="16">
        <v>6.5390000000000004E-2</v>
      </c>
    </row>
    <row r="411" spans="1:7" x14ac:dyDescent="0.25">
      <c r="A411" s="13" t="s">
        <v>3082</v>
      </c>
      <c r="B411" s="33" t="s">
        <v>3083</v>
      </c>
      <c r="C411" s="33" t="s">
        <v>187</v>
      </c>
      <c r="D411" s="14">
        <v>5000000</v>
      </c>
      <c r="E411" s="15">
        <v>5042.22</v>
      </c>
      <c r="F411" s="16">
        <v>3.5999999999999999E-3</v>
      </c>
      <c r="G411" s="16">
        <v>6.5434999999999993E-2</v>
      </c>
    </row>
    <row r="412" spans="1:7" x14ac:dyDescent="0.25">
      <c r="A412" s="17" t="s">
        <v>183</v>
      </c>
      <c r="B412" s="34"/>
      <c r="C412" s="34"/>
      <c r="D412" s="18"/>
      <c r="E412" s="37">
        <v>24984.86</v>
      </c>
      <c r="F412" s="38">
        <v>1.7899999999999999E-2</v>
      </c>
      <c r="G412" s="21"/>
    </row>
    <row r="413" spans="1:7" x14ac:dyDescent="0.25">
      <c r="A413" s="13"/>
      <c r="B413" s="33"/>
      <c r="C413" s="33"/>
      <c r="D413" s="14"/>
      <c r="E413" s="15"/>
      <c r="F413" s="16"/>
      <c r="G413" s="16"/>
    </row>
    <row r="414" spans="1:7" x14ac:dyDescent="0.25">
      <c r="A414" s="17" t="s">
        <v>190</v>
      </c>
      <c r="B414" s="33"/>
      <c r="C414" s="33"/>
      <c r="D414" s="14"/>
      <c r="E414" s="15"/>
      <c r="F414" s="16"/>
      <c r="G414" s="16"/>
    </row>
    <row r="415" spans="1:7" x14ac:dyDescent="0.25">
      <c r="A415" s="17" t="s">
        <v>183</v>
      </c>
      <c r="B415" s="33"/>
      <c r="C415" s="33"/>
      <c r="D415" s="14"/>
      <c r="E415" s="39" t="s">
        <v>137</v>
      </c>
      <c r="F415" s="40" t="s">
        <v>137</v>
      </c>
      <c r="G415" s="16"/>
    </row>
    <row r="416" spans="1:7" x14ac:dyDescent="0.25">
      <c r="A416" s="13"/>
      <c r="B416" s="33"/>
      <c r="C416" s="33"/>
      <c r="D416" s="14"/>
      <c r="E416" s="15"/>
      <c r="F416" s="16"/>
      <c r="G416" s="16"/>
    </row>
    <row r="417" spans="1:7" x14ac:dyDescent="0.25">
      <c r="A417" s="17" t="s">
        <v>191</v>
      </c>
      <c r="B417" s="33"/>
      <c r="C417" s="33"/>
      <c r="D417" s="14"/>
      <c r="E417" s="15"/>
      <c r="F417" s="16"/>
      <c r="G417" s="16"/>
    </row>
    <row r="418" spans="1:7" x14ac:dyDescent="0.25">
      <c r="A418" s="17" t="s">
        <v>183</v>
      </c>
      <c r="B418" s="33"/>
      <c r="C418" s="33"/>
      <c r="D418" s="14"/>
      <c r="E418" s="39" t="s">
        <v>137</v>
      </c>
      <c r="F418" s="40" t="s">
        <v>137</v>
      </c>
      <c r="G418" s="16"/>
    </row>
    <row r="419" spans="1:7" x14ac:dyDescent="0.25">
      <c r="A419" s="13"/>
      <c r="B419" s="33"/>
      <c r="C419" s="33"/>
      <c r="D419" s="14"/>
      <c r="E419" s="15"/>
      <c r="F419" s="16"/>
      <c r="G419" s="16"/>
    </row>
    <row r="420" spans="1:7" x14ac:dyDescent="0.25">
      <c r="A420" s="24" t="s">
        <v>192</v>
      </c>
      <c r="B420" s="35"/>
      <c r="C420" s="35"/>
      <c r="D420" s="25"/>
      <c r="E420" s="19">
        <v>29225.53</v>
      </c>
      <c r="F420" s="20">
        <v>2.0899999999999998E-2</v>
      </c>
      <c r="G420" s="21"/>
    </row>
    <row r="421" spans="1:7" x14ac:dyDescent="0.25">
      <c r="A421" s="13"/>
      <c r="B421" s="33"/>
      <c r="C421" s="33"/>
      <c r="D421" s="14"/>
      <c r="E421" s="15"/>
      <c r="F421" s="16"/>
      <c r="G421" s="16"/>
    </row>
    <row r="422" spans="1:7" x14ac:dyDescent="0.25">
      <c r="A422" s="17" t="s">
        <v>597</v>
      </c>
      <c r="B422" s="33"/>
      <c r="C422" s="33"/>
      <c r="D422" s="14"/>
      <c r="E422" s="15"/>
      <c r="F422" s="16"/>
      <c r="G422" s="16"/>
    </row>
    <row r="423" spans="1:7" x14ac:dyDescent="0.25">
      <c r="A423" s="13"/>
      <c r="B423" s="33"/>
      <c r="C423" s="33"/>
      <c r="D423" s="14"/>
      <c r="E423" s="15"/>
      <c r="F423" s="16"/>
      <c r="G423" s="16"/>
    </row>
    <row r="424" spans="1:7" x14ac:dyDescent="0.25">
      <c r="A424" s="17" t="s">
        <v>598</v>
      </c>
      <c r="B424" s="33"/>
      <c r="C424" s="33"/>
      <c r="D424" s="14"/>
      <c r="E424" s="15"/>
      <c r="F424" s="16"/>
      <c r="G424" s="16"/>
    </row>
    <row r="425" spans="1:7" x14ac:dyDescent="0.25">
      <c r="A425" s="13" t="s">
        <v>3084</v>
      </c>
      <c r="B425" s="33" t="s">
        <v>3085</v>
      </c>
      <c r="C425" s="33" t="s">
        <v>187</v>
      </c>
      <c r="D425" s="14">
        <v>5000000</v>
      </c>
      <c r="E425" s="15">
        <v>4864.8500000000004</v>
      </c>
      <c r="F425" s="16">
        <v>3.5000000000000001E-3</v>
      </c>
      <c r="G425" s="16">
        <v>6.5000000000000002E-2</v>
      </c>
    </row>
    <row r="426" spans="1:7" x14ac:dyDescent="0.25">
      <c r="A426" s="13" t="s">
        <v>3086</v>
      </c>
      <c r="B426" s="33" t="s">
        <v>3087</v>
      </c>
      <c r="C426" s="33" t="s">
        <v>187</v>
      </c>
      <c r="D426" s="14">
        <v>500000</v>
      </c>
      <c r="E426" s="15">
        <v>481.45</v>
      </c>
      <c r="F426" s="16">
        <v>2.9999999999999997E-4</v>
      </c>
      <c r="G426" s="16">
        <v>6.4199999999999993E-2</v>
      </c>
    </row>
    <row r="427" spans="1:7" x14ac:dyDescent="0.25">
      <c r="A427" s="17" t="s">
        <v>183</v>
      </c>
      <c r="B427" s="34"/>
      <c r="C427" s="34"/>
      <c r="D427" s="18"/>
      <c r="E427" s="37">
        <v>5346.3</v>
      </c>
      <c r="F427" s="38">
        <v>3.8E-3</v>
      </c>
      <c r="G427" s="21"/>
    </row>
    <row r="428" spans="1:7" x14ac:dyDescent="0.25">
      <c r="A428" s="17" t="s">
        <v>734</v>
      </c>
      <c r="B428" s="33"/>
      <c r="C428" s="33"/>
      <c r="D428" s="14"/>
      <c r="E428" s="15"/>
      <c r="F428" s="16"/>
      <c r="G428" s="16"/>
    </row>
    <row r="429" spans="1:7" x14ac:dyDescent="0.25">
      <c r="A429" s="13" t="s">
        <v>1313</v>
      </c>
      <c r="B429" s="33" t="s">
        <v>1314</v>
      </c>
      <c r="C429" s="33" t="s">
        <v>1176</v>
      </c>
      <c r="D429" s="14">
        <v>20000000</v>
      </c>
      <c r="E429" s="15">
        <v>19343</v>
      </c>
      <c r="F429" s="16">
        <v>1.38E-2</v>
      </c>
      <c r="G429" s="16">
        <v>7.2499999999999995E-2</v>
      </c>
    </row>
    <row r="430" spans="1:7" x14ac:dyDescent="0.25">
      <c r="A430" s="13" t="s">
        <v>1288</v>
      </c>
      <c r="B430" s="33" t="s">
        <v>1289</v>
      </c>
      <c r="C430" s="33" t="s">
        <v>737</v>
      </c>
      <c r="D430" s="14">
        <v>20000000</v>
      </c>
      <c r="E430" s="15">
        <v>19053.3</v>
      </c>
      <c r="F430" s="16">
        <v>1.3599999999999999E-2</v>
      </c>
      <c r="G430" s="16">
        <v>7.1401000000000006E-2</v>
      </c>
    </row>
    <row r="431" spans="1:7" x14ac:dyDescent="0.25">
      <c r="A431" s="13" t="s">
        <v>3088</v>
      </c>
      <c r="B431" s="33" t="s">
        <v>3089</v>
      </c>
      <c r="C431" s="33" t="s">
        <v>737</v>
      </c>
      <c r="D431" s="14">
        <v>10000000</v>
      </c>
      <c r="E431" s="15">
        <v>9690.1200000000008</v>
      </c>
      <c r="F431" s="16">
        <v>6.8999999999999999E-3</v>
      </c>
      <c r="G431" s="16">
        <v>7.2498999999999994E-2</v>
      </c>
    </row>
    <row r="432" spans="1:7" x14ac:dyDescent="0.25">
      <c r="A432" s="13" t="s">
        <v>3090</v>
      </c>
      <c r="B432" s="33" t="s">
        <v>3091</v>
      </c>
      <c r="C432" s="33" t="s">
        <v>737</v>
      </c>
      <c r="D432" s="14">
        <v>10000000</v>
      </c>
      <c r="E432" s="15">
        <v>9451.85</v>
      </c>
      <c r="F432" s="16">
        <v>6.7000000000000002E-3</v>
      </c>
      <c r="G432" s="16">
        <v>7.1999999999999995E-2</v>
      </c>
    </row>
    <row r="433" spans="1:7" x14ac:dyDescent="0.25">
      <c r="A433" s="13" t="s">
        <v>3092</v>
      </c>
      <c r="B433" s="33" t="s">
        <v>3093</v>
      </c>
      <c r="C433" s="33" t="s">
        <v>737</v>
      </c>
      <c r="D433" s="14">
        <v>10000000</v>
      </c>
      <c r="E433" s="15">
        <v>9438.33</v>
      </c>
      <c r="F433" s="16">
        <v>6.7000000000000002E-3</v>
      </c>
      <c r="G433" s="16">
        <v>7.1451000000000001E-2</v>
      </c>
    </row>
    <row r="434" spans="1:7" x14ac:dyDescent="0.25">
      <c r="A434" s="13" t="s">
        <v>3094</v>
      </c>
      <c r="B434" s="33" t="s">
        <v>3095</v>
      </c>
      <c r="C434" s="33" t="s">
        <v>1176</v>
      </c>
      <c r="D434" s="14">
        <v>10000000</v>
      </c>
      <c r="E434" s="15">
        <v>9425.48</v>
      </c>
      <c r="F434" s="16">
        <v>6.7000000000000002E-3</v>
      </c>
      <c r="G434" s="16">
        <v>7.2000999999999996E-2</v>
      </c>
    </row>
    <row r="435" spans="1:7" x14ac:dyDescent="0.25">
      <c r="A435" s="13" t="s">
        <v>1323</v>
      </c>
      <c r="B435" s="33" t="s">
        <v>1324</v>
      </c>
      <c r="C435" s="33" t="s">
        <v>737</v>
      </c>
      <c r="D435" s="14">
        <v>10000000</v>
      </c>
      <c r="E435" s="15">
        <v>9400.0300000000007</v>
      </c>
      <c r="F435" s="16">
        <v>6.7000000000000002E-3</v>
      </c>
      <c r="G435" s="16">
        <v>7.2349999999999998E-2</v>
      </c>
    </row>
    <row r="436" spans="1:7" x14ac:dyDescent="0.25">
      <c r="A436" s="13" t="s">
        <v>1327</v>
      </c>
      <c r="B436" s="33" t="s">
        <v>1328</v>
      </c>
      <c r="C436" s="33" t="s">
        <v>737</v>
      </c>
      <c r="D436" s="14">
        <v>7500000</v>
      </c>
      <c r="E436" s="15">
        <v>7039.01</v>
      </c>
      <c r="F436" s="16">
        <v>5.0000000000000001E-3</v>
      </c>
      <c r="G436" s="16">
        <v>7.1999999999999995E-2</v>
      </c>
    </row>
    <row r="437" spans="1:7" x14ac:dyDescent="0.25">
      <c r="A437" s="13" t="s">
        <v>1301</v>
      </c>
      <c r="B437" s="33" t="s">
        <v>1302</v>
      </c>
      <c r="C437" s="33" t="s">
        <v>737</v>
      </c>
      <c r="D437" s="14">
        <v>5000000</v>
      </c>
      <c r="E437" s="15">
        <v>4711.87</v>
      </c>
      <c r="F437" s="16">
        <v>3.3999999999999998E-3</v>
      </c>
      <c r="G437" s="16">
        <v>7.1999999999999995E-2</v>
      </c>
    </row>
    <row r="438" spans="1:7" x14ac:dyDescent="0.25">
      <c r="A438" s="13" t="s">
        <v>1303</v>
      </c>
      <c r="B438" s="33" t="s">
        <v>1304</v>
      </c>
      <c r="C438" s="33" t="s">
        <v>737</v>
      </c>
      <c r="D438" s="14">
        <v>5000000</v>
      </c>
      <c r="E438" s="15">
        <v>4711.8100000000004</v>
      </c>
      <c r="F438" s="16">
        <v>3.3999999999999998E-3</v>
      </c>
      <c r="G438" s="16">
        <v>7.2249999999999995E-2</v>
      </c>
    </row>
    <row r="439" spans="1:7" x14ac:dyDescent="0.25">
      <c r="A439" s="13" t="s">
        <v>1305</v>
      </c>
      <c r="B439" s="33" t="s">
        <v>1306</v>
      </c>
      <c r="C439" s="33" t="s">
        <v>737</v>
      </c>
      <c r="D439" s="14">
        <v>5000000</v>
      </c>
      <c r="E439" s="15">
        <v>4686.8100000000004</v>
      </c>
      <c r="F439" s="16">
        <v>3.3E-3</v>
      </c>
      <c r="G439" s="16">
        <v>7.1948999999999999E-2</v>
      </c>
    </row>
    <row r="440" spans="1:7" x14ac:dyDescent="0.25">
      <c r="A440" s="13" t="s">
        <v>1333</v>
      </c>
      <c r="B440" s="33" t="s">
        <v>1334</v>
      </c>
      <c r="C440" s="33" t="s">
        <v>737</v>
      </c>
      <c r="D440" s="14">
        <v>5000000</v>
      </c>
      <c r="E440" s="15">
        <v>4683.1400000000003</v>
      </c>
      <c r="F440" s="16">
        <v>3.3E-3</v>
      </c>
      <c r="G440" s="16">
        <v>7.1999999999999995E-2</v>
      </c>
    </row>
    <row r="441" spans="1:7" x14ac:dyDescent="0.25">
      <c r="A441" s="13" t="s">
        <v>1167</v>
      </c>
      <c r="B441" s="33" t="s">
        <v>1168</v>
      </c>
      <c r="C441" s="33" t="s">
        <v>737</v>
      </c>
      <c r="D441" s="14">
        <v>5000000</v>
      </c>
      <c r="E441" s="15">
        <v>4682.42</v>
      </c>
      <c r="F441" s="16">
        <v>3.3E-3</v>
      </c>
      <c r="G441" s="16">
        <v>7.1550000000000002E-2</v>
      </c>
    </row>
    <row r="442" spans="1:7" x14ac:dyDescent="0.25">
      <c r="A442" s="13" t="s">
        <v>3096</v>
      </c>
      <c r="B442" s="33" t="s">
        <v>3097</v>
      </c>
      <c r="C442" s="33" t="s">
        <v>737</v>
      </c>
      <c r="D442" s="14">
        <v>5000000</v>
      </c>
      <c r="E442" s="15">
        <v>4681.59</v>
      </c>
      <c r="F442" s="16">
        <v>3.3E-3</v>
      </c>
      <c r="G442" s="16">
        <v>7.1748999999999993E-2</v>
      </c>
    </row>
    <row r="443" spans="1:7" x14ac:dyDescent="0.25">
      <c r="A443" s="13" t="s">
        <v>3098</v>
      </c>
      <c r="B443" s="33" t="s">
        <v>3099</v>
      </c>
      <c r="C443" s="33" t="s">
        <v>737</v>
      </c>
      <c r="D443" s="14">
        <v>5000000</v>
      </c>
      <c r="E443" s="15">
        <v>4669.55</v>
      </c>
      <c r="F443" s="16">
        <v>3.3E-3</v>
      </c>
      <c r="G443" s="16">
        <v>7.195E-2</v>
      </c>
    </row>
    <row r="444" spans="1:7" x14ac:dyDescent="0.25">
      <c r="A444" s="13" t="s">
        <v>3100</v>
      </c>
      <c r="B444" s="33" t="s">
        <v>3101</v>
      </c>
      <c r="C444" s="33" t="s">
        <v>737</v>
      </c>
      <c r="D444" s="14">
        <v>2500000</v>
      </c>
      <c r="E444" s="15">
        <v>2448.4499999999998</v>
      </c>
      <c r="F444" s="16">
        <v>1.6999999999999999E-3</v>
      </c>
      <c r="G444" s="16">
        <v>7.2500999999999996E-2</v>
      </c>
    </row>
    <row r="445" spans="1:7" x14ac:dyDescent="0.25">
      <c r="A445" s="13" t="s">
        <v>1295</v>
      </c>
      <c r="B445" s="33" t="s">
        <v>1296</v>
      </c>
      <c r="C445" s="33" t="s">
        <v>737</v>
      </c>
      <c r="D445" s="14">
        <v>2500000</v>
      </c>
      <c r="E445" s="15">
        <v>2363.52</v>
      </c>
      <c r="F445" s="16">
        <v>1.6999999999999999E-3</v>
      </c>
      <c r="G445" s="16">
        <v>7.145E-2</v>
      </c>
    </row>
    <row r="446" spans="1:7" x14ac:dyDescent="0.25">
      <c r="A446" s="13" t="s">
        <v>3102</v>
      </c>
      <c r="B446" s="33" t="s">
        <v>3103</v>
      </c>
      <c r="C446" s="33" t="s">
        <v>1176</v>
      </c>
      <c r="D446" s="14">
        <v>2500000</v>
      </c>
      <c r="E446" s="15">
        <v>2354.5500000000002</v>
      </c>
      <c r="F446" s="16">
        <v>1.6999999999999999E-3</v>
      </c>
      <c r="G446" s="16">
        <v>7.2499999999999995E-2</v>
      </c>
    </row>
    <row r="447" spans="1:7" x14ac:dyDescent="0.25">
      <c r="A447" s="13" t="s">
        <v>1965</v>
      </c>
      <c r="B447" s="33" t="s">
        <v>1966</v>
      </c>
      <c r="C447" s="33" t="s">
        <v>737</v>
      </c>
      <c r="D447" s="14">
        <v>500000</v>
      </c>
      <c r="E447" s="15">
        <v>499.89</v>
      </c>
      <c r="F447" s="16">
        <v>4.0000000000000002E-4</v>
      </c>
      <c r="G447" s="16">
        <v>8.1596000000000002E-2</v>
      </c>
    </row>
    <row r="448" spans="1:7" x14ac:dyDescent="0.25">
      <c r="A448" s="13" t="s">
        <v>1967</v>
      </c>
      <c r="B448" s="33" t="s">
        <v>1968</v>
      </c>
      <c r="C448" s="33" t="s">
        <v>1173</v>
      </c>
      <c r="D448" s="14">
        <v>500000</v>
      </c>
      <c r="E448" s="15">
        <v>499.89</v>
      </c>
      <c r="F448" s="16">
        <v>4.0000000000000002E-4</v>
      </c>
      <c r="G448" s="16">
        <v>8.1778000000000003E-2</v>
      </c>
    </row>
    <row r="449" spans="1:7" x14ac:dyDescent="0.25">
      <c r="A449" s="17" t="s">
        <v>183</v>
      </c>
      <c r="B449" s="34"/>
      <c r="C449" s="34"/>
      <c r="D449" s="18"/>
      <c r="E449" s="37">
        <v>133834.60999999999</v>
      </c>
      <c r="F449" s="38">
        <v>9.5299999999999996E-2</v>
      </c>
      <c r="G449" s="21"/>
    </row>
    <row r="450" spans="1:7" x14ac:dyDescent="0.25">
      <c r="A450" s="13"/>
      <c r="B450" s="33"/>
      <c r="C450" s="33"/>
      <c r="D450" s="14"/>
      <c r="E450" s="15"/>
      <c r="F450" s="16"/>
      <c r="G450" s="16"/>
    </row>
    <row r="451" spans="1:7" x14ac:dyDescent="0.25">
      <c r="A451" s="17" t="s">
        <v>738</v>
      </c>
      <c r="B451" s="33"/>
      <c r="C451" s="33"/>
      <c r="D451" s="14"/>
      <c r="E451" s="15"/>
      <c r="F451" s="16"/>
      <c r="G451" s="16"/>
    </row>
    <row r="452" spans="1:7" x14ac:dyDescent="0.25">
      <c r="A452" s="13" t="s">
        <v>1343</v>
      </c>
      <c r="B452" s="33" t="s">
        <v>1344</v>
      </c>
      <c r="C452" s="33" t="s">
        <v>1294</v>
      </c>
      <c r="D452" s="14">
        <v>20000000</v>
      </c>
      <c r="E452" s="15">
        <v>19683.98</v>
      </c>
      <c r="F452" s="16">
        <v>1.41E-2</v>
      </c>
      <c r="G452" s="16">
        <v>7.3248999999999995E-2</v>
      </c>
    </row>
    <row r="453" spans="1:7" x14ac:dyDescent="0.25">
      <c r="A453" s="13" t="s">
        <v>3104</v>
      </c>
      <c r="B453" s="33" t="s">
        <v>3105</v>
      </c>
      <c r="C453" s="33" t="s">
        <v>737</v>
      </c>
      <c r="D453" s="14">
        <v>20000000</v>
      </c>
      <c r="E453" s="15">
        <v>19658.86</v>
      </c>
      <c r="F453" s="16">
        <v>1.4E-2</v>
      </c>
      <c r="G453" s="16">
        <v>7.3651999999999995E-2</v>
      </c>
    </row>
    <row r="454" spans="1:7" x14ac:dyDescent="0.25">
      <c r="A454" s="13" t="s">
        <v>1349</v>
      </c>
      <c r="B454" s="33" t="s">
        <v>1350</v>
      </c>
      <c r="C454" s="33" t="s">
        <v>737</v>
      </c>
      <c r="D454" s="14">
        <v>15000000</v>
      </c>
      <c r="E454" s="15">
        <v>14169.72</v>
      </c>
      <c r="F454" s="16">
        <v>1.01E-2</v>
      </c>
      <c r="G454" s="16">
        <v>7.2498999999999994E-2</v>
      </c>
    </row>
    <row r="455" spans="1:7" x14ac:dyDescent="0.25">
      <c r="A455" s="13" t="s">
        <v>3106</v>
      </c>
      <c r="B455" s="33" t="s">
        <v>3107</v>
      </c>
      <c r="C455" s="33" t="s">
        <v>737</v>
      </c>
      <c r="D455" s="14">
        <v>10000000</v>
      </c>
      <c r="E455" s="15">
        <v>9833.33</v>
      </c>
      <c r="F455" s="16">
        <v>7.0000000000000001E-3</v>
      </c>
      <c r="G455" s="16">
        <v>7.3649999999999993E-2</v>
      </c>
    </row>
    <row r="456" spans="1:7" x14ac:dyDescent="0.25">
      <c r="A456" s="13" t="s">
        <v>3108</v>
      </c>
      <c r="B456" s="33" t="s">
        <v>3109</v>
      </c>
      <c r="C456" s="33" t="s">
        <v>737</v>
      </c>
      <c r="D456" s="14">
        <v>10000000</v>
      </c>
      <c r="E456" s="15">
        <v>9569.4599999999991</v>
      </c>
      <c r="F456" s="16">
        <v>6.7999999999999996E-3</v>
      </c>
      <c r="G456" s="16">
        <v>7.1400000000000005E-2</v>
      </c>
    </row>
    <row r="457" spans="1:7" x14ac:dyDescent="0.25">
      <c r="A457" s="13" t="s">
        <v>1353</v>
      </c>
      <c r="B457" s="33" t="s">
        <v>1354</v>
      </c>
      <c r="C457" s="33" t="s">
        <v>737</v>
      </c>
      <c r="D457" s="14">
        <v>10000000</v>
      </c>
      <c r="E457" s="15">
        <v>9342.02</v>
      </c>
      <c r="F457" s="16">
        <v>6.7000000000000002E-3</v>
      </c>
      <c r="G457" s="16">
        <v>7.4300000000000005E-2</v>
      </c>
    </row>
    <row r="458" spans="1:7" x14ac:dyDescent="0.25">
      <c r="A458" s="13" t="s">
        <v>2828</v>
      </c>
      <c r="B458" s="33" t="s">
        <v>2829</v>
      </c>
      <c r="C458" s="33" t="s">
        <v>737</v>
      </c>
      <c r="D458" s="14">
        <v>5000000</v>
      </c>
      <c r="E458" s="15">
        <v>4965.2299999999996</v>
      </c>
      <c r="F458" s="16">
        <v>3.5000000000000001E-3</v>
      </c>
      <c r="G458" s="16">
        <v>7.0999999999999994E-2</v>
      </c>
    </row>
    <row r="459" spans="1:7" x14ac:dyDescent="0.25">
      <c r="A459" s="13" t="s">
        <v>2870</v>
      </c>
      <c r="B459" s="33" t="s">
        <v>2871</v>
      </c>
      <c r="C459" s="33" t="s">
        <v>737</v>
      </c>
      <c r="D459" s="14">
        <v>5000000</v>
      </c>
      <c r="E459" s="15">
        <v>4930.3599999999997</v>
      </c>
      <c r="F459" s="16">
        <v>3.5000000000000001E-3</v>
      </c>
      <c r="G459" s="16">
        <v>7.3649999999999993E-2</v>
      </c>
    </row>
    <row r="460" spans="1:7" x14ac:dyDescent="0.25">
      <c r="A460" s="13" t="s">
        <v>1347</v>
      </c>
      <c r="B460" s="33" t="s">
        <v>1348</v>
      </c>
      <c r="C460" s="33" t="s">
        <v>737</v>
      </c>
      <c r="D460" s="14">
        <v>5000000</v>
      </c>
      <c r="E460" s="15">
        <v>4727.5</v>
      </c>
      <c r="F460" s="16">
        <v>3.3999999999999998E-3</v>
      </c>
      <c r="G460" s="16">
        <v>7.2549000000000002E-2</v>
      </c>
    </row>
    <row r="461" spans="1:7" x14ac:dyDescent="0.25">
      <c r="A461" s="13" t="s">
        <v>1181</v>
      </c>
      <c r="B461" s="33" t="s">
        <v>1182</v>
      </c>
      <c r="C461" s="33" t="s">
        <v>737</v>
      </c>
      <c r="D461" s="14">
        <v>5000000</v>
      </c>
      <c r="E461" s="15">
        <v>4675.01</v>
      </c>
      <c r="F461" s="16">
        <v>3.3E-3</v>
      </c>
      <c r="G461" s="16">
        <v>7.485E-2</v>
      </c>
    </row>
    <row r="462" spans="1:7" x14ac:dyDescent="0.25">
      <c r="A462" s="13" t="s">
        <v>1969</v>
      </c>
      <c r="B462" s="33" t="s">
        <v>1970</v>
      </c>
      <c r="C462" s="33" t="s">
        <v>737</v>
      </c>
      <c r="D462" s="14">
        <v>500000</v>
      </c>
      <c r="E462" s="15">
        <v>499.89</v>
      </c>
      <c r="F462" s="16">
        <v>4.0000000000000002E-4</v>
      </c>
      <c r="G462" s="16">
        <v>8.2142999999999994E-2</v>
      </c>
    </row>
    <row r="463" spans="1:7" x14ac:dyDescent="0.25">
      <c r="A463" s="17" t="s">
        <v>183</v>
      </c>
      <c r="B463" s="34"/>
      <c r="C463" s="34"/>
      <c r="D463" s="18"/>
      <c r="E463" s="37">
        <v>102055.36</v>
      </c>
      <c r="F463" s="38">
        <v>7.2800000000000004E-2</v>
      </c>
      <c r="G463" s="21"/>
    </row>
    <row r="464" spans="1:7" x14ac:dyDescent="0.25">
      <c r="A464" s="13"/>
      <c r="B464" s="33"/>
      <c r="C464" s="33"/>
      <c r="D464" s="14"/>
      <c r="E464" s="15"/>
      <c r="F464" s="16"/>
      <c r="G464" s="16"/>
    </row>
    <row r="465" spans="1:7" x14ac:dyDescent="0.25">
      <c r="A465" s="24" t="s">
        <v>192</v>
      </c>
      <c r="B465" s="35"/>
      <c r="C465" s="35"/>
      <c r="D465" s="25"/>
      <c r="E465" s="19">
        <v>241236.27</v>
      </c>
      <c r="F465" s="20">
        <v>0.1719</v>
      </c>
      <c r="G465" s="21"/>
    </row>
    <row r="466" spans="1:7" x14ac:dyDescent="0.25">
      <c r="A466" s="13"/>
      <c r="B466" s="33"/>
      <c r="C466" s="33"/>
      <c r="D466" s="14"/>
      <c r="E466" s="15"/>
      <c r="F466" s="16"/>
      <c r="G466" s="16"/>
    </row>
    <row r="467" spans="1:7" x14ac:dyDescent="0.25">
      <c r="A467" s="13"/>
      <c r="B467" s="33"/>
      <c r="C467" s="33"/>
      <c r="D467" s="14"/>
      <c r="E467" s="15"/>
      <c r="F467" s="16"/>
      <c r="G467" s="16"/>
    </row>
    <row r="468" spans="1:7" x14ac:dyDescent="0.25">
      <c r="A468" s="17" t="s">
        <v>901</v>
      </c>
      <c r="B468" s="33"/>
      <c r="C468" s="33"/>
      <c r="D468" s="14"/>
      <c r="E468" s="15"/>
      <c r="F468" s="16"/>
      <c r="G468" s="16"/>
    </row>
    <row r="469" spans="1:7" x14ac:dyDescent="0.25">
      <c r="A469" s="13" t="s">
        <v>902</v>
      </c>
      <c r="B469" s="33" t="s">
        <v>903</v>
      </c>
      <c r="C469" s="33"/>
      <c r="D469" s="14">
        <v>2964422.2963999999</v>
      </c>
      <c r="E469" s="15">
        <v>99342.79</v>
      </c>
      <c r="F469" s="16">
        <v>7.0900000000000005E-2</v>
      </c>
      <c r="G469" s="16"/>
    </row>
    <row r="470" spans="1:7" x14ac:dyDescent="0.25">
      <c r="A470" s="13" t="s">
        <v>3110</v>
      </c>
      <c r="B470" s="33" t="s">
        <v>3111</v>
      </c>
      <c r="C470" s="33"/>
      <c r="D470" s="14">
        <v>100824025.6065</v>
      </c>
      <c r="E470" s="15">
        <v>30993.1</v>
      </c>
      <c r="F470" s="16">
        <v>2.2100000000000002E-2</v>
      </c>
      <c r="G470" s="16"/>
    </row>
    <row r="471" spans="1:7" x14ac:dyDescent="0.25">
      <c r="A471" s="13" t="s">
        <v>3112</v>
      </c>
      <c r="B471" s="33" t="s">
        <v>3113</v>
      </c>
      <c r="C471" s="33"/>
      <c r="D471" s="14">
        <v>113377007.1979</v>
      </c>
      <c r="E471" s="15">
        <v>14507.5</v>
      </c>
      <c r="F471" s="16">
        <v>1.04E-2</v>
      </c>
      <c r="G471" s="16"/>
    </row>
    <row r="472" spans="1:7" x14ac:dyDescent="0.25">
      <c r="A472" s="13" t="s">
        <v>3114</v>
      </c>
      <c r="B472" s="33" t="s">
        <v>3115</v>
      </c>
      <c r="C472" s="33"/>
      <c r="D472" s="14">
        <v>999950.00249999994</v>
      </c>
      <c r="E472" s="15">
        <v>10049.82</v>
      </c>
      <c r="F472" s="16">
        <v>7.1999999999999998E-3</v>
      </c>
      <c r="G472" s="16"/>
    </row>
    <row r="473" spans="1:7" x14ac:dyDescent="0.25">
      <c r="A473" s="13"/>
      <c r="B473" s="33"/>
      <c r="C473" s="33"/>
      <c r="D473" s="14"/>
      <c r="E473" s="15"/>
      <c r="F473" s="16"/>
      <c r="G473" s="16"/>
    </row>
    <row r="474" spans="1:7" x14ac:dyDescent="0.25">
      <c r="A474" s="24" t="s">
        <v>192</v>
      </c>
      <c r="B474" s="35"/>
      <c r="C474" s="35"/>
      <c r="D474" s="25"/>
      <c r="E474" s="19">
        <v>154893.21</v>
      </c>
      <c r="F474" s="20">
        <v>0.1106</v>
      </c>
      <c r="G474" s="21"/>
    </row>
    <row r="475" spans="1:7" x14ac:dyDescent="0.25">
      <c r="A475" s="13"/>
      <c r="B475" s="33"/>
      <c r="C475" s="33"/>
      <c r="D475" s="14"/>
      <c r="E475" s="15"/>
      <c r="F475" s="16"/>
      <c r="G475" s="16"/>
    </row>
    <row r="476" spans="1:7" x14ac:dyDescent="0.25">
      <c r="A476" s="17" t="s">
        <v>196</v>
      </c>
      <c r="B476" s="33"/>
      <c r="C476" s="33"/>
      <c r="D476" s="14"/>
      <c r="E476" s="15"/>
      <c r="F476" s="16"/>
      <c r="G476" s="16"/>
    </row>
    <row r="477" spans="1:7" x14ac:dyDescent="0.25">
      <c r="A477" s="13" t="s">
        <v>197</v>
      </c>
      <c r="B477" s="33"/>
      <c r="C477" s="33"/>
      <c r="D477" s="14"/>
      <c r="E477" s="15">
        <v>57217.82</v>
      </c>
      <c r="F477" s="16">
        <v>4.0899999999999999E-2</v>
      </c>
      <c r="G477" s="16">
        <v>6.6567000000000001E-2</v>
      </c>
    </row>
    <row r="478" spans="1:7" x14ac:dyDescent="0.25">
      <c r="A478" s="13" t="s">
        <v>197</v>
      </c>
      <c r="B478" s="33"/>
      <c r="C478" s="33"/>
      <c r="D478" s="14"/>
      <c r="E478" s="15">
        <v>5788.23</v>
      </c>
      <c r="F478" s="16">
        <v>4.1000000000000003E-3</v>
      </c>
      <c r="G478" s="16">
        <v>5.9499999999999997E-2</v>
      </c>
    </row>
    <row r="479" spans="1:7" x14ac:dyDescent="0.25">
      <c r="A479" s="17" t="s">
        <v>183</v>
      </c>
      <c r="B479" s="34"/>
      <c r="C479" s="34"/>
      <c r="D479" s="18"/>
      <c r="E479" s="37">
        <v>63006.05</v>
      </c>
      <c r="F479" s="38">
        <v>4.4999999999999998E-2</v>
      </c>
      <c r="G479" s="21"/>
    </row>
    <row r="480" spans="1:7" x14ac:dyDescent="0.25">
      <c r="A480" s="13"/>
      <c r="B480" s="33"/>
      <c r="C480" s="33"/>
      <c r="D480" s="14"/>
      <c r="E480" s="15"/>
      <c r="F480" s="16"/>
      <c r="G480" s="16"/>
    </row>
    <row r="481" spans="1:7" x14ac:dyDescent="0.25">
      <c r="A481" s="24" t="s">
        <v>192</v>
      </c>
      <c r="B481" s="35"/>
      <c r="C481" s="35"/>
      <c r="D481" s="25"/>
      <c r="E481" s="19">
        <v>63006.05</v>
      </c>
      <c r="F481" s="20">
        <v>4.4999999999999998E-2</v>
      </c>
      <c r="G481" s="21"/>
    </row>
    <row r="482" spans="1:7" x14ac:dyDescent="0.25">
      <c r="A482" s="13" t="s">
        <v>198</v>
      </c>
      <c r="B482" s="33"/>
      <c r="C482" s="33"/>
      <c r="D482" s="14"/>
      <c r="E482" s="15">
        <v>805.21653449999997</v>
      </c>
      <c r="F482" s="16">
        <v>5.7499999999999999E-4</v>
      </c>
      <c r="G482" s="16"/>
    </row>
    <row r="483" spans="1:7" x14ac:dyDescent="0.25">
      <c r="A483" s="13" t="s">
        <v>199</v>
      </c>
      <c r="B483" s="33"/>
      <c r="C483" s="33"/>
      <c r="D483" s="14"/>
      <c r="E483" s="26">
        <v>-19461.286534499999</v>
      </c>
      <c r="F483" s="27">
        <v>-1.3675E-2</v>
      </c>
      <c r="G483" s="16">
        <v>6.5917000000000003E-2</v>
      </c>
    </row>
    <row r="484" spans="1:7" x14ac:dyDescent="0.25">
      <c r="A484" s="28" t="s">
        <v>200</v>
      </c>
      <c r="B484" s="36"/>
      <c r="C484" s="36"/>
      <c r="D484" s="29"/>
      <c r="E484" s="30">
        <v>1400317.45</v>
      </c>
      <c r="F484" s="31">
        <v>1</v>
      </c>
      <c r="G484" s="31"/>
    </row>
    <row r="486" spans="1:7" x14ac:dyDescent="0.25">
      <c r="A486" s="1" t="s">
        <v>601</v>
      </c>
    </row>
    <row r="487" spans="1:7" x14ac:dyDescent="0.25">
      <c r="A487" s="1" t="s">
        <v>743</v>
      </c>
    </row>
    <row r="488" spans="1:7" x14ac:dyDescent="0.25">
      <c r="A488" s="1" t="s">
        <v>201</v>
      </c>
    </row>
    <row r="489" spans="1:7" x14ac:dyDescent="0.25">
      <c r="A489" s="1" t="s">
        <v>202</v>
      </c>
    </row>
    <row r="490" spans="1:7" x14ac:dyDescent="0.25">
      <c r="A490" s="48" t="s">
        <v>203</v>
      </c>
      <c r="B490" s="3" t="s">
        <v>137</v>
      </c>
    </row>
    <row r="491" spans="1:7" x14ac:dyDescent="0.25">
      <c r="A491" t="s">
        <v>204</v>
      </c>
    </row>
    <row r="492" spans="1:7" x14ac:dyDescent="0.25">
      <c r="A492" t="s">
        <v>205</v>
      </c>
      <c r="B492" t="s">
        <v>206</v>
      </c>
      <c r="C492" t="s">
        <v>206</v>
      </c>
    </row>
    <row r="493" spans="1:7" x14ac:dyDescent="0.25">
      <c r="B493" s="49">
        <v>45716</v>
      </c>
      <c r="C493" s="49">
        <v>45747</v>
      </c>
    </row>
    <row r="494" spans="1:7" x14ac:dyDescent="0.25">
      <c r="A494" t="s">
        <v>211</v>
      </c>
      <c r="B494">
        <v>20.291699999999999</v>
      </c>
      <c r="C494">
        <v>20.443899999999999</v>
      </c>
    </row>
    <row r="495" spans="1:7" x14ac:dyDescent="0.25">
      <c r="A495" t="s">
        <v>212</v>
      </c>
      <c r="B495">
        <v>14.506600000000001</v>
      </c>
      <c r="C495">
        <v>14.615500000000001</v>
      </c>
    </row>
    <row r="496" spans="1:7" x14ac:dyDescent="0.25">
      <c r="A496" t="s">
        <v>213</v>
      </c>
      <c r="B496">
        <v>16.670000000000002</v>
      </c>
      <c r="C496">
        <v>16.795100000000001</v>
      </c>
    </row>
    <row r="497" spans="1:3" x14ac:dyDescent="0.25">
      <c r="A497" t="s">
        <v>215</v>
      </c>
      <c r="B497">
        <v>18.956600000000002</v>
      </c>
      <c r="C497">
        <v>19.148399999999999</v>
      </c>
    </row>
    <row r="498" spans="1:3" x14ac:dyDescent="0.25">
      <c r="A498" t="s">
        <v>217</v>
      </c>
      <c r="B498">
        <v>18.951799999999999</v>
      </c>
      <c r="C498">
        <v>19.082999999999998</v>
      </c>
    </row>
    <row r="499" spans="1:3" x14ac:dyDescent="0.25">
      <c r="A499" t="s">
        <v>218</v>
      </c>
      <c r="B499">
        <v>13.907500000000001</v>
      </c>
      <c r="C499">
        <v>14.0038</v>
      </c>
    </row>
    <row r="500" spans="1:3" x14ac:dyDescent="0.25">
      <c r="A500" t="s">
        <v>219</v>
      </c>
      <c r="B500">
        <v>15.4838</v>
      </c>
      <c r="C500">
        <v>15.590999999999999</v>
      </c>
    </row>
    <row r="502" spans="1:3" x14ac:dyDescent="0.25">
      <c r="A502" t="s">
        <v>287</v>
      </c>
      <c r="B502" s="3" t="s">
        <v>137</v>
      </c>
    </row>
    <row r="503" spans="1:3" x14ac:dyDescent="0.25">
      <c r="A503" t="s">
        <v>233</v>
      </c>
      <c r="B503" s="3" t="s">
        <v>137</v>
      </c>
    </row>
    <row r="504" spans="1:3" ht="29.1" customHeight="1" x14ac:dyDescent="0.25">
      <c r="A504" s="48" t="s">
        <v>234</v>
      </c>
      <c r="B504" s="3" t="s">
        <v>137</v>
      </c>
    </row>
    <row r="505" spans="1:3" ht="29.1" customHeight="1" x14ac:dyDescent="0.25">
      <c r="A505" s="48" t="s">
        <v>235</v>
      </c>
      <c r="B505" s="3" t="s">
        <v>137</v>
      </c>
    </row>
    <row r="506" spans="1:3" x14ac:dyDescent="0.25">
      <c r="A506" t="s">
        <v>467</v>
      </c>
      <c r="B506" s="51">
        <v>14.885199999999999</v>
      </c>
    </row>
    <row r="507" spans="1:3" ht="43.5" customHeight="1" x14ac:dyDescent="0.25">
      <c r="A507" s="48" t="s">
        <v>237</v>
      </c>
      <c r="B507" s="3">
        <v>0</v>
      </c>
    </row>
    <row r="508" spans="1:3" x14ac:dyDescent="0.25">
      <c r="B508" s="3"/>
    </row>
    <row r="509" spans="1:3" ht="29.1" customHeight="1" x14ac:dyDescent="0.25">
      <c r="A509" s="48" t="s">
        <v>238</v>
      </c>
      <c r="B509" s="3" t="s">
        <v>137</v>
      </c>
    </row>
    <row r="510" spans="1:3" ht="29.1" customHeight="1" x14ac:dyDescent="0.25">
      <c r="A510" s="48" t="s">
        <v>239</v>
      </c>
      <c r="B510" t="s">
        <v>137</v>
      </c>
    </row>
    <row r="511" spans="1:3" ht="29.1" customHeight="1" x14ac:dyDescent="0.25">
      <c r="A511" s="48" t="s">
        <v>240</v>
      </c>
      <c r="B511" s="3" t="s">
        <v>137</v>
      </c>
    </row>
    <row r="512" spans="1:3" ht="29.1" customHeight="1" x14ac:dyDescent="0.25">
      <c r="A512" s="48" t="s">
        <v>241</v>
      </c>
      <c r="B512" s="3" t="s">
        <v>137</v>
      </c>
    </row>
    <row r="514" spans="1:4" ht="69.95" customHeight="1" x14ac:dyDescent="0.25">
      <c r="A514" s="71" t="s">
        <v>251</v>
      </c>
      <c r="B514" s="71" t="s">
        <v>252</v>
      </c>
      <c r="C514" s="71" t="s">
        <v>5</v>
      </c>
      <c r="D514" s="71" t="s">
        <v>6</v>
      </c>
    </row>
    <row r="515" spans="1:4" ht="69.95" customHeight="1" x14ac:dyDescent="0.25">
      <c r="A515" s="71" t="s">
        <v>3116</v>
      </c>
      <c r="B515" s="71"/>
      <c r="C515" s="71" t="s">
        <v>110</v>
      </c>
      <c r="D51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232"/>
  <sheetViews>
    <sheetView showGridLines="0" workbookViewId="0">
      <pane ySplit="4" topLeftCell="A228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3117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3118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3806821</v>
      </c>
      <c r="E8" s="15">
        <v>69596.3</v>
      </c>
      <c r="F8" s="16">
        <v>5.6899999999999999E-2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4662227</v>
      </c>
      <c r="E9" s="15">
        <v>62863.14</v>
      </c>
      <c r="F9" s="16">
        <v>5.1400000000000001E-2</v>
      </c>
      <c r="G9" s="16"/>
    </row>
    <row r="10" spans="1:8" x14ac:dyDescent="0.25">
      <c r="A10" s="13" t="s">
        <v>767</v>
      </c>
      <c r="B10" s="33" t="s">
        <v>768</v>
      </c>
      <c r="C10" s="33" t="s">
        <v>769</v>
      </c>
      <c r="D10" s="14">
        <v>3735497</v>
      </c>
      <c r="E10" s="15">
        <v>47631.32</v>
      </c>
      <c r="F10" s="16">
        <v>3.8899999999999997E-2</v>
      </c>
      <c r="G10" s="16"/>
    </row>
    <row r="11" spans="1:8" x14ac:dyDescent="0.25">
      <c r="A11" s="13" t="s">
        <v>836</v>
      </c>
      <c r="B11" s="33" t="s">
        <v>837</v>
      </c>
      <c r="C11" s="33" t="s">
        <v>479</v>
      </c>
      <c r="D11" s="14">
        <v>330572</v>
      </c>
      <c r="E11" s="15">
        <v>29571.65</v>
      </c>
      <c r="F11" s="16">
        <v>2.4199999999999999E-2</v>
      </c>
      <c r="G11" s="16"/>
    </row>
    <row r="12" spans="1:8" x14ac:dyDescent="0.25">
      <c r="A12" s="13" t="s">
        <v>770</v>
      </c>
      <c r="B12" s="33" t="s">
        <v>771</v>
      </c>
      <c r="C12" s="33" t="s">
        <v>473</v>
      </c>
      <c r="D12" s="14">
        <v>1701286</v>
      </c>
      <c r="E12" s="15">
        <v>29490.09</v>
      </c>
      <c r="F12" s="16">
        <v>2.41E-2</v>
      </c>
      <c r="G12" s="16"/>
    </row>
    <row r="13" spans="1:8" x14ac:dyDescent="0.25">
      <c r="A13" s="13" t="s">
        <v>416</v>
      </c>
      <c r="B13" s="33" t="s">
        <v>417</v>
      </c>
      <c r="C13" s="33" t="s">
        <v>405</v>
      </c>
      <c r="D13" s="14">
        <v>1802056</v>
      </c>
      <c r="E13" s="15">
        <v>28303.99</v>
      </c>
      <c r="F13" s="16">
        <v>2.3099999999999999E-2</v>
      </c>
      <c r="G13" s="16"/>
    </row>
    <row r="14" spans="1:8" x14ac:dyDescent="0.25">
      <c r="A14" s="13" t="s">
        <v>774</v>
      </c>
      <c r="B14" s="33" t="s">
        <v>775</v>
      </c>
      <c r="C14" s="33" t="s">
        <v>396</v>
      </c>
      <c r="D14" s="14">
        <v>3345781</v>
      </c>
      <c r="E14" s="15">
        <v>25812.7</v>
      </c>
      <c r="F14" s="16">
        <v>2.1100000000000001E-2</v>
      </c>
      <c r="G14" s="16"/>
    </row>
    <row r="15" spans="1:8" x14ac:dyDescent="0.25">
      <c r="A15" s="13" t="s">
        <v>789</v>
      </c>
      <c r="B15" s="33" t="s">
        <v>790</v>
      </c>
      <c r="C15" s="33" t="s">
        <v>490</v>
      </c>
      <c r="D15" s="14">
        <v>6998028</v>
      </c>
      <c r="E15" s="15">
        <v>25024.95</v>
      </c>
      <c r="F15" s="16">
        <v>2.0400000000000001E-2</v>
      </c>
      <c r="G15" s="16"/>
    </row>
    <row r="16" spans="1:8" x14ac:dyDescent="0.25">
      <c r="A16" s="13" t="s">
        <v>619</v>
      </c>
      <c r="B16" s="33" t="s">
        <v>620</v>
      </c>
      <c r="C16" s="33" t="s">
        <v>431</v>
      </c>
      <c r="D16" s="14">
        <v>1349372</v>
      </c>
      <c r="E16" s="15">
        <v>23407.56</v>
      </c>
      <c r="F16" s="16">
        <v>1.9099999999999999E-2</v>
      </c>
      <c r="G16" s="16"/>
    </row>
    <row r="17" spans="1:7" x14ac:dyDescent="0.25">
      <c r="A17" s="13" t="s">
        <v>406</v>
      </c>
      <c r="B17" s="33" t="s">
        <v>407</v>
      </c>
      <c r="C17" s="33" t="s">
        <v>399</v>
      </c>
      <c r="D17" s="14">
        <v>5428493</v>
      </c>
      <c r="E17" s="15">
        <v>22243.25</v>
      </c>
      <c r="F17" s="16">
        <v>1.8200000000000001E-2</v>
      </c>
      <c r="G17" s="16"/>
    </row>
    <row r="18" spans="1:7" x14ac:dyDescent="0.25">
      <c r="A18" s="13" t="s">
        <v>772</v>
      </c>
      <c r="B18" s="33" t="s">
        <v>773</v>
      </c>
      <c r="C18" s="33" t="s">
        <v>549</v>
      </c>
      <c r="D18" s="14">
        <v>620605</v>
      </c>
      <c r="E18" s="15">
        <v>21673.39</v>
      </c>
      <c r="F18" s="16">
        <v>1.77E-2</v>
      </c>
      <c r="G18" s="16"/>
    </row>
    <row r="19" spans="1:7" x14ac:dyDescent="0.25">
      <c r="A19" s="13" t="s">
        <v>403</v>
      </c>
      <c r="B19" s="33" t="s">
        <v>404</v>
      </c>
      <c r="C19" s="33" t="s">
        <v>405</v>
      </c>
      <c r="D19" s="14">
        <v>574865</v>
      </c>
      <c r="E19" s="15">
        <v>20730.490000000002</v>
      </c>
      <c r="F19" s="16">
        <v>1.6899999999999998E-2</v>
      </c>
      <c r="G19" s="16"/>
    </row>
    <row r="20" spans="1:7" x14ac:dyDescent="0.25">
      <c r="A20" s="13" t="s">
        <v>778</v>
      </c>
      <c r="B20" s="33" t="s">
        <v>779</v>
      </c>
      <c r="C20" s="33" t="s">
        <v>396</v>
      </c>
      <c r="D20" s="14">
        <v>1810526</v>
      </c>
      <c r="E20" s="15">
        <v>19952</v>
      </c>
      <c r="F20" s="16">
        <v>1.6299999999999999E-2</v>
      </c>
      <c r="G20" s="16"/>
    </row>
    <row r="21" spans="1:7" x14ac:dyDescent="0.25">
      <c r="A21" s="13" t="s">
        <v>844</v>
      </c>
      <c r="B21" s="33" t="s">
        <v>845</v>
      </c>
      <c r="C21" s="33" t="s">
        <v>412</v>
      </c>
      <c r="D21" s="14">
        <v>729187</v>
      </c>
      <c r="E21" s="15">
        <v>17645.23</v>
      </c>
      <c r="F21" s="16">
        <v>1.44E-2</v>
      </c>
      <c r="G21" s="16"/>
    </row>
    <row r="22" spans="1:7" x14ac:dyDescent="0.25">
      <c r="A22" s="13" t="s">
        <v>804</v>
      </c>
      <c r="B22" s="33" t="s">
        <v>805</v>
      </c>
      <c r="C22" s="33" t="s">
        <v>581</v>
      </c>
      <c r="D22" s="14">
        <v>290000</v>
      </c>
      <c r="E22" s="15">
        <v>15404.08</v>
      </c>
      <c r="F22" s="16">
        <v>1.26E-2</v>
      </c>
      <c r="G22" s="16"/>
    </row>
    <row r="23" spans="1:7" x14ac:dyDescent="0.25">
      <c r="A23" s="13" t="s">
        <v>1241</v>
      </c>
      <c r="B23" s="33" t="s">
        <v>1242</v>
      </c>
      <c r="C23" s="33" t="s">
        <v>823</v>
      </c>
      <c r="D23" s="14">
        <v>8831584</v>
      </c>
      <c r="E23" s="15">
        <v>13621.84</v>
      </c>
      <c r="F23" s="16">
        <v>1.11E-2</v>
      </c>
      <c r="G23" s="16"/>
    </row>
    <row r="24" spans="1:7" x14ac:dyDescent="0.25">
      <c r="A24" s="13" t="s">
        <v>1239</v>
      </c>
      <c r="B24" s="33" t="s">
        <v>1240</v>
      </c>
      <c r="C24" s="33" t="s">
        <v>412</v>
      </c>
      <c r="D24" s="14">
        <v>1980192</v>
      </c>
      <c r="E24" s="15">
        <v>13355.4</v>
      </c>
      <c r="F24" s="16">
        <v>1.09E-2</v>
      </c>
      <c r="G24" s="16"/>
    </row>
    <row r="25" spans="1:7" x14ac:dyDescent="0.25">
      <c r="A25" s="13" t="s">
        <v>623</v>
      </c>
      <c r="B25" s="33" t="s">
        <v>624</v>
      </c>
      <c r="C25" s="33" t="s">
        <v>431</v>
      </c>
      <c r="D25" s="14">
        <v>898133</v>
      </c>
      <c r="E25" s="15">
        <v>12952.87</v>
      </c>
      <c r="F25" s="16">
        <v>1.06E-2</v>
      </c>
      <c r="G25" s="16"/>
    </row>
    <row r="26" spans="1:7" x14ac:dyDescent="0.25">
      <c r="A26" s="13" t="s">
        <v>408</v>
      </c>
      <c r="B26" s="33" t="s">
        <v>409</v>
      </c>
      <c r="C26" s="33" t="s">
        <v>405</v>
      </c>
      <c r="D26" s="14">
        <v>802791</v>
      </c>
      <c r="E26" s="15">
        <v>12784.45</v>
      </c>
      <c r="F26" s="16">
        <v>1.04E-2</v>
      </c>
      <c r="G26" s="16"/>
    </row>
    <row r="27" spans="1:7" x14ac:dyDescent="0.25">
      <c r="A27" s="13" t="s">
        <v>421</v>
      </c>
      <c r="B27" s="33" t="s">
        <v>422</v>
      </c>
      <c r="C27" s="33" t="s">
        <v>393</v>
      </c>
      <c r="D27" s="14">
        <v>255129</v>
      </c>
      <c r="E27" s="15">
        <v>12595.46</v>
      </c>
      <c r="F27" s="16">
        <v>1.03E-2</v>
      </c>
      <c r="G27" s="16"/>
    </row>
    <row r="28" spans="1:7" x14ac:dyDescent="0.25">
      <c r="A28" s="13" t="s">
        <v>1775</v>
      </c>
      <c r="B28" s="33" t="s">
        <v>1776</v>
      </c>
      <c r="C28" s="33" t="s">
        <v>431</v>
      </c>
      <c r="D28" s="14">
        <v>2500000</v>
      </c>
      <c r="E28" s="15">
        <v>12158.75</v>
      </c>
      <c r="F28" s="16">
        <v>9.9000000000000008E-3</v>
      </c>
      <c r="G28" s="16"/>
    </row>
    <row r="29" spans="1:7" x14ac:dyDescent="0.25">
      <c r="A29" s="13" t="s">
        <v>410</v>
      </c>
      <c r="B29" s="33" t="s">
        <v>411</v>
      </c>
      <c r="C29" s="33" t="s">
        <v>412</v>
      </c>
      <c r="D29" s="14">
        <v>105136</v>
      </c>
      <c r="E29" s="15">
        <v>12113.93</v>
      </c>
      <c r="F29" s="16">
        <v>9.9000000000000008E-3</v>
      </c>
      <c r="G29" s="16"/>
    </row>
    <row r="30" spans="1:7" x14ac:dyDescent="0.25">
      <c r="A30" s="13" t="s">
        <v>784</v>
      </c>
      <c r="B30" s="33" t="s">
        <v>785</v>
      </c>
      <c r="C30" s="33" t="s">
        <v>786</v>
      </c>
      <c r="D30" s="14">
        <v>102423</v>
      </c>
      <c r="E30" s="15">
        <v>11788.43</v>
      </c>
      <c r="F30" s="16">
        <v>9.5999999999999992E-3</v>
      </c>
      <c r="G30" s="16"/>
    </row>
    <row r="31" spans="1:7" x14ac:dyDescent="0.25">
      <c r="A31" s="13" t="s">
        <v>915</v>
      </c>
      <c r="B31" s="33" t="s">
        <v>916</v>
      </c>
      <c r="C31" s="33" t="s">
        <v>448</v>
      </c>
      <c r="D31" s="14">
        <v>2145881</v>
      </c>
      <c r="E31" s="15">
        <v>11580.25</v>
      </c>
      <c r="F31" s="16">
        <v>9.4999999999999998E-3</v>
      </c>
      <c r="G31" s="16"/>
    </row>
    <row r="32" spans="1:7" x14ac:dyDescent="0.25">
      <c r="A32" s="13" t="s">
        <v>625</v>
      </c>
      <c r="B32" s="33" t="s">
        <v>626</v>
      </c>
      <c r="C32" s="33" t="s">
        <v>487</v>
      </c>
      <c r="D32" s="14">
        <v>169561</v>
      </c>
      <c r="E32" s="15">
        <v>11218.49</v>
      </c>
      <c r="F32" s="16">
        <v>9.1999999999999998E-3</v>
      </c>
      <c r="G32" s="16"/>
    </row>
    <row r="33" spans="1:7" x14ac:dyDescent="0.25">
      <c r="A33" s="13" t="s">
        <v>1213</v>
      </c>
      <c r="B33" s="33" t="s">
        <v>1214</v>
      </c>
      <c r="C33" s="33" t="s">
        <v>479</v>
      </c>
      <c r="D33" s="14">
        <v>600387</v>
      </c>
      <c r="E33" s="15">
        <v>10515.48</v>
      </c>
      <c r="F33" s="16">
        <v>8.6E-3</v>
      </c>
      <c r="G33" s="16"/>
    </row>
    <row r="34" spans="1:7" x14ac:dyDescent="0.25">
      <c r="A34" s="13" t="s">
        <v>793</v>
      </c>
      <c r="B34" s="33" t="s">
        <v>794</v>
      </c>
      <c r="C34" s="33" t="s">
        <v>795</v>
      </c>
      <c r="D34" s="14">
        <v>1532130</v>
      </c>
      <c r="E34" s="15">
        <v>10456.02</v>
      </c>
      <c r="F34" s="16">
        <v>8.5000000000000006E-3</v>
      </c>
      <c r="G34" s="16"/>
    </row>
    <row r="35" spans="1:7" x14ac:dyDescent="0.25">
      <c r="A35" s="13" t="s">
        <v>919</v>
      </c>
      <c r="B35" s="33" t="s">
        <v>920</v>
      </c>
      <c r="C35" s="33" t="s">
        <v>581</v>
      </c>
      <c r="D35" s="14">
        <v>250534</v>
      </c>
      <c r="E35" s="15">
        <v>10056.18</v>
      </c>
      <c r="F35" s="16">
        <v>8.2000000000000007E-3</v>
      </c>
      <c r="G35" s="16"/>
    </row>
    <row r="36" spans="1:7" x14ac:dyDescent="0.25">
      <c r="A36" s="13" t="s">
        <v>418</v>
      </c>
      <c r="B36" s="33" t="s">
        <v>419</v>
      </c>
      <c r="C36" s="33" t="s">
        <v>420</v>
      </c>
      <c r="D36" s="14">
        <v>3204954</v>
      </c>
      <c r="E36" s="15">
        <v>9657.17</v>
      </c>
      <c r="F36" s="16">
        <v>7.9000000000000008E-3</v>
      </c>
      <c r="G36" s="16"/>
    </row>
    <row r="37" spans="1:7" x14ac:dyDescent="0.25">
      <c r="A37" s="13" t="s">
        <v>798</v>
      </c>
      <c r="B37" s="33" t="s">
        <v>799</v>
      </c>
      <c r="C37" s="33" t="s">
        <v>479</v>
      </c>
      <c r="D37" s="14">
        <v>2282196</v>
      </c>
      <c r="E37" s="15">
        <v>9454</v>
      </c>
      <c r="F37" s="16">
        <v>7.7000000000000002E-3</v>
      </c>
      <c r="G37" s="16"/>
    </row>
    <row r="38" spans="1:7" x14ac:dyDescent="0.25">
      <c r="A38" s="13" t="s">
        <v>907</v>
      </c>
      <c r="B38" s="33" t="s">
        <v>908</v>
      </c>
      <c r="C38" s="33" t="s">
        <v>909</v>
      </c>
      <c r="D38" s="14">
        <v>1442788</v>
      </c>
      <c r="E38" s="15">
        <v>9401.93</v>
      </c>
      <c r="F38" s="16">
        <v>7.7000000000000002E-3</v>
      </c>
      <c r="G38" s="16"/>
    </row>
    <row r="39" spans="1:7" x14ac:dyDescent="0.25">
      <c r="A39" s="13" t="s">
        <v>627</v>
      </c>
      <c r="B39" s="33" t="s">
        <v>628</v>
      </c>
      <c r="C39" s="33" t="s">
        <v>431</v>
      </c>
      <c r="D39" s="14">
        <v>463581</v>
      </c>
      <c r="E39" s="15">
        <v>9401.19</v>
      </c>
      <c r="F39" s="16">
        <v>7.7000000000000002E-3</v>
      </c>
      <c r="G39" s="16"/>
    </row>
    <row r="40" spans="1:7" x14ac:dyDescent="0.25">
      <c r="A40" s="13" t="s">
        <v>496</v>
      </c>
      <c r="B40" s="33" t="s">
        <v>497</v>
      </c>
      <c r="C40" s="33" t="s">
        <v>460</v>
      </c>
      <c r="D40" s="14">
        <v>1000000</v>
      </c>
      <c r="E40" s="15">
        <v>9379.5</v>
      </c>
      <c r="F40" s="16">
        <v>7.7000000000000002E-3</v>
      </c>
      <c r="G40" s="16"/>
    </row>
    <row r="41" spans="1:7" x14ac:dyDescent="0.25">
      <c r="A41" s="13" t="s">
        <v>397</v>
      </c>
      <c r="B41" s="33" t="s">
        <v>398</v>
      </c>
      <c r="C41" s="33" t="s">
        <v>399</v>
      </c>
      <c r="D41" s="14">
        <v>402475</v>
      </c>
      <c r="E41" s="15">
        <v>9091.31</v>
      </c>
      <c r="F41" s="16">
        <v>7.4000000000000003E-3</v>
      </c>
      <c r="G41" s="16"/>
    </row>
    <row r="42" spans="1:7" x14ac:dyDescent="0.25">
      <c r="A42" s="13" t="s">
        <v>1237</v>
      </c>
      <c r="B42" s="33" t="s">
        <v>1238</v>
      </c>
      <c r="C42" s="33" t="s">
        <v>500</v>
      </c>
      <c r="D42" s="14">
        <v>1318447</v>
      </c>
      <c r="E42" s="15">
        <v>9040.59</v>
      </c>
      <c r="F42" s="16">
        <v>7.4000000000000003E-3</v>
      </c>
      <c r="G42" s="16"/>
    </row>
    <row r="43" spans="1:7" x14ac:dyDescent="0.25">
      <c r="A43" s="13" t="s">
        <v>1777</v>
      </c>
      <c r="B43" s="33" t="s">
        <v>1778</v>
      </c>
      <c r="C43" s="33" t="s">
        <v>465</v>
      </c>
      <c r="D43" s="14">
        <v>1639058</v>
      </c>
      <c r="E43" s="15">
        <v>8839.44</v>
      </c>
      <c r="F43" s="16">
        <v>7.1999999999999998E-3</v>
      </c>
      <c r="G43" s="16"/>
    </row>
    <row r="44" spans="1:7" x14ac:dyDescent="0.25">
      <c r="A44" s="13" t="s">
        <v>1783</v>
      </c>
      <c r="B44" s="33" t="s">
        <v>1784</v>
      </c>
      <c r="C44" s="33" t="s">
        <v>549</v>
      </c>
      <c r="D44" s="14">
        <v>1573332</v>
      </c>
      <c r="E44" s="15">
        <v>8768.18</v>
      </c>
      <c r="F44" s="16">
        <v>7.1999999999999998E-3</v>
      </c>
      <c r="G44" s="16"/>
    </row>
    <row r="45" spans="1:7" x14ac:dyDescent="0.25">
      <c r="A45" s="13" t="s">
        <v>1190</v>
      </c>
      <c r="B45" s="33" t="s">
        <v>1191</v>
      </c>
      <c r="C45" s="33" t="s">
        <v>479</v>
      </c>
      <c r="D45" s="14">
        <v>433273</v>
      </c>
      <c r="E45" s="15">
        <v>8697.31</v>
      </c>
      <c r="F45" s="16">
        <v>7.1000000000000004E-3</v>
      </c>
      <c r="G45" s="16"/>
    </row>
    <row r="46" spans="1:7" x14ac:dyDescent="0.25">
      <c r="A46" s="13" t="s">
        <v>850</v>
      </c>
      <c r="B46" s="33" t="s">
        <v>851</v>
      </c>
      <c r="C46" s="33" t="s">
        <v>405</v>
      </c>
      <c r="D46" s="14">
        <v>155621</v>
      </c>
      <c r="E46" s="15">
        <v>8580.5499999999993</v>
      </c>
      <c r="F46" s="16">
        <v>7.0000000000000001E-3</v>
      </c>
      <c r="G46" s="16"/>
    </row>
    <row r="47" spans="1:7" x14ac:dyDescent="0.25">
      <c r="A47" s="13" t="s">
        <v>629</v>
      </c>
      <c r="B47" s="33" t="s">
        <v>630</v>
      </c>
      <c r="C47" s="33" t="s">
        <v>431</v>
      </c>
      <c r="D47" s="14">
        <v>246289</v>
      </c>
      <c r="E47" s="15">
        <v>7950.09</v>
      </c>
      <c r="F47" s="16">
        <v>6.4999999999999997E-3</v>
      </c>
      <c r="G47" s="16"/>
    </row>
    <row r="48" spans="1:7" x14ac:dyDescent="0.25">
      <c r="A48" s="13" t="s">
        <v>2075</v>
      </c>
      <c r="B48" s="33" t="s">
        <v>2076</v>
      </c>
      <c r="C48" s="33" t="s">
        <v>1609</v>
      </c>
      <c r="D48" s="14">
        <v>11176445</v>
      </c>
      <c r="E48" s="15">
        <v>7699.45</v>
      </c>
      <c r="F48" s="16">
        <v>6.3E-3</v>
      </c>
      <c r="G48" s="16"/>
    </row>
    <row r="49" spans="1:7" x14ac:dyDescent="0.25">
      <c r="A49" s="13" t="s">
        <v>1574</v>
      </c>
      <c r="B49" s="33" t="s">
        <v>1575</v>
      </c>
      <c r="C49" s="33" t="s">
        <v>396</v>
      </c>
      <c r="D49" s="14">
        <v>3981246</v>
      </c>
      <c r="E49" s="15">
        <v>7673.06</v>
      </c>
      <c r="F49" s="16">
        <v>6.3E-3</v>
      </c>
      <c r="G49" s="16"/>
    </row>
    <row r="50" spans="1:7" x14ac:dyDescent="0.25">
      <c r="A50" s="13" t="s">
        <v>787</v>
      </c>
      <c r="B50" s="33" t="s">
        <v>788</v>
      </c>
      <c r="C50" s="33" t="s">
        <v>479</v>
      </c>
      <c r="D50" s="14">
        <v>311554</v>
      </c>
      <c r="E50" s="15">
        <v>7424.02</v>
      </c>
      <c r="F50" s="16">
        <v>6.1000000000000004E-3</v>
      </c>
      <c r="G50" s="16"/>
    </row>
    <row r="51" spans="1:7" x14ac:dyDescent="0.25">
      <c r="A51" s="13" t="s">
        <v>2127</v>
      </c>
      <c r="B51" s="33" t="s">
        <v>2128</v>
      </c>
      <c r="C51" s="33" t="s">
        <v>1614</v>
      </c>
      <c r="D51" s="14">
        <v>4011412</v>
      </c>
      <c r="E51" s="15">
        <v>7342.49</v>
      </c>
      <c r="F51" s="16">
        <v>6.0000000000000001E-3</v>
      </c>
      <c r="G51" s="16"/>
    </row>
    <row r="52" spans="1:7" x14ac:dyDescent="0.25">
      <c r="A52" s="13" t="s">
        <v>776</v>
      </c>
      <c r="B52" s="33" t="s">
        <v>777</v>
      </c>
      <c r="C52" s="33" t="s">
        <v>484</v>
      </c>
      <c r="D52" s="14">
        <v>135659</v>
      </c>
      <c r="E52" s="15">
        <v>7224.05</v>
      </c>
      <c r="F52" s="16">
        <v>5.8999999999999999E-3</v>
      </c>
      <c r="G52" s="16"/>
    </row>
    <row r="53" spans="1:7" x14ac:dyDescent="0.25">
      <c r="A53" s="13" t="s">
        <v>854</v>
      </c>
      <c r="B53" s="33" t="s">
        <v>855</v>
      </c>
      <c r="C53" s="33" t="s">
        <v>856</v>
      </c>
      <c r="D53" s="14">
        <v>700597</v>
      </c>
      <c r="E53" s="15">
        <v>6842.38</v>
      </c>
      <c r="F53" s="16">
        <v>5.5999999999999999E-3</v>
      </c>
      <c r="G53" s="16"/>
    </row>
    <row r="54" spans="1:7" x14ac:dyDescent="0.25">
      <c r="A54" s="13" t="s">
        <v>1768</v>
      </c>
      <c r="B54" s="33" t="s">
        <v>1769</v>
      </c>
      <c r="C54" s="33" t="s">
        <v>479</v>
      </c>
      <c r="D54" s="14">
        <v>1559441</v>
      </c>
      <c r="E54" s="15">
        <v>6693.12</v>
      </c>
      <c r="F54" s="16">
        <v>5.4999999999999997E-3</v>
      </c>
      <c r="G54" s="16"/>
    </row>
    <row r="55" spans="1:7" x14ac:dyDescent="0.25">
      <c r="A55" s="13" t="s">
        <v>802</v>
      </c>
      <c r="B55" s="33" t="s">
        <v>803</v>
      </c>
      <c r="C55" s="33" t="s">
        <v>479</v>
      </c>
      <c r="D55" s="14">
        <v>432468</v>
      </c>
      <c r="E55" s="15">
        <v>6573.3</v>
      </c>
      <c r="F55" s="16">
        <v>5.4000000000000003E-3</v>
      </c>
      <c r="G55" s="16"/>
    </row>
    <row r="56" spans="1:7" x14ac:dyDescent="0.25">
      <c r="A56" s="13" t="s">
        <v>923</v>
      </c>
      <c r="B56" s="33" t="s">
        <v>924</v>
      </c>
      <c r="C56" s="33" t="s">
        <v>881</v>
      </c>
      <c r="D56" s="14">
        <v>318673</v>
      </c>
      <c r="E56" s="15">
        <v>6316.42</v>
      </c>
      <c r="F56" s="16">
        <v>5.1999999999999998E-3</v>
      </c>
      <c r="G56" s="16"/>
    </row>
    <row r="57" spans="1:7" x14ac:dyDescent="0.25">
      <c r="A57" s="13" t="s">
        <v>434</v>
      </c>
      <c r="B57" s="33" t="s">
        <v>435</v>
      </c>
      <c r="C57" s="33" t="s">
        <v>405</v>
      </c>
      <c r="D57" s="14">
        <v>432511</v>
      </c>
      <c r="E57" s="15">
        <v>6134.09</v>
      </c>
      <c r="F57" s="16">
        <v>5.0000000000000001E-3</v>
      </c>
      <c r="G57" s="16"/>
    </row>
    <row r="58" spans="1:7" x14ac:dyDescent="0.25">
      <c r="A58" s="13" t="s">
        <v>400</v>
      </c>
      <c r="B58" s="33" t="s">
        <v>401</v>
      </c>
      <c r="C58" s="33" t="s">
        <v>402</v>
      </c>
      <c r="D58" s="14">
        <v>1481567</v>
      </c>
      <c r="E58" s="15">
        <v>5899.6</v>
      </c>
      <c r="F58" s="16">
        <v>4.7999999999999996E-3</v>
      </c>
      <c r="G58" s="16"/>
    </row>
    <row r="59" spans="1:7" x14ac:dyDescent="0.25">
      <c r="A59" s="13" t="s">
        <v>2109</v>
      </c>
      <c r="B59" s="33" t="s">
        <v>2110</v>
      </c>
      <c r="C59" s="33" t="s">
        <v>769</v>
      </c>
      <c r="D59" s="14">
        <v>2066189</v>
      </c>
      <c r="E59" s="15">
        <v>5753.72</v>
      </c>
      <c r="F59" s="16">
        <v>4.7000000000000002E-3</v>
      </c>
      <c r="G59" s="16"/>
    </row>
    <row r="60" spans="1:7" x14ac:dyDescent="0.25">
      <c r="A60" s="13" t="s">
        <v>446</v>
      </c>
      <c r="B60" s="33" t="s">
        <v>447</v>
      </c>
      <c r="C60" s="33" t="s">
        <v>448</v>
      </c>
      <c r="D60" s="14">
        <v>409893</v>
      </c>
      <c r="E60" s="15">
        <v>5743.83</v>
      </c>
      <c r="F60" s="16">
        <v>4.7000000000000002E-3</v>
      </c>
      <c r="G60" s="16"/>
    </row>
    <row r="61" spans="1:7" x14ac:dyDescent="0.25">
      <c r="A61" s="13" t="s">
        <v>1787</v>
      </c>
      <c r="B61" s="33" t="s">
        <v>1788</v>
      </c>
      <c r="C61" s="33" t="s">
        <v>465</v>
      </c>
      <c r="D61" s="14">
        <v>117403</v>
      </c>
      <c r="E61" s="15">
        <v>5726.1</v>
      </c>
      <c r="F61" s="16">
        <v>4.7000000000000002E-3</v>
      </c>
      <c r="G61" s="16"/>
    </row>
    <row r="62" spans="1:7" x14ac:dyDescent="0.25">
      <c r="A62" s="13" t="s">
        <v>1249</v>
      </c>
      <c r="B62" s="33" t="s">
        <v>1250</v>
      </c>
      <c r="C62" s="33" t="s">
        <v>431</v>
      </c>
      <c r="D62" s="14">
        <v>18129</v>
      </c>
      <c r="E62" s="15">
        <v>5569.33</v>
      </c>
      <c r="F62" s="16">
        <v>4.5999999999999999E-3</v>
      </c>
      <c r="G62" s="16"/>
    </row>
    <row r="63" spans="1:7" x14ac:dyDescent="0.25">
      <c r="A63" s="13" t="s">
        <v>1816</v>
      </c>
      <c r="B63" s="33" t="s">
        <v>1817</v>
      </c>
      <c r="C63" s="33" t="s">
        <v>405</v>
      </c>
      <c r="D63" s="14">
        <v>421913</v>
      </c>
      <c r="E63" s="15">
        <v>5516.3</v>
      </c>
      <c r="F63" s="16">
        <v>4.4999999999999997E-3</v>
      </c>
      <c r="G63" s="16"/>
    </row>
    <row r="64" spans="1:7" x14ac:dyDescent="0.25">
      <c r="A64" s="13" t="s">
        <v>826</v>
      </c>
      <c r="B64" s="33" t="s">
        <v>827</v>
      </c>
      <c r="C64" s="33" t="s">
        <v>396</v>
      </c>
      <c r="D64" s="14">
        <v>1007311</v>
      </c>
      <c r="E64" s="15">
        <v>5452.57</v>
      </c>
      <c r="F64" s="16">
        <v>4.4999999999999997E-3</v>
      </c>
      <c r="G64" s="16"/>
    </row>
    <row r="65" spans="1:7" x14ac:dyDescent="0.25">
      <c r="A65" s="13" t="s">
        <v>840</v>
      </c>
      <c r="B65" s="33" t="s">
        <v>841</v>
      </c>
      <c r="C65" s="33" t="s">
        <v>460</v>
      </c>
      <c r="D65" s="14">
        <v>2500000</v>
      </c>
      <c r="E65" s="15">
        <v>5410.75</v>
      </c>
      <c r="F65" s="16">
        <v>4.4000000000000003E-3</v>
      </c>
      <c r="G65" s="16"/>
    </row>
    <row r="66" spans="1:7" x14ac:dyDescent="0.25">
      <c r="A66" s="13" t="s">
        <v>1243</v>
      </c>
      <c r="B66" s="33" t="s">
        <v>1244</v>
      </c>
      <c r="C66" s="33" t="s">
        <v>490</v>
      </c>
      <c r="D66" s="14">
        <v>1792596</v>
      </c>
      <c r="E66" s="15">
        <v>5204.8</v>
      </c>
      <c r="F66" s="16">
        <v>4.3E-3</v>
      </c>
      <c r="G66" s="16"/>
    </row>
    <row r="67" spans="1:7" x14ac:dyDescent="0.25">
      <c r="A67" s="13" t="s">
        <v>1196</v>
      </c>
      <c r="B67" s="33" t="s">
        <v>1197</v>
      </c>
      <c r="C67" s="33" t="s">
        <v>473</v>
      </c>
      <c r="D67" s="14">
        <v>1556100</v>
      </c>
      <c r="E67" s="15">
        <v>5202.04</v>
      </c>
      <c r="F67" s="16">
        <v>4.3E-3</v>
      </c>
      <c r="G67" s="16"/>
    </row>
    <row r="68" spans="1:7" x14ac:dyDescent="0.25">
      <c r="A68" s="13" t="s">
        <v>621</v>
      </c>
      <c r="B68" s="33" t="s">
        <v>622</v>
      </c>
      <c r="C68" s="33" t="s">
        <v>487</v>
      </c>
      <c r="D68" s="14">
        <v>466654</v>
      </c>
      <c r="E68" s="15">
        <v>5118.96</v>
      </c>
      <c r="F68" s="16">
        <v>4.1999999999999997E-3</v>
      </c>
      <c r="G68" s="16"/>
    </row>
    <row r="69" spans="1:7" x14ac:dyDescent="0.25">
      <c r="A69" s="13" t="s">
        <v>631</v>
      </c>
      <c r="B69" s="33" t="s">
        <v>632</v>
      </c>
      <c r="C69" s="33" t="s">
        <v>487</v>
      </c>
      <c r="D69" s="14">
        <v>724702</v>
      </c>
      <c r="E69" s="15">
        <v>5060.96</v>
      </c>
      <c r="F69" s="16">
        <v>4.1000000000000003E-3</v>
      </c>
      <c r="G69" s="16"/>
    </row>
    <row r="70" spans="1:7" x14ac:dyDescent="0.25">
      <c r="A70" s="13" t="s">
        <v>1211</v>
      </c>
      <c r="B70" s="33" t="s">
        <v>1212</v>
      </c>
      <c r="C70" s="33" t="s">
        <v>445</v>
      </c>
      <c r="D70" s="14">
        <v>636211</v>
      </c>
      <c r="E70" s="15">
        <v>5010.4799999999996</v>
      </c>
      <c r="F70" s="16">
        <v>4.1000000000000003E-3</v>
      </c>
      <c r="G70" s="16"/>
    </row>
    <row r="71" spans="1:7" x14ac:dyDescent="0.25">
      <c r="A71" s="13" t="s">
        <v>391</v>
      </c>
      <c r="B71" s="33" t="s">
        <v>392</v>
      </c>
      <c r="C71" s="33" t="s">
        <v>393</v>
      </c>
      <c r="D71" s="14">
        <v>216872</v>
      </c>
      <c r="E71" s="15">
        <v>4881.25</v>
      </c>
      <c r="F71" s="16">
        <v>4.0000000000000001E-3</v>
      </c>
      <c r="G71" s="16"/>
    </row>
    <row r="72" spans="1:7" x14ac:dyDescent="0.25">
      <c r="A72" s="13" t="s">
        <v>1207</v>
      </c>
      <c r="B72" s="33" t="s">
        <v>1208</v>
      </c>
      <c r="C72" s="33" t="s">
        <v>490</v>
      </c>
      <c r="D72" s="14">
        <v>320287</v>
      </c>
      <c r="E72" s="15">
        <v>4762.1899999999996</v>
      </c>
      <c r="F72" s="16">
        <v>3.8999999999999998E-3</v>
      </c>
      <c r="G72" s="16"/>
    </row>
    <row r="73" spans="1:7" x14ac:dyDescent="0.25">
      <c r="A73" s="13" t="s">
        <v>1226</v>
      </c>
      <c r="B73" s="33" t="s">
        <v>1227</v>
      </c>
      <c r="C73" s="33" t="s">
        <v>484</v>
      </c>
      <c r="D73" s="14">
        <v>116321</v>
      </c>
      <c r="E73" s="15">
        <v>4749.62</v>
      </c>
      <c r="F73" s="16">
        <v>3.8999999999999998E-3</v>
      </c>
      <c r="G73" s="16"/>
    </row>
    <row r="74" spans="1:7" x14ac:dyDescent="0.25">
      <c r="A74" s="13" t="s">
        <v>863</v>
      </c>
      <c r="B74" s="33" t="s">
        <v>864</v>
      </c>
      <c r="C74" s="33" t="s">
        <v>500</v>
      </c>
      <c r="D74" s="14">
        <v>264893</v>
      </c>
      <c r="E74" s="15">
        <v>4749.13</v>
      </c>
      <c r="F74" s="16">
        <v>3.8999999999999998E-3</v>
      </c>
      <c r="G74" s="16"/>
    </row>
    <row r="75" spans="1:7" x14ac:dyDescent="0.25">
      <c r="A75" s="13" t="s">
        <v>1217</v>
      </c>
      <c r="B75" s="33" t="s">
        <v>1218</v>
      </c>
      <c r="C75" s="33" t="s">
        <v>484</v>
      </c>
      <c r="D75" s="14">
        <v>2565446</v>
      </c>
      <c r="E75" s="15">
        <v>4594.2</v>
      </c>
      <c r="F75" s="16">
        <v>3.8E-3</v>
      </c>
      <c r="G75" s="16"/>
    </row>
    <row r="76" spans="1:7" x14ac:dyDescent="0.25">
      <c r="A76" s="13" t="s">
        <v>782</v>
      </c>
      <c r="B76" s="33" t="s">
        <v>783</v>
      </c>
      <c r="C76" s="33" t="s">
        <v>396</v>
      </c>
      <c r="D76" s="14">
        <v>200956</v>
      </c>
      <c r="E76" s="15">
        <v>4363.16</v>
      </c>
      <c r="F76" s="16">
        <v>3.5999999999999999E-3</v>
      </c>
      <c r="G76" s="16"/>
    </row>
    <row r="77" spans="1:7" x14ac:dyDescent="0.25">
      <c r="A77" s="13" t="s">
        <v>1637</v>
      </c>
      <c r="B77" s="33" t="s">
        <v>1638</v>
      </c>
      <c r="C77" s="33" t="s">
        <v>396</v>
      </c>
      <c r="D77" s="14">
        <v>4525404</v>
      </c>
      <c r="E77" s="15">
        <v>4350.2700000000004</v>
      </c>
      <c r="F77" s="16">
        <v>3.5999999999999999E-3</v>
      </c>
      <c r="G77" s="16"/>
    </row>
    <row r="78" spans="1:7" x14ac:dyDescent="0.25">
      <c r="A78" s="13" t="s">
        <v>925</v>
      </c>
      <c r="B78" s="33" t="s">
        <v>926</v>
      </c>
      <c r="C78" s="33" t="s">
        <v>530</v>
      </c>
      <c r="D78" s="14">
        <v>141141</v>
      </c>
      <c r="E78" s="15">
        <v>4307.41</v>
      </c>
      <c r="F78" s="16">
        <v>3.5000000000000001E-3</v>
      </c>
      <c r="G78" s="16"/>
    </row>
    <row r="79" spans="1:7" x14ac:dyDescent="0.25">
      <c r="A79" s="13" t="s">
        <v>892</v>
      </c>
      <c r="B79" s="33" t="s">
        <v>893</v>
      </c>
      <c r="C79" s="33" t="s">
        <v>415</v>
      </c>
      <c r="D79" s="14">
        <v>32550</v>
      </c>
      <c r="E79" s="15">
        <v>4289.93</v>
      </c>
      <c r="F79" s="16">
        <v>3.5000000000000001E-3</v>
      </c>
      <c r="G79" s="16"/>
    </row>
    <row r="80" spans="1:7" x14ac:dyDescent="0.25">
      <c r="A80" s="13" t="s">
        <v>809</v>
      </c>
      <c r="B80" s="33" t="s">
        <v>810</v>
      </c>
      <c r="C80" s="33" t="s">
        <v>500</v>
      </c>
      <c r="D80" s="14">
        <v>261947</v>
      </c>
      <c r="E80" s="15">
        <v>4054.55</v>
      </c>
      <c r="F80" s="16">
        <v>3.3E-3</v>
      </c>
      <c r="G80" s="16"/>
    </row>
    <row r="81" spans="1:7" x14ac:dyDescent="0.25">
      <c r="A81" s="13" t="s">
        <v>791</v>
      </c>
      <c r="B81" s="33" t="s">
        <v>792</v>
      </c>
      <c r="C81" s="33" t="s">
        <v>412</v>
      </c>
      <c r="D81" s="14">
        <v>140976</v>
      </c>
      <c r="E81" s="15">
        <v>3758.14</v>
      </c>
      <c r="F81" s="16">
        <v>3.0999999999999999E-3</v>
      </c>
      <c r="G81" s="16"/>
    </row>
    <row r="82" spans="1:7" x14ac:dyDescent="0.25">
      <c r="A82" s="13" t="s">
        <v>474</v>
      </c>
      <c r="B82" s="33" t="s">
        <v>475</v>
      </c>
      <c r="C82" s="33" t="s">
        <v>476</v>
      </c>
      <c r="D82" s="14">
        <v>352828</v>
      </c>
      <c r="E82" s="15">
        <v>3734.86</v>
      </c>
      <c r="F82" s="16">
        <v>3.0999999999999999E-3</v>
      </c>
      <c r="G82" s="16"/>
    </row>
    <row r="83" spans="1:7" x14ac:dyDescent="0.25">
      <c r="A83" s="13" t="s">
        <v>1245</v>
      </c>
      <c r="B83" s="33" t="s">
        <v>1246</v>
      </c>
      <c r="C83" s="33" t="s">
        <v>460</v>
      </c>
      <c r="D83" s="14">
        <v>6353001</v>
      </c>
      <c r="E83" s="15">
        <v>3599.61</v>
      </c>
      <c r="F83" s="16">
        <v>2.8999999999999998E-3</v>
      </c>
      <c r="G83" s="16"/>
    </row>
    <row r="84" spans="1:7" x14ac:dyDescent="0.25">
      <c r="A84" s="13" t="s">
        <v>1781</v>
      </c>
      <c r="B84" s="33" t="s">
        <v>1782</v>
      </c>
      <c r="C84" s="33" t="s">
        <v>1614</v>
      </c>
      <c r="D84" s="14">
        <v>250000</v>
      </c>
      <c r="E84" s="15">
        <v>3467.38</v>
      </c>
      <c r="F84" s="16">
        <v>2.8E-3</v>
      </c>
      <c r="G84" s="16"/>
    </row>
    <row r="85" spans="1:7" x14ac:dyDescent="0.25">
      <c r="A85" s="13" t="s">
        <v>1192</v>
      </c>
      <c r="B85" s="33" t="s">
        <v>1193</v>
      </c>
      <c r="C85" s="33" t="s">
        <v>795</v>
      </c>
      <c r="D85" s="14">
        <v>687714</v>
      </c>
      <c r="E85" s="15">
        <v>3176.55</v>
      </c>
      <c r="F85" s="16">
        <v>2.5999999999999999E-3</v>
      </c>
      <c r="G85" s="16"/>
    </row>
    <row r="86" spans="1:7" x14ac:dyDescent="0.25">
      <c r="A86" s="13" t="s">
        <v>1793</v>
      </c>
      <c r="B86" s="33" t="s">
        <v>1794</v>
      </c>
      <c r="C86" s="33" t="s">
        <v>856</v>
      </c>
      <c r="D86" s="14">
        <v>987600</v>
      </c>
      <c r="E86" s="15">
        <v>2860.39</v>
      </c>
      <c r="F86" s="16">
        <v>2.3E-3</v>
      </c>
      <c r="G86" s="16"/>
    </row>
    <row r="87" spans="1:7" x14ac:dyDescent="0.25">
      <c r="A87" s="13" t="s">
        <v>482</v>
      </c>
      <c r="B87" s="33" t="s">
        <v>483</v>
      </c>
      <c r="C87" s="33" t="s">
        <v>484</v>
      </c>
      <c r="D87" s="14">
        <v>2497808</v>
      </c>
      <c r="E87" s="15">
        <v>2603.7199999999998</v>
      </c>
      <c r="F87" s="16">
        <v>2.0999999999999999E-3</v>
      </c>
      <c r="G87" s="16"/>
    </row>
    <row r="88" spans="1:7" x14ac:dyDescent="0.25">
      <c r="A88" s="13" t="s">
        <v>493</v>
      </c>
      <c r="B88" s="33" t="s">
        <v>494</v>
      </c>
      <c r="C88" s="33" t="s">
        <v>495</v>
      </c>
      <c r="D88" s="14">
        <v>5210000</v>
      </c>
      <c r="E88" s="15">
        <v>2235.61</v>
      </c>
      <c r="F88" s="16">
        <v>1.8E-3</v>
      </c>
      <c r="G88" s="16"/>
    </row>
    <row r="89" spans="1:7" x14ac:dyDescent="0.25">
      <c r="A89" s="13" t="s">
        <v>2450</v>
      </c>
      <c r="B89" s="33" t="s">
        <v>2451</v>
      </c>
      <c r="C89" s="33" t="s">
        <v>479</v>
      </c>
      <c r="D89" s="14">
        <v>745230</v>
      </c>
      <c r="E89" s="15">
        <v>1734.52</v>
      </c>
      <c r="F89" s="16">
        <v>1.4E-3</v>
      </c>
      <c r="G89" s="16"/>
    </row>
    <row r="90" spans="1:7" x14ac:dyDescent="0.25">
      <c r="A90" s="13" t="s">
        <v>1572</v>
      </c>
      <c r="B90" s="33" t="s">
        <v>1573</v>
      </c>
      <c r="C90" s="33" t="s">
        <v>484</v>
      </c>
      <c r="D90" s="14">
        <v>842046</v>
      </c>
      <c r="E90" s="15">
        <v>1698.41</v>
      </c>
      <c r="F90" s="16">
        <v>1.4E-3</v>
      </c>
      <c r="G90" s="16"/>
    </row>
    <row r="91" spans="1:7" x14ac:dyDescent="0.25">
      <c r="A91" s="13" t="s">
        <v>488</v>
      </c>
      <c r="B91" s="33" t="s">
        <v>489</v>
      </c>
      <c r="C91" s="33" t="s">
        <v>490</v>
      </c>
      <c r="D91" s="14">
        <v>1546451</v>
      </c>
      <c r="E91" s="15">
        <v>1555.88</v>
      </c>
      <c r="F91" s="16">
        <v>1.2999999999999999E-3</v>
      </c>
      <c r="G91" s="16"/>
    </row>
    <row r="92" spans="1:7" x14ac:dyDescent="0.25">
      <c r="A92" s="13" t="s">
        <v>1791</v>
      </c>
      <c r="B92" s="33" t="s">
        <v>1792</v>
      </c>
      <c r="C92" s="33" t="s">
        <v>1614</v>
      </c>
      <c r="D92" s="14">
        <v>465250</v>
      </c>
      <c r="E92" s="15">
        <v>945.02</v>
      </c>
      <c r="F92" s="16">
        <v>8.0000000000000004E-4</v>
      </c>
      <c r="G92" s="16"/>
    </row>
    <row r="93" spans="1:7" x14ac:dyDescent="0.25">
      <c r="A93" s="13" t="s">
        <v>570</v>
      </c>
      <c r="B93" s="33" t="s">
        <v>571</v>
      </c>
      <c r="C93" s="33" t="s">
        <v>465</v>
      </c>
      <c r="D93" s="14">
        <v>277890</v>
      </c>
      <c r="E93" s="15">
        <v>858.82</v>
      </c>
      <c r="F93" s="16">
        <v>6.9999999999999999E-4</v>
      </c>
      <c r="G93" s="16"/>
    </row>
    <row r="94" spans="1:7" x14ac:dyDescent="0.25">
      <c r="A94" s="13" t="s">
        <v>2065</v>
      </c>
      <c r="B94" s="33" t="s">
        <v>2066</v>
      </c>
      <c r="C94" s="33" t="s">
        <v>465</v>
      </c>
      <c r="D94" s="14">
        <v>53030</v>
      </c>
      <c r="E94" s="15">
        <v>620</v>
      </c>
      <c r="F94" s="16">
        <v>5.0000000000000001E-4</v>
      </c>
      <c r="G94" s="16"/>
    </row>
    <row r="95" spans="1:7" x14ac:dyDescent="0.25">
      <c r="A95" s="13" t="s">
        <v>842</v>
      </c>
      <c r="B95" s="33" t="s">
        <v>843</v>
      </c>
      <c r="C95" s="33" t="s">
        <v>769</v>
      </c>
      <c r="D95" s="14">
        <v>48600</v>
      </c>
      <c r="E95" s="15">
        <v>175.13</v>
      </c>
      <c r="F95" s="16">
        <v>1E-4</v>
      </c>
      <c r="G95" s="16"/>
    </row>
    <row r="96" spans="1:7" x14ac:dyDescent="0.25">
      <c r="A96" s="13" t="s">
        <v>921</v>
      </c>
      <c r="B96" s="33" t="s">
        <v>922</v>
      </c>
      <c r="C96" s="33" t="s">
        <v>565</v>
      </c>
      <c r="D96" s="14">
        <v>225</v>
      </c>
      <c r="E96" s="15">
        <v>96.06</v>
      </c>
      <c r="F96" s="16">
        <v>1E-4</v>
      </c>
      <c r="G96" s="16"/>
    </row>
    <row r="97" spans="1:7" x14ac:dyDescent="0.25">
      <c r="A97" s="13" t="s">
        <v>1253</v>
      </c>
      <c r="B97" s="33" t="s">
        <v>1254</v>
      </c>
      <c r="C97" s="33" t="s">
        <v>396</v>
      </c>
      <c r="D97" s="14">
        <v>550</v>
      </c>
      <c r="E97" s="15">
        <v>2.94</v>
      </c>
      <c r="F97" s="16">
        <v>0</v>
      </c>
      <c r="G97" s="16"/>
    </row>
    <row r="98" spans="1:7" x14ac:dyDescent="0.25">
      <c r="A98" s="17" t="s">
        <v>183</v>
      </c>
      <c r="B98" s="34"/>
      <c r="C98" s="34"/>
      <c r="D98" s="18"/>
      <c r="E98" s="37">
        <v>941625.52</v>
      </c>
      <c r="F98" s="38">
        <v>0.76970000000000005</v>
      </c>
      <c r="G98" s="21"/>
    </row>
    <row r="99" spans="1:7" x14ac:dyDescent="0.25">
      <c r="A99" s="17" t="s">
        <v>466</v>
      </c>
      <c r="B99" s="33"/>
      <c r="C99" s="33"/>
      <c r="D99" s="14"/>
      <c r="E99" s="15"/>
      <c r="F99" s="16"/>
      <c r="G99" s="16"/>
    </row>
    <row r="100" spans="1:7" x14ac:dyDescent="0.25">
      <c r="A100" s="17" t="s">
        <v>183</v>
      </c>
      <c r="B100" s="33"/>
      <c r="C100" s="33"/>
      <c r="D100" s="14"/>
      <c r="E100" s="39" t="s">
        <v>137</v>
      </c>
      <c r="F100" s="40" t="s">
        <v>137</v>
      </c>
      <c r="G100" s="16"/>
    </row>
    <row r="101" spans="1:7" x14ac:dyDescent="0.25">
      <c r="A101" s="17" t="s">
        <v>3119</v>
      </c>
      <c r="B101" s="33"/>
      <c r="C101" s="33"/>
      <c r="D101" s="14"/>
      <c r="E101" s="53"/>
      <c r="F101" s="54"/>
      <c r="G101" s="16"/>
    </row>
    <row r="102" spans="1:7" x14ac:dyDescent="0.25">
      <c r="A102" s="13" t="s">
        <v>3120</v>
      </c>
      <c r="B102" s="33" t="s">
        <v>3121</v>
      </c>
      <c r="C102" s="33"/>
      <c r="D102" s="14">
        <v>9000</v>
      </c>
      <c r="E102" s="15">
        <v>10220.1</v>
      </c>
      <c r="F102" s="16">
        <v>8.3000000000000001E-3</v>
      </c>
      <c r="G102" s="16">
        <v>8.0750000000000002E-2</v>
      </c>
    </row>
    <row r="103" spans="1:7" x14ac:dyDescent="0.25">
      <c r="A103" s="13" t="s">
        <v>3122</v>
      </c>
      <c r="B103" s="33" t="s">
        <v>3123</v>
      </c>
      <c r="C103" s="33"/>
      <c r="D103" s="14">
        <v>4880</v>
      </c>
      <c r="E103" s="15">
        <v>3497.44</v>
      </c>
      <c r="F103" s="16">
        <v>2.8999999999999998E-3</v>
      </c>
      <c r="G103" s="16">
        <v>0.22583300000000001</v>
      </c>
    </row>
    <row r="104" spans="1:7" x14ac:dyDescent="0.25">
      <c r="A104" s="17" t="s">
        <v>183</v>
      </c>
      <c r="B104" s="33"/>
      <c r="C104" s="33"/>
      <c r="D104" s="14"/>
      <c r="E104" s="37">
        <f>SUM(E102:E103)</f>
        <v>13717.54</v>
      </c>
      <c r="F104" s="38">
        <f>SUM(F102:F103)</f>
        <v>1.12E-2</v>
      </c>
      <c r="G104" s="21"/>
    </row>
    <row r="105" spans="1:7" x14ac:dyDescent="0.25">
      <c r="A105" s="17"/>
      <c r="B105" s="33"/>
      <c r="C105" s="33"/>
      <c r="D105" s="14"/>
      <c r="E105" s="53"/>
      <c r="F105" s="54"/>
      <c r="G105" s="16"/>
    </row>
    <row r="106" spans="1:7" x14ac:dyDescent="0.25">
      <c r="A106" s="24" t="s">
        <v>192</v>
      </c>
      <c r="B106" s="35"/>
      <c r="C106" s="35"/>
      <c r="D106" s="25"/>
      <c r="E106" s="30">
        <f>+E98+E104</f>
        <v>955343.06</v>
      </c>
      <c r="F106" s="31">
        <f>+F98+F104</f>
        <v>0.78090000000000004</v>
      </c>
      <c r="G106" s="21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7" t="s">
        <v>593</v>
      </c>
      <c r="B108" s="33"/>
      <c r="C108" s="33"/>
      <c r="D108" s="14"/>
      <c r="E108" s="15"/>
      <c r="F108" s="16"/>
      <c r="G108" s="16"/>
    </row>
    <row r="109" spans="1:7" x14ac:dyDescent="0.25">
      <c r="A109" s="17" t="s">
        <v>594</v>
      </c>
      <c r="B109" s="33"/>
      <c r="C109" s="33"/>
      <c r="D109" s="14"/>
      <c r="E109" s="15"/>
      <c r="F109" s="16"/>
      <c r="G109" s="16"/>
    </row>
    <row r="110" spans="1:7" x14ac:dyDescent="0.25">
      <c r="A110" s="13" t="s">
        <v>1255</v>
      </c>
      <c r="B110" s="33"/>
      <c r="C110" s="33" t="s">
        <v>396</v>
      </c>
      <c r="D110" s="14">
        <v>1249000</v>
      </c>
      <c r="E110" s="15">
        <v>6605.96</v>
      </c>
      <c r="F110" s="16">
        <v>5.3969999999999999E-3</v>
      </c>
      <c r="G110" s="16"/>
    </row>
    <row r="111" spans="1:7" x14ac:dyDescent="0.25">
      <c r="A111" s="13" t="s">
        <v>1232</v>
      </c>
      <c r="B111" s="33"/>
      <c r="C111" s="33" t="s">
        <v>565</v>
      </c>
      <c r="D111" s="14">
        <v>14910</v>
      </c>
      <c r="E111" s="15">
        <v>6241.48</v>
      </c>
      <c r="F111" s="16">
        <v>5.0990000000000002E-3</v>
      </c>
      <c r="G111" s="16"/>
    </row>
    <row r="112" spans="1:7" x14ac:dyDescent="0.25">
      <c r="A112" s="13" t="s">
        <v>1795</v>
      </c>
      <c r="B112" s="33"/>
      <c r="C112" s="33" t="s">
        <v>1614</v>
      </c>
      <c r="D112" s="14">
        <v>2744500</v>
      </c>
      <c r="E112" s="15">
        <v>5534.28</v>
      </c>
      <c r="F112" s="16">
        <v>4.5209999999999998E-3</v>
      </c>
      <c r="G112" s="16"/>
    </row>
    <row r="113" spans="1:7" x14ac:dyDescent="0.25">
      <c r="A113" s="13" t="s">
        <v>2965</v>
      </c>
      <c r="B113" s="33"/>
      <c r="C113" s="33" t="s">
        <v>484</v>
      </c>
      <c r="D113" s="14">
        <v>1764000</v>
      </c>
      <c r="E113" s="15">
        <v>3565.93</v>
      </c>
      <c r="F113" s="16">
        <v>2.9129999999999998E-3</v>
      </c>
      <c r="G113" s="16"/>
    </row>
    <row r="114" spans="1:7" x14ac:dyDescent="0.25">
      <c r="A114" s="13" t="s">
        <v>3124</v>
      </c>
      <c r="B114" s="33"/>
      <c r="C114" s="33" t="s">
        <v>465</v>
      </c>
      <c r="D114" s="14">
        <v>250000</v>
      </c>
      <c r="E114" s="15">
        <v>2872</v>
      </c>
      <c r="F114" s="16">
        <v>2.346E-3</v>
      </c>
      <c r="G114" s="16"/>
    </row>
    <row r="115" spans="1:7" x14ac:dyDescent="0.25">
      <c r="A115" s="13" t="s">
        <v>2955</v>
      </c>
      <c r="B115" s="33"/>
      <c r="C115" s="33" t="s">
        <v>484</v>
      </c>
      <c r="D115" s="14">
        <v>887950</v>
      </c>
      <c r="E115" s="15">
        <v>1579.22</v>
      </c>
      <c r="F115" s="16">
        <v>1.2899999999999999E-3</v>
      </c>
      <c r="G115" s="16"/>
    </row>
    <row r="116" spans="1:7" x14ac:dyDescent="0.25">
      <c r="A116" s="13" t="s">
        <v>2364</v>
      </c>
      <c r="B116" s="33"/>
      <c r="C116" s="33" t="s">
        <v>769</v>
      </c>
      <c r="D116" s="44">
        <v>-48600</v>
      </c>
      <c r="E116" s="26">
        <v>-175.45</v>
      </c>
      <c r="F116" s="27">
        <v>-1.4300000000000001E-4</v>
      </c>
      <c r="G116" s="16"/>
    </row>
    <row r="117" spans="1:7" x14ac:dyDescent="0.25">
      <c r="A117" s="13" t="s">
        <v>2319</v>
      </c>
      <c r="B117" s="33"/>
      <c r="C117" s="33" t="s">
        <v>473</v>
      </c>
      <c r="D117" s="44">
        <v>-56100</v>
      </c>
      <c r="E117" s="26">
        <v>-188.41</v>
      </c>
      <c r="F117" s="27">
        <v>-1.5300000000000001E-4</v>
      </c>
      <c r="G117" s="16"/>
    </row>
    <row r="118" spans="1:7" x14ac:dyDescent="0.25">
      <c r="A118" s="13" t="s">
        <v>2381</v>
      </c>
      <c r="B118" s="33"/>
      <c r="C118" s="33" t="s">
        <v>473</v>
      </c>
      <c r="D118" s="44">
        <v>-14250</v>
      </c>
      <c r="E118" s="26">
        <v>-248.37</v>
      </c>
      <c r="F118" s="27">
        <v>-2.02E-4</v>
      </c>
      <c r="G118" s="16"/>
    </row>
    <row r="119" spans="1:7" x14ac:dyDescent="0.25">
      <c r="A119" s="13" t="s">
        <v>3058</v>
      </c>
      <c r="B119" s="33"/>
      <c r="C119" s="33" t="s">
        <v>479</v>
      </c>
      <c r="D119" s="44">
        <v>-13125</v>
      </c>
      <c r="E119" s="26">
        <v>-1179.8599999999999</v>
      </c>
      <c r="F119" s="27">
        <v>-9.6299999999999999E-4</v>
      </c>
      <c r="G119" s="16"/>
    </row>
    <row r="120" spans="1:7" x14ac:dyDescent="0.25">
      <c r="A120" s="13" t="s">
        <v>595</v>
      </c>
      <c r="B120" s="33"/>
      <c r="C120" s="33" t="s">
        <v>596</v>
      </c>
      <c r="D120" s="44">
        <v>-350025</v>
      </c>
      <c r="E120" s="26">
        <v>-82737.679999999993</v>
      </c>
      <c r="F120" s="27">
        <v>-6.7597000000000004E-2</v>
      </c>
      <c r="G120" s="16"/>
    </row>
    <row r="121" spans="1:7" x14ac:dyDescent="0.25">
      <c r="A121" s="17" t="s">
        <v>183</v>
      </c>
      <c r="B121" s="34"/>
      <c r="C121" s="34"/>
      <c r="D121" s="18"/>
      <c r="E121" s="42">
        <v>-58130.9</v>
      </c>
      <c r="F121" s="43">
        <v>-4.7491999999999999E-2</v>
      </c>
      <c r="G121" s="21"/>
    </row>
    <row r="122" spans="1:7" x14ac:dyDescent="0.25">
      <c r="A122" s="13"/>
      <c r="B122" s="33"/>
      <c r="C122" s="33"/>
      <c r="D122" s="14"/>
      <c r="E122" s="15"/>
      <c r="F122" s="16"/>
      <c r="G122" s="16"/>
    </row>
    <row r="123" spans="1:7" x14ac:dyDescent="0.25">
      <c r="A123" s="13"/>
      <c r="B123" s="33"/>
      <c r="C123" s="33"/>
      <c r="D123" s="14"/>
      <c r="E123" s="15"/>
      <c r="F123" s="16"/>
      <c r="G123" s="16"/>
    </row>
    <row r="124" spans="1:7" x14ac:dyDescent="0.25">
      <c r="A124" s="17" t="s">
        <v>3125</v>
      </c>
      <c r="B124" s="34"/>
      <c r="C124" s="34"/>
      <c r="D124" s="18"/>
      <c r="E124" s="41"/>
      <c r="F124" s="21"/>
      <c r="G124" s="21"/>
    </row>
    <row r="125" spans="1:7" x14ac:dyDescent="0.25">
      <c r="A125" s="13" t="s">
        <v>3126</v>
      </c>
      <c r="B125" s="33"/>
      <c r="C125" s="33" t="s">
        <v>3127</v>
      </c>
      <c r="D125" s="44">
        <v>-700</v>
      </c>
      <c r="E125" s="26">
        <v>-0.08</v>
      </c>
      <c r="F125" s="16">
        <v>0</v>
      </c>
      <c r="G125" s="16"/>
    </row>
    <row r="126" spans="1:7" x14ac:dyDescent="0.25">
      <c r="A126" s="13" t="s">
        <v>3128</v>
      </c>
      <c r="B126" s="33"/>
      <c r="C126" s="33" t="s">
        <v>3127</v>
      </c>
      <c r="D126" s="44">
        <v>-45200</v>
      </c>
      <c r="E126" s="26">
        <v>-5.65</v>
      </c>
      <c r="F126" s="16">
        <v>0</v>
      </c>
      <c r="G126" s="16"/>
    </row>
    <row r="127" spans="1:7" x14ac:dyDescent="0.25">
      <c r="A127" s="13" t="s">
        <v>3129</v>
      </c>
      <c r="B127" s="33"/>
      <c r="C127" s="33" t="s">
        <v>3127</v>
      </c>
      <c r="D127" s="44">
        <v>-297000</v>
      </c>
      <c r="E127" s="26">
        <v>-12.47</v>
      </c>
      <c r="F127" s="16">
        <v>0</v>
      </c>
      <c r="G127" s="16"/>
    </row>
    <row r="128" spans="1:7" x14ac:dyDescent="0.25">
      <c r="A128" s="13" t="s">
        <v>3130</v>
      </c>
      <c r="B128" s="33"/>
      <c r="C128" s="33" t="s">
        <v>3127</v>
      </c>
      <c r="D128" s="44">
        <v>-20000</v>
      </c>
      <c r="E128" s="26">
        <v>-13.94</v>
      </c>
      <c r="F128" s="16">
        <v>0</v>
      </c>
      <c r="G128" s="16"/>
    </row>
    <row r="129" spans="1:7" x14ac:dyDescent="0.25">
      <c r="A129" s="13" t="s">
        <v>3131</v>
      </c>
      <c r="B129" s="33"/>
      <c r="C129" s="33" t="s">
        <v>3127</v>
      </c>
      <c r="D129" s="44">
        <v>-1320000</v>
      </c>
      <c r="E129" s="26">
        <v>-15.18</v>
      </c>
      <c r="F129" s="16">
        <v>0</v>
      </c>
      <c r="G129" s="16"/>
    </row>
    <row r="130" spans="1:7" x14ac:dyDescent="0.25">
      <c r="A130" s="13" t="s">
        <v>3132</v>
      </c>
      <c r="B130" s="33"/>
      <c r="C130" s="33" t="s">
        <v>3127</v>
      </c>
      <c r="D130" s="44">
        <v>-481650</v>
      </c>
      <c r="E130" s="26">
        <v>-15.41</v>
      </c>
      <c r="F130" s="16">
        <v>0</v>
      </c>
      <c r="G130" s="16"/>
    </row>
    <row r="131" spans="1:7" x14ac:dyDescent="0.25">
      <c r="A131" s="13" t="s">
        <v>3133</v>
      </c>
      <c r="B131" s="33"/>
      <c r="C131" s="33" t="s">
        <v>3127</v>
      </c>
      <c r="D131" s="44">
        <v>-86100</v>
      </c>
      <c r="E131" s="26">
        <v>-17.95</v>
      </c>
      <c r="F131" s="16">
        <v>0</v>
      </c>
      <c r="G131" s="16"/>
    </row>
    <row r="132" spans="1:7" x14ac:dyDescent="0.25">
      <c r="A132" s="13" t="s">
        <v>3134</v>
      </c>
      <c r="B132" s="33"/>
      <c r="C132" s="33" t="s">
        <v>3127</v>
      </c>
      <c r="D132" s="44">
        <v>-15350</v>
      </c>
      <c r="E132" s="26">
        <v>-18.260000000000002</v>
      </c>
      <c r="F132" s="16">
        <v>0</v>
      </c>
      <c r="G132" s="16"/>
    </row>
    <row r="133" spans="1:7" x14ac:dyDescent="0.25">
      <c r="A133" s="17" t="s">
        <v>183</v>
      </c>
      <c r="B133" s="34"/>
      <c r="C133" s="34"/>
      <c r="D133" s="18"/>
      <c r="E133" s="42">
        <v>-98.94</v>
      </c>
      <c r="F133" s="38">
        <v>0</v>
      </c>
      <c r="G133" s="21"/>
    </row>
    <row r="134" spans="1:7" x14ac:dyDescent="0.25">
      <c r="A134" s="13"/>
      <c r="B134" s="33"/>
      <c r="C134" s="33"/>
      <c r="D134" s="14"/>
      <c r="E134" s="15"/>
      <c r="F134" s="16"/>
      <c r="G134" s="16"/>
    </row>
    <row r="135" spans="1:7" x14ac:dyDescent="0.25">
      <c r="A135" s="24" t="s">
        <v>192</v>
      </c>
      <c r="B135" s="35"/>
      <c r="C135" s="35"/>
      <c r="D135" s="25"/>
      <c r="E135" s="45">
        <v>-98.94</v>
      </c>
      <c r="F135" s="20">
        <v>0</v>
      </c>
      <c r="G135" s="21"/>
    </row>
    <row r="136" spans="1:7" x14ac:dyDescent="0.25">
      <c r="A136" s="17" t="s">
        <v>138</v>
      </c>
      <c r="B136" s="33"/>
      <c r="C136" s="33"/>
      <c r="D136" s="14"/>
      <c r="E136" s="15"/>
      <c r="F136" s="16"/>
      <c r="G136" s="16"/>
    </row>
    <row r="137" spans="1:7" x14ac:dyDescent="0.25">
      <c r="A137" s="17" t="s">
        <v>139</v>
      </c>
      <c r="B137" s="33"/>
      <c r="C137" s="33"/>
      <c r="D137" s="14"/>
      <c r="E137" s="15"/>
      <c r="F137" s="16"/>
      <c r="G137" s="16"/>
    </row>
    <row r="138" spans="1:7" x14ac:dyDescent="0.25">
      <c r="A138" s="13" t="s">
        <v>3135</v>
      </c>
      <c r="B138" s="33" t="s">
        <v>3136</v>
      </c>
      <c r="C138" s="33" t="s">
        <v>148</v>
      </c>
      <c r="D138" s="14">
        <v>17500000</v>
      </c>
      <c r="E138" s="15">
        <v>17543.59</v>
      </c>
      <c r="F138" s="16">
        <v>1.43E-2</v>
      </c>
      <c r="G138" s="16">
        <v>7.2594000000000006E-2</v>
      </c>
    </row>
    <row r="139" spans="1:7" x14ac:dyDescent="0.25">
      <c r="A139" s="13" t="s">
        <v>1797</v>
      </c>
      <c r="B139" s="33" t="s">
        <v>1798</v>
      </c>
      <c r="C139" s="33" t="s">
        <v>148</v>
      </c>
      <c r="D139" s="14">
        <v>16000000</v>
      </c>
      <c r="E139" s="15">
        <v>15927.76</v>
      </c>
      <c r="F139" s="16">
        <v>1.2999999999999999E-2</v>
      </c>
      <c r="G139" s="16">
        <v>7.8274999999999997E-2</v>
      </c>
    </row>
    <row r="140" spans="1:7" x14ac:dyDescent="0.25">
      <c r="A140" s="13" t="s">
        <v>1159</v>
      </c>
      <c r="B140" s="33" t="s">
        <v>1160</v>
      </c>
      <c r="C140" s="33" t="s">
        <v>148</v>
      </c>
      <c r="D140" s="14">
        <v>15000000</v>
      </c>
      <c r="E140" s="15">
        <v>14989.23</v>
      </c>
      <c r="F140" s="16">
        <v>1.2200000000000001E-2</v>
      </c>
      <c r="G140" s="16">
        <v>7.3999999999999996E-2</v>
      </c>
    </row>
    <row r="141" spans="1:7" x14ac:dyDescent="0.25">
      <c r="A141" s="13" t="s">
        <v>2252</v>
      </c>
      <c r="B141" s="33" t="s">
        <v>2253</v>
      </c>
      <c r="C141" s="33" t="s">
        <v>148</v>
      </c>
      <c r="D141" s="14">
        <v>10000000</v>
      </c>
      <c r="E141" s="15">
        <v>10094.98</v>
      </c>
      <c r="F141" s="16">
        <v>8.2000000000000007E-3</v>
      </c>
      <c r="G141" s="16">
        <v>7.2700000000000001E-2</v>
      </c>
    </row>
    <row r="142" spans="1:7" x14ac:dyDescent="0.25">
      <c r="A142" s="13" t="s">
        <v>3137</v>
      </c>
      <c r="B142" s="33" t="s">
        <v>3138</v>
      </c>
      <c r="C142" s="33" t="s">
        <v>148</v>
      </c>
      <c r="D142" s="14">
        <v>10000000</v>
      </c>
      <c r="E142" s="15">
        <v>10081.950000000001</v>
      </c>
      <c r="F142" s="16">
        <v>8.2000000000000007E-3</v>
      </c>
      <c r="G142" s="16">
        <v>7.2405999999999998E-2</v>
      </c>
    </row>
    <row r="143" spans="1:7" x14ac:dyDescent="0.25">
      <c r="A143" s="13" t="s">
        <v>3139</v>
      </c>
      <c r="B143" s="33" t="s">
        <v>3140</v>
      </c>
      <c r="C143" s="33" t="s">
        <v>148</v>
      </c>
      <c r="D143" s="14">
        <v>10000000</v>
      </c>
      <c r="E143" s="15">
        <v>10026.120000000001</v>
      </c>
      <c r="F143" s="16">
        <v>8.2000000000000007E-3</v>
      </c>
      <c r="G143" s="16">
        <v>7.6699000000000003E-2</v>
      </c>
    </row>
    <row r="144" spans="1:7" x14ac:dyDescent="0.25">
      <c r="A144" s="13" t="s">
        <v>3141</v>
      </c>
      <c r="B144" s="33" t="s">
        <v>3142</v>
      </c>
      <c r="C144" s="33" t="s">
        <v>148</v>
      </c>
      <c r="D144" s="14">
        <v>7500000</v>
      </c>
      <c r="E144" s="15">
        <v>7544.99</v>
      </c>
      <c r="F144" s="16">
        <v>6.1999999999999998E-3</v>
      </c>
      <c r="G144" s="16">
        <v>7.2963E-2</v>
      </c>
    </row>
    <row r="145" spans="1:7" x14ac:dyDescent="0.25">
      <c r="A145" s="13" t="s">
        <v>3143</v>
      </c>
      <c r="B145" s="33" t="s">
        <v>3144</v>
      </c>
      <c r="C145" s="33" t="s">
        <v>148</v>
      </c>
      <c r="D145" s="14">
        <v>2500000</v>
      </c>
      <c r="E145" s="15">
        <v>2535.7199999999998</v>
      </c>
      <c r="F145" s="16">
        <v>2.0999999999999999E-3</v>
      </c>
      <c r="G145" s="16">
        <v>7.8899999999999998E-2</v>
      </c>
    </row>
    <row r="146" spans="1:7" x14ac:dyDescent="0.25">
      <c r="A146" s="13" t="s">
        <v>1799</v>
      </c>
      <c r="B146" s="33" t="s">
        <v>1800</v>
      </c>
      <c r="C146" s="33" t="s">
        <v>142</v>
      </c>
      <c r="D146" s="14">
        <v>2500000</v>
      </c>
      <c r="E146" s="15">
        <v>2516.02</v>
      </c>
      <c r="F146" s="16">
        <v>2.0999999999999999E-3</v>
      </c>
      <c r="G146" s="16">
        <v>7.85E-2</v>
      </c>
    </row>
    <row r="147" spans="1:7" x14ac:dyDescent="0.25">
      <c r="A147" s="13" t="s">
        <v>3145</v>
      </c>
      <c r="B147" s="33" t="s">
        <v>3146</v>
      </c>
      <c r="C147" s="33" t="s">
        <v>145</v>
      </c>
      <c r="D147" s="14">
        <v>2500000</v>
      </c>
      <c r="E147" s="15">
        <v>2495.04</v>
      </c>
      <c r="F147" s="16">
        <v>2E-3</v>
      </c>
      <c r="G147" s="16">
        <v>7.5450000000000003E-2</v>
      </c>
    </row>
    <row r="148" spans="1:7" x14ac:dyDescent="0.25">
      <c r="A148" s="13" t="s">
        <v>2917</v>
      </c>
      <c r="B148" s="33" t="s">
        <v>2918</v>
      </c>
      <c r="C148" s="33" t="s">
        <v>164</v>
      </c>
      <c r="D148" s="14">
        <v>1000000</v>
      </c>
      <c r="E148" s="15">
        <v>1009.29</v>
      </c>
      <c r="F148" s="16">
        <v>8.0000000000000004E-4</v>
      </c>
      <c r="G148" s="16">
        <v>7.8125E-2</v>
      </c>
    </row>
    <row r="149" spans="1:7" x14ac:dyDescent="0.25">
      <c r="A149" s="17" t="s">
        <v>183</v>
      </c>
      <c r="B149" s="34"/>
      <c r="C149" s="34"/>
      <c r="D149" s="18"/>
      <c r="E149" s="37">
        <f>SUM(E138:E148)</f>
        <v>94764.689999999988</v>
      </c>
      <c r="F149" s="38">
        <f>SUM(F138:F148)</f>
        <v>7.7300000000000008E-2</v>
      </c>
      <c r="G149" s="21"/>
    </row>
    <row r="150" spans="1:7" x14ac:dyDescent="0.25">
      <c r="A150" s="13"/>
      <c r="B150" s="33"/>
      <c r="C150" s="33"/>
      <c r="D150" s="14"/>
      <c r="E150" s="15"/>
      <c r="F150" s="16"/>
      <c r="G150" s="16"/>
    </row>
    <row r="151" spans="1:7" x14ac:dyDescent="0.25">
      <c r="A151" s="17" t="s">
        <v>184</v>
      </c>
      <c r="B151" s="33"/>
      <c r="C151" s="33"/>
      <c r="D151" s="14"/>
      <c r="E151" s="15"/>
      <c r="F151" s="16"/>
      <c r="G151" s="16"/>
    </row>
    <row r="152" spans="1:7" x14ac:dyDescent="0.25">
      <c r="A152" s="13" t="s">
        <v>368</v>
      </c>
      <c r="B152" s="33" t="s">
        <v>369</v>
      </c>
      <c r="C152" s="33" t="s">
        <v>187</v>
      </c>
      <c r="D152" s="14">
        <v>14000000</v>
      </c>
      <c r="E152" s="15">
        <v>14313.81</v>
      </c>
      <c r="F152" s="16">
        <v>1.17E-2</v>
      </c>
      <c r="G152" s="16">
        <v>6.5646999999999997E-2</v>
      </c>
    </row>
    <row r="153" spans="1:7" x14ac:dyDescent="0.25">
      <c r="A153" s="13" t="s">
        <v>1145</v>
      </c>
      <c r="B153" s="33" t="s">
        <v>1146</v>
      </c>
      <c r="C153" s="33" t="s">
        <v>187</v>
      </c>
      <c r="D153" s="14">
        <v>7500000</v>
      </c>
      <c r="E153" s="15">
        <v>7499.82</v>
      </c>
      <c r="F153" s="16">
        <v>6.1000000000000004E-3</v>
      </c>
      <c r="G153" s="16">
        <v>6.6449999999999995E-2</v>
      </c>
    </row>
    <row r="154" spans="1:7" x14ac:dyDescent="0.25">
      <c r="A154" s="13" t="s">
        <v>3147</v>
      </c>
      <c r="B154" s="33" t="s">
        <v>3148</v>
      </c>
      <c r="C154" s="33" t="s">
        <v>187</v>
      </c>
      <c r="D154" s="14">
        <v>500000</v>
      </c>
      <c r="E154" s="15">
        <v>494.58</v>
      </c>
      <c r="F154" s="16">
        <v>4.0000000000000002E-4</v>
      </c>
      <c r="G154" s="16">
        <v>6.5532000000000007E-2</v>
      </c>
    </row>
    <row r="155" spans="1:7" x14ac:dyDescent="0.25">
      <c r="A155" s="17" t="s">
        <v>183</v>
      </c>
      <c r="B155" s="34"/>
      <c r="C155" s="34"/>
      <c r="D155" s="18"/>
      <c r="E155" s="37">
        <v>22308.21</v>
      </c>
      <c r="F155" s="38">
        <v>1.8200000000000001E-2</v>
      </c>
      <c r="G155" s="21"/>
    </row>
    <row r="156" spans="1:7" x14ac:dyDescent="0.25">
      <c r="A156" s="13"/>
      <c r="B156" s="33"/>
      <c r="C156" s="33"/>
      <c r="D156" s="14"/>
      <c r="E156" s="15"/>
      <c r="F156" s="16"/>
      <c r="G156" s="16"/>
    </row>
    <row r="157" spans="1:7" x14ac:dyDescent="0.25">
      <c r="A157" s="17" t="s">
        <v>190</v>
      </c>
      <c r="B157" s="33"/>
      <c r="C157" s="33"/>
      <c r="D157" s="14"/>
      <c r="E157" s="15"/>
      <c r="F157" s="16"/>
      <c r="G157" s="16"/>
    </row>
    <row r="158" spans="1:7" x14ac:dyDescent="0.25">
      <c r="A158" s="17" t="s">
        <v>183</v>
      </c>
      <c r="B158" s="33"/>
      <c r="C158" s="33"/>
      <c r="D158" s="14"/>
      <c r="E158" s="39" t="s">
        <v>137</v>
      </c>
      <c r="F158" s="40" t="s">
        <v>137</v>
      </c>
      <c r="G158" s="16"/>
    </row>
    <row r="159" spans="1:7" x14ac:dyDescent="0.25">
      <c r="A159" s="13"/>
      <c r="B159" s="33"/>
      <c r="C159" s="33"/>
      <c r="D159" s="14"/>
      <c r="E159" s="15"/>
      <c r="F159" s="16"/>
      <c r="G159" s="16"/>
    </row>
    <row r="160" spans="1:7" x14ac:dyDescent="0.25">
      <c r="A160" s="17" t="s">
        <v>191</v>
      </c>
      <c r="B160" s="33"/>
      <c r="C160" s="33"/>
      <c r="D160" s="14"/>
      <c r="E160" s="15"/>
      <c r="F160" s="16"/>
      <c r="G160" s="16"/>
    </row>
    <row r="161" spans="1:7" x14ac:dyDescent="0.25">
      <c r="A161" s="17" t="s">
        <v>183</v>
      </c>
      <c r="B161" s="33"/>
      <c r="C161" s="33"/>
      <c r="D161" s="14"/>
      <c r="E161" s="39" t="s">
        <v>137</v>
      </c>
      <c r="F161" s="40" t="s">
        <v>137</v>
      </c>
      <c r="G161" s="16"/>
    </row>
    <row r="162" spans="1:7" x14ac:dyDescent="0.25">
      <c r="A162" s="13"/>
      <c r="B162" s="33"/>
      <c r="C162" s="33"/>
      <c r="D162" s="14"/>
      <c r="E162" s="15"/>
      <c r="F162" s="16"/>
      <c r="G162" s="16"/>
    </row>
    <row r="163" spans="1:7" x14ac:dyDescent="0.25">
      <c r="A163" s="24" t="s">
        <v>192</v>
      </c>
      <c r="B163" s="35"/>
      <c r="C163" s="35"/>
      <c r="D163" s="25"/>
      <c r="E163" s="19">
        <f>+E149+E155</f>
        <v>117072.9</v>
      </c>
      <c r="F163" s="20">
        <f>+F149+F155</f>
        <v>9.5500000000000002E-2</v>
      </c>
      <c r="G163" s="21"/>
    </row>
    <row r="164" spans="1:7" x14ac:dyDescent="0.25">
      <c r="A164" s="13"/>
      <c r="B164" s="33"/>
      <c r="C164" s="33"/>
      <c r="D164" s="14"/>
      <c r="E164" s="15"/>
      <c r="F164" s="16"/>
      <c r="G164" s="16"/>
    </row>
    <row r="165" spans="1:7" x14ac:dyDescent="0.25">
      <c r="A165" s="17" t="s">
        <v>597</v>
      </c>
      <c r="B165" s="33"/>
      <c r="C165" s="33"/>
      <c r="D165" s="14"/>
      <c r="E165" s="15"/>
      <c r="F165" s="16"/>
      <c r="G165" s="16"/>
    </row>
    <row r="166" spans="1:7" x14ac:dyDescent="0.25">
      <c r="A166" s="13"/>
      <c r="B166" s="33"/>
      <c r="C166" s="33"/>
      <c r="D166" s="14"/>
      <c r="E166" s="15"/>
      <c r="F166" s="16"/>
      <c r="G166" s="16"/>
    </row>
    <row r="167" spans="1:7" x14ac:dyDescent="0.25">
      <c r="A167" s="17" t="s">
        <v>598</v>
      </c>
      <c r="B167" s="33"/>
      <c r="C167" s="33"/>
      <c r="D167" s="14"/>
      <c r="E167" s="15"/>
      <c r="F167" s="16"/>
      <c r="G167" s="16"/>
    </row>
    <row r="168" spans="1:7" x14ac:dyDescent="0.25">
      <c r="A168" s="13" t="s">
        <v>3149</v>
      </c>
      <c r="B168" s="33" t="s">
        <v>3150</v>
      </c>
      <c r="C168" s="33" t="s">
        <v>187</v>
      </c>
      <c r="D168" s="14">
        <v>20000000</v>
      </c>
      <c r="E168" s="15">
        <v>19796.8</v>
      </c>
      <c r="F168" s="16">
        <v>1.6199999999999999E-2</v>
      </c>
      <c r="G168" s="16">
        <v>6.3499E-2</v>
      </c>
    </row>
    <row r="169" spans="1:7" x14ac:dyDescent="0.25">
      <c r="A169" s="13" t="s">
        <v>2788</v>
      </c>
      <c r="B169" s="33" t="s">
        <v>2789</v>
      </c>
      <c r="C169" s="33" t="s">
        <v>187</v>
      </c>
      <c r="D169" s="14">
        <v>20000000</v>
      </c>
      <c r="E169" s="15">
        <v>19749.98</v>
      </c>
      <c r="F169" s="16">
        <v>1.61E-2</v>
      </c>
      <c r="G169" s="16">
        <v>6.4174999999999996E-2</v>
      </c>
    </row>
    <row r="170" spans="1:7" x14ac:dyDescent="0.25">
      <c r="A170" s="13" t="s">
        <v>2782</v>
      </c>
      <c r="B170" s="33" t="s">
        <v>2783</v>
      </c>
      <c r="C170" s="33" t="s">
        <v>187</v>
      </c>
      <c r="D170" s="14">
        <v>12500000</v>
      </c>
      <c r="E170" s="15">
        <v>12358.7</v>
      </c>
      <c r="F170" s="16">
        <v>1.01E-2</v>
      </c>
      <c r="G170" s="16">
        <v>6.4201999999999995E-2</v>
      </c>
    </row>
    <row r="171" spans="1:7" x14ac:dyDescent="0.25">
      <c r="A171" s="13" t="s">
        <v>3151</v>
      </c>
      <c r="B171" s="33" t="s">
        <v>3152</v>
      </c>
      <c r="C171" s="33" t="s">
        <v>187</v>
      </c>
      <c r="D171" s="14">
        <v>12500000</v>
      </c>
      <c r="E171" s="15">
        <v>12332.38</v>
      </c>
      <c r="F171" s="16">
        <v>1.01E-2</v>
      </c>
      <c r="G171" s="16">
        <v>6.2799999999999995E-2</v>
      </c>
    </row>
    <row r="172" spans="1:7" x14ac:dyDescent="0.25">
      <c r="A172" s="13" t="s">
        <v>2778</v>
      </c>
      <c r="B172" s="33" t="s">
        <v>2779</v>
      </c>
      <c r="C172" s="33" t="s">
        <v>187</v>
      </c>
      <c r="D172" s="14">
        <v>10000000</v>
      </c>
      <c r="E172" s="15">
        <v>9886.9599999999991</v>
      </c>
      <c r="F172" s="16">
        <v>8.0999999999999996E-3</v>
      </c>
      <c r="G172" s="16">
        <v>6.4201999999999995E-2</v>
      </c>
    </row>
    <row r="173" spans="1:7" x14ac:dyDescent="0.25">
      <c r="A173" s="13" t="s">
        <v>3153</v>
      </c>
      <c r="B173" s="33" t="s">
        <v>3154</v>
      </c>
      <c r="C173" s="33" t="s">
        <v>187</v>
      </c>
      <c r="D173" s="14">
        <v>7500000</v>
      </c>
      <c r="E173" s="15">
        <v>7432.76</v>
      </c>
      <c r="F173" s="16">
        <v>6.1000000000000004E-3</v>
      </c>
      <c r="G173" s="16">
        <v>6.3496999999999998E-2</v>
      </c>
    </row>
    <row r="174" spans="1:7" x14ac:dyDescent="0.25">
      <c r="A174" s="13" t="s">
        <v>2780</v>
      </c>
      <c r="B174" s="33" t="s">
        <v>2781</v>
      </c>
      <c r="C174" s="33" t="s">
        <v>187</v>
      </c>
      <c r="D174" s="14">
        <v>6000000</v>
      </c>
      <c r="E174" s="15">
        <v>5946.21</v>
      </c>
      <c r="F174" s="16">
        <v>4.8999999999999998E-3</v>
      </c>
      <c r="G174" s="16">
        <v>6.3496999999999998E-2</v>
      </c>
    </row>
    <row r="175" spans="1:7" x14ac:dyDescent="0.25">
      <c r="A175" s="13" t="s">
        <v>3155</v>
      </c>
      <c r="B175" s="33" t="s">
        <v>3156</v>
      </c>
      <c r="C175" s="33" t="s">
        <v>187</v>
      </c>
      <c r="D175" s="14">
        <v>2000000</v>
      </c>
      <c r="E175" s="15">
        <v>1973.04</v>
      </c>
      <c r="F175" s="16">
        <v>1.6000000000000001E-3</v>
      </c>
      <c r="G175" s="16">
        <v>6.3127000000000003E-2</v>
      </c>
    </row>
    <row r="176" spans="1:7" x14ac:dyDescent="0.25">
      <c r="A176" s="17" t="s">
        <v>183</v>
      </c>
      <c r="B176" s="34"/>
      <c r="C176" s="34"/>
      <c r="D176" s="18"/>
      <c r="E176" s="37">
        <v>89476.83</v>
      </c>
      <c r="F176" s="38">
        <v>7.3200000000000001E-2</v>
      </c>
      <c r="G176" s="21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24" t="s">
        <v>192</v>
      </c>
      <c r="B178" s="35"/>
      <c r="C178" s="35"/>
      <c r="D178" s="25"/>
      <c r="E178" s="19">
        <v>89476.83</v>
      </c>
      <c r="F178" s="20">
        <v>7.3200000000000001E-2</v>
      </c>
      <c r="G178" s="21"/>
    </row>
    <row r="179" spans="1:7" x14ac:dyDescent="0.25">
      <c r="A179" s="13"/>
      <c r="B179" s="33"/>
      <c r="C179" s="33"/>
      <c r="D179" s="14"/>
      <c r="E179" s="15"/>
      <c r="F179" s="16"/>
      <c r="G179" s="16"/>
    </row>
    <row r="180" spans="1:7" x14ac:dyDescent="0.25">
      <c r="A180" s="13"/>
      <c r="B180" s="33"/>
      <c r="C180" s="33"/>
      <c r="D180" s="14"/>
      <c r="E180" s="15"/>
      <c r="F180" s="16"/>
      <c r="G180" s="16"/>
    </row>
    <row r="181" spans="1:7" x14ac:dyDescent="0.25">
      <c r="A181" s="17" t="s">
        <v>901</v>
      </c>
      <c r="B181" s="33"/>
      <c r="C181" s="33"/>
      <c r="D181" s="14"/>
      <c r="E181" s="15"/>
      <c r="F181" s="16"/>
      <c r="G181" s="16"/>
    </row>
    <row r="182" spans="1:7" x14ac:dyDescent="0.25">
      <c r="A182" s="13" t="s">
        <v>3110</v>
      </c>
      <c r="B182" s="33" t="s">
        <v>3111</v>
      </c>
      <c r="C182" s="33"/>
      <c r="D182" s="14">
        <v>16502350.0932</v>
      </c>
      <c r="E182" s="15">
        <v>5072.79</v>
      </c>
      <c r="F182" s="16">
        <v>4.1000000000000003E-3</v>
      </c>
      <c r="G182" s="16"/>
    </row>
    <row r="183" spans="1:7" x14ac:dyDescent="0.25">
      <c r="A183" s="13" t="s">
        <v>1801</v>
      </c>
      <c r="B183" s="33" t="s">
        <v>1802</v>
      </c>
      <c r="C183" s="33"/>
      <c r="D183" s="14">
        <v>19909407.715300001</v>
      </c>
      <c r="E183" s="15">
        <v>2048.6799999999998</v>
      </c>
      <c r="F183" s="16">
        <v>1.6999999999999999E-3</v>
      </c>
      <c r="G183" s="16"/>
    </row>
    <row r="184" spans="1:7" x14ac:dyDescent="0.25">
      <c r="A184" s="13"/>
      <c r="B184" s="33"/>
      <c r="C184" s="33"/>
      <c r="D184" s="14"/>
      <c r="E184" s="15"/>
      <c r="F184" s="16"/>
      <c r="G184" s="16"/>
    </row>
    <row r="185" spans="1:7" x14ac:dyDescent="0.25">
      <c r="A185" s="24" t="s">
        <v>192</v>
      </c>
      <c r="B185" s="35"/>
      <c r="C185" s="35"/>
      <c r="D185" s="25"/>
      <c r="E185" s="19">
        <v>7121.47</v>
      </c>
      <c r="F185" s="20">
        <v>5.7999999999999996E-3</v>
      </c>
      <c r="G185" s="21"/>
    </row>
    <row r="186" spans="1:7" x14ac:dyDescent="0.25">
      <c r="A186" s="13"/>
      <c r="B186" s="33"/>
      <c r="C186" s="33"/>
      <c r="D186" s="14"/>
      <c r="E186" s="15"/>
      <c r="F186" s="16"/>
      <c r="G186" s="16"/>
    </row>
    <row r="187" spans="1:7" x14ac:dyDescent="0.25">
      <c r="A187" s="17" t="s">
        <v>196</v>
      </c>
      <c r="B187" s="33"/>
      <c r="C187" s="33"/>
      <c r="D187" s="14"/>
      <c r="E187" s="15"/>
      <c r="F187" s="16"/>
      <c r="G187" s="16"/>
    </row>
    <row r="188" spans="1:7" x14ac:dyDescent="0.25">
      <c r="A188" s="13" t="s">
        <v>197</v>
      </c>
      <c r="B188" s="33"/>
      <c r="C188" s="33"/>
      <c r="D188" s="14"/>
      <c r="E188" s="15">
        <v>51240.28</v>
      </c>
      <c r="F188" s="16">
        <v>4.19E-2</v>
      </c>
      <c r="G188" s="16">
        <v>6.6567000000000001E-2</v>
      </c>
    </row>
    <row r="189" spans="1:7" x14ac:dyDescent="0.25">
      <c r="A189" s="13" t="s">
        <v>197</v>
      </c>
      <c r="B189" s="33"/>
      <c r="C189" s="33"/>
      <c r="D189" s="14"/>
      <c r="E189" s="15">
        <v>878.43</v>
      </c>
      <c r="F189" s="16">
        <v>6.9999999999999999E-4</v>
      </c>
      <c r="G189" s="16">
        <v>5.9499999999999997E-2</v>
      </c>
    </row>
    <row r="190" spans="1:7" x14ac:dyDescent="0.25">
      <c r="A190" s="17" t="s">
        <v>183</v>
      </c>
      <c r="B190" s="34"/>
      <c r="C190" s="34"/>
      <c r="D190" s="18"/>
      <c r="E190" s="37">
        <v>52118.71</v>
      </c>
      <c r="F190" s="38">
        <v>4.2599999999999999E-2</v>
      </c>
      <c r="G190" s="21"/>
    </row>
    <row r="191" spans="1:7" x14ac:dyDescent="0.25">
      <c r="A191" s="13"/>
      <c r="B191" s="33"/>
      <c r="C191" s="33"/>
      <c r="D191" s="14"/>
      <c r="E191" s="15"/>
      <c r="F191" s="16"/>
      <c r="G191" s="16"/>
    </row>
    <row r="192" spans="1:7" x14ac:dyDescent="0.25">
      <c r="A192" s="24" t="s">
        <v>192</v>
      </c>
      <c r="B192" s="35"/>
      <c r="C192" s="35"/>
      <c r="D192" s="25"/>
      <c r="E192" s="19">
        <v>52118.71</v>
      </c>
      <c r="F192" s="20">
        <v>4.2599999999999999E-2</v>
      </c>
      <c r="G192" s="21"/>
    </row>
    <row r="193" spans="1:7" x14ac:dyDescent="0.25">
      <c r="A193" s="13" t="s">
        <v>198</v>
      </c>
      <c r="B193" s="33"/>
      <c r="C193" s="33"/>
      <c r="D193" s="14"/>
      <c r="E193" s="15">
        <v>3537.7734085000002</v>
      </c>
      <c r="F193" s="16">
        <v>2.8900000000000002E-3</v>
      </c>
      <c r="G193" s="16"/>
    </row>
    <row r="194" spans="1:7" x14ac:dyDescent="0.25">
      <c r="A194" s="13" t="s">
        <v>199</v>
      </c>
      <c r="B194" s="33"/>
      <c r="C194" s="33"/>
      <c r="D194" s="14"/>
      <c r="E194" s="26">
        <v>-594.4834085</v>
      </c>
      <c r="F194" s="27">
        <v>-8.8999999999999995E-4</v>
      </c>
      <c r="G194" s="16">
        <v>6.6447000000000006E-2</v>
      </c>
    </row>
    <row r="195" spans="1:7" x14ac:dyDescent="0.25">
      <c r="A195" s="28" t="s">
        <v>200</v>
      </c>
      <c r="B195" s="36"/>
      <c r="C195" s="36"/>
      <c r="D195" s="29"/>
      <c r="E195" s="30">
        <v>1223977.32</v>
      </c>
      <c r="F195" s="31">
        <v>1</v>
      </c>
      <c r="G195" s="31"/>
    </row>
    <row r="197" spans="1:7" x14ac:dyDescent="0.25">
      <c r="A197" s="1" t="s">
        <v>601</v>
      </c>
    </row>
    <row r="198" spans="1:7" x14ac:dyDescent="0.25">
      <c r="A198" s="1" t="s">
        <v>201</v>
      </c>
    </row>
    <row r="200" spans="1:7" x14ac:dyDescent="0.25">
      <c r="A200" s="1" t="s">
        <v>202</v>
      </c>
    </row>
    <row r="201" spans="1:7" x14ac:dyDescent="0.25">
      <c r="A201" s="48" t="s">
        <v>203</v>
      </c>
      <c r="B201" s="3" t="s">
        <v>137</v>
      </c>
    </row>
    <row r="202" spans="1:7" x14ac:dyDescent="0.25">
      <c r="A202" t="s">
        <v>204</v>
      </c>
    </row>
    <row r="203" spans="1:7" x14ac:dyDescent="0.25">
      <c r="A203" t="s">
        <v>205</v>
      </c>
      <c r="B203" t="s">
        <v>206</v>
      </c>
      <c r="C203" t="s">
        <v>206</v>
      </c>
    </row>
    <row r="204" spans="1:7" x14ac:dyDescent="0.25">
      <c r="B204" s="49">
        <v>45716</v>
      </c>
      <c r="C204" s="49">
        <v>45747</v>
      </c>
    </row>
    <row r="205" spans="1:7" x14ac:dyDescent="0.25">
      <c r="A205" t="s">
        <v>3157</v>
      </c>
      <c r="B205">
        <v>26.38</v>
      </c>
      <c r="C205">
        <v>27.33</v>
      </c>
    </row>
    <row r="206" spans="1:7" x14ac:dyDescent="0.25">
      <c r="A206" t="s">
        <v>211</v>
      </c>
      <c r="B206">
        <v>52.12</v>
      </c>
      <c r="C206">
        <v>54.79</v>
      </c>
    </row>
    <row r="207" spans="1:7" x14ac:dyDescent="0.25">
      <c r="A207" t="s">
        <v>213</v>
      </c>
      <c r="B207">
        <v>25.11</v>
      </c>
      <c r="C207">
        <v>26.22</v>
      </c>
    </row>
    <row r="208" spans="1:7" x14ac:dyDescent="0.25">
      <c r="A208" t="s">
        <v>3158</v>
      </c>
      <c r="B208">
        <v>19.82</v>
      </c>
      <c r="C208">
        <v>20.41</v>
      </c>
    </row>
    <row r="209" spans="1:4" x14ac:dyDescent="0.25">
      <c r="A209" t="s">
        <v>217</v>
      </c>
      <c r="B209">
        <v>46.04</v>
      </c>
      <c r="C209">
        <v>48.35</v>
      </c>
    </row>
    <row r="210" spans="1:4" x14ac:dyDescent="0.25">
      <c r="A210" t="s">
        <v>219</v>
      </c>
      <c r="B210">
        <v>20.64</v>
      </c>
      <c r="C210">
        <v>21.5</v>
      </c>
    </row>
    <row r="212" spans="1:4" x14ac:dyDescent="0.25">
      <c r="A212" t="s">
        <v>222</v>
      </c>
    </row>
    <row r="214" spans="1:4" x14ac:dyDescent="0.25">
      <c r="A214" s="50" t="s">
        <v>223</v>
      </c>
      <c r="B214" s="50" t="s">
        <v>224</v>
      </c>
      <c r="C214" s="50" t="s">
        <v>225</v>
      </c>
      <c r="D214" s="50" t="s">
        <v>226</v>
      </c>
    </row>
    <row r="215" spans="1:4" x14ac:dyDescent="0.25">
      <c r="A215" s="50" t="s">
        <v>3159</v>
      </c>
      <c r="B215" s="50"/>
      <c r="C215" s="50">
        <v>0.18</v>
      </c>
      <c r="D215" s="50">
        <v>0.18</v>
      </c>
    </row>
    <row r="216" spans="1:4" x14ac:dyDescent="0.25">
      <c r="A216" s="50" t="s">
        <v>3160</v>
      </c>
      <c r="B216" s="50"/>
      <c r="C216" s="50">
        <v>0.4</v>
      </c>
      <c r="D216" s="50">
        <v>0.4</v>
      </c>
    </row>
    <row r="217" spans="1:4" x14ac:dyDescent="0.25">
      <c r="A217" s="50" t="s">
        <v>3161</v>
      </c>
      <c r="B217" s="50"/>
      <c r="C217" s="50">
        <v>0.18</v>
      </c>
      <c r="D217" s="50">
        <v>0.18</v>
      </c>
    </row>
    <row r="218" spans="1:4" x14ac:dyDescent="0.25">
      <c r="A218" s="50" t="s">
        <v>3162</v>
      </c>
      <c r="B218" s="50"/>
      <c r="C218" s="50">
        <v>0.4</v>
      </c>
      <c r="D218" s="50">
        <v>0.4</v>
      </c>
    </row>
    <row r="220" spans="1:4" x14ac:dyDescent="0.25">
      <c r="A220" t="s">
        <v>233</v>
      </c>
      <c r="B220" s="3" t="s">
        <v>137</v>
      </c>
    </row>
    <row r="221" spans="1:4" ht="29.1" customHeight="1" x14ac:dyDescent="0.25">
      <c r="A221" s="48" t="s">
        <v>234</v>
      </c>
      <c r="B221" s="3" t="s">
        <v>137</v>
      </c>
    </row>
    <row r="222" spans="1:4" ht="29.1" customHeight="1" x14ac:dyDescent="0.25">
      <c r="A222" s="48" t="s">
        <v>235</v>
      </c>
      <c r="B222" s="3" t="s">
        <v>137</v>
      </c>
    </row>
    <row r="223" spans="1:4" x14ac:dyDescent="0.25">
      <c r="A223" t="s">
        <v>467</v>
      </c>
      <c r="B223" s="51">
        <v>2.4653999999999998</v>
      </c>
    </row>
    <row r="224" spans="1:4" ht="43.5" customHeight="1" x14ac:dyDescent="0.25">
      <c r="A224" s="48" t="s">
        <v>237</v>
      </c>
      <c r="B224" s="3">
        <v>26398.865425</v>
      </c>
    </row>
    <row r="225" spans="1:4" x14ac:dyDescent="0.25">
      <c r="B225" s="3"/>
    </row>
    <row r="226" spans="1:4" ht="29.1" customHeight="1" x14ac:dyDescent="0.25">
      <c r="A226" s="48" t="s">
        <v>238</v>
      </c>
      <c r="B226" s="3" t="s">
        <v>137</v>
      </c>
    </row>
    <row r="227" spans="1:4" ht="29.1" customHeight="1" x14ac:dyDescent="0.25">
      <c r="A227" s="48" t="s">
        <v>239</v>
      </c>
      <c r="B227" t="s">
        <v>137</v>
      </c>
    </row>
    <row r="228" spans="1:4" ht="29.1" customHeight="1" x14ac:dyDescent="0.25">
      <c r="A228" s="48" t="s">
        <v>240</v>
      </c>
      <c r="B228" s="3" t="s">
        <v>137</v>
      </c>
    </row>
    <row r="229" spans="1:4" ht="29.1" customHeight="1" x14ac:dyDescent="0.25">
      <c r="A229" s="48" t="s">
        <v>241</v>
      </c>
      <c r="B229" s="3" t="s">
        <v>137</v>
      </c>
    </row>
    <row r="231" spans="1:4" ht="69.95" customHeight="1" x14ac:dyDescent="0.25">
      <c r="A231" s="71" t="s">
        <v>251</v>
      </c>
      <c r="B231" s="71" t="s">
        <v>252</v>
      </c>
      <c r="C231" s="71" t="s">
        <v>5</v>
      </c>
      <c r="D231" s="71" t="s">
        <v>6</v>
      </c>
    </row>
    <row r="232" spans="1:4" ht="69.95" customHeight="1" x14ac:dyDescent="0.25">
      <c r="A232" s="71" t="s">
        <v>3163</v>
      </c>
      <c r="B232" s="71"/>
      <c r="C232" s="71" t="s">
        <v>112</v>
      </c>
      <c r="D23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69"/>
  <sheetViews>
    <sheetView showGridLines="0" workbookViewId="0">
      <pane ySplit="4" topLeftCell="A65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3164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3165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809</v>
      </c>
      <c r="B8" s="33" t="s">
        <v>810</v>
      </c>
      <c r="C8" s="33" t="s">
        <v>500</v>
      </c>
      <c r="D8" s="14">
        <v>7667</v>
      </c>
      <c r="E8" s="15">
        <v>118.69</v>
      </c>
      <c r="F8" s="16">
        <v>0.10059999999999999</v>
      </c>
      <c r="G8" s="16"/>
    </row>
    <row r="9" spans="1:8" x14ac:dyDescent="0.25">
      <c r="A9" s="13" t="s">
        <v>1237</v>
      </c>
      <c r="B9" s="33" t="s">
        <v>1238</v>
      </c>
      <c r="C9" s="33" t="s">
        <v>500</v>
      </c>
      <c r="D9" s="14">
        <v>17112</v>
      </c>
      <c r="E9" s="15">
        <v>117.31</v>
      </c>
      <c r="F9" s="16">
        <v>9.9500000000000005E-2</v>
      </c>
      <c r="G9" s="16"/>
    </row>
    <row r="10" spans="1:8" x14ac:dyDescent="0.25">
      <c r="A10" s="13" t="s">
        <v>863</v>
      </c>
      <c r="B10" s="33" t="s">
        <v>864</v>
      </c>
      <c r="C10" s="33" t="s">
        <v>500</v>
      </c>
      <c r="D10" s="14">
        <v>6490</v>
      </c>
      <c r="E10" s="15">
        <v>116.31</v>
      </c>
      <c r="F10" s="16">
        <v>9.8599999999999993E-2</v>
      </c>
      <c r="G10" s="16"/>
    </row>
    <row r="11" spans="1:8" x14ac:dyDescent="0.25">
      <c r="A11" s="13" t="s">
        <v>919</v>
      </c>
      <c r="B11" s="33" t="s">
        <v>920</v>
      </c>
      <c r="C11" s="33" t="s">
        <v>581</v>
      </c>
      <c r="D11" s="14">
        <v>2872</v>
      </c>
      <c r="E11" s="15">
        <v>115.26</v>
      </c>
      <c r="F11" s="16">
        <v>9.7699999999999995E-2</v>
      </c>
      <c r="G11" s="16"/>
    </row>
    <row r="12" spans="1:8" x14ac:dyDescent="0.25">
      <c r="A12" s="13" t="s">
        <v>1744</v>
      </c>
      <c r="B12" s="33" t="s">
        <v>1745</v>
      </c>
      <c r="C12" s="33" t="s">
        <v>500</v>
      </c>
      <c r="D12" s="14">
        <v>7610</v>
      </c>
      <c r="E12" s="15">
        <v>87.34</v>
      </c>
      <c r="F12" s="16">
        <v>7.3999999999999996E-2</v>
      </c>
      <c r="G12" s="16"/>
    </row>
    <row r="13" spans="1:8" x14ac:dyDescent="0.25">
      <c r="A13" s="13" t="s">
        <v>804</v>
      </c>
      <c r="B13" s="33" t="s">
        <v>805</v>
      </c>
      <c r="C13" s="33" t="s">
        <v>581</v>
      </c>
      <c r="D13" s="14">
        <v>1499</v>
      </c>
      <c r="E13" s="15">
        <v>79.61</v>
      </c>
      <c r="F13" s="16">
        <v>6.7500000000000004E-2</v>
      </c>
      <c r="G13" s="16"/>
    </row>
    <row r="14" spans="1:8" x14ac:dyDescent="0.25">
      <c r="A14" s="13" t="s">
        <v>2176</v>
      </c>
      <c r="B14" s="33" t="s">
        <v>2177</v>
      </c>
      <c r="C14" s="33" t="s">
        <v>500</v>
      </c>
      <c r="D14" s="14">
        <v>11472</v>
      </c>
      <c r="E14" s="15">
        <v>64.87</v>
      </c>
      <c r="F14" s="16">
        <v>5.5E-2</v>
      </c>
      <c r="G14" s="16"/>
    </row>
    <row r="15" spans="1:8" x14ac:dyDescent="0.25">
      <c r="A15" s="13" t="s">
        <v>935</v>
      </c>
      <c r="B15" s="33" t="s">
        <v>936</v>
      </c>
      <c r="C15" s="33" t="s">
        <v>581</v>
      </c>
      <c r="D15" s="14">
        <v>1409</v>
      </c>
      <c r="E15" s="15">
        <v>52.34</v>
      </c>
      <c r="F15" s="16">
        <v>4.4400000000000002E-2</v>
      </c>
      <c r="G15" s="16"/>
    </row>
    <row r="16" spans="1:8" x14ac:dyDescent="0.25">
      <c r="A16" s="13" t="s">
        <v>2180</v>
      </c>
      <c r="B16" s="33" t="s">
        <v>2181</v>
      </c>
      <c r="C16" s="33" t="s">
        <v>500</v>
      </c>
      <c r="D16" s="14">
        <v>5578</v>
      </c>
      <c r="E16" s="15">
        <v>44.62</v>
      </c>
      <c r="F16" s="16">
        <v>3.78E-2</v>
      </c>
      <c r="G16" s="16"/>
    </row>
    <row r="17" spans="1:7" x14ac:dyDescent="0.25">
      <c r="A17" s="13" t="s">
        <v>929</v>
      </c>
      <c r="B17" s="33" t="s">
        <v>930</v>
      </c>
      <c r="C17" s="33" t="s">
        <v>581</v>
      </c>
      <c r="D17" s="14">
        <v>4686</v>
      </c>
      <c r="E17" s="15">
        <v>44.18</v>
      </c>
      <c r="F17" s="16">
        <v>3.7499999999999999E-2</v>
      </c>
      <c r="G17" s="16"/>
    </row>
    <row r="18" spans="1:7" x14ac:dyDescent="0.25">
      <c r="A18" s="13" t="s">
        <v>2444</v>
      </c>
      <c r="B18" s="33" t="s">
        <v>2445</v>
      </c>
      <c r="C18" s="33" t="s">
        <v>581</v>
      </c>
      <c r="D18" s="14">
        <v>22458</v>
      </c>
      <c r="E18" s="15">
        <v>39.450000000000003</v>
      </c>
      <c r="F18" s="16">
        <v>3.3399999999999999E-2</v>
      </c>
      <c r="G18" s="16"/>
    </row>
    <row r="19" spans="1:7" x14ac:dyDescent="0.25">
      <c r="A19" s="13" t="s">
        <v>2117</v>
      </c>
      <c r="B19" s="33" t="s">
        <v>2118</v>
      </c>
      <c r="C19" s="33" t="s">
        <v>500</v>
      </c>
      <c r="D19" s="14">
        <v>9284</v>
      </c>
      <c r="E19" s="15">
        <v>38.99</v>
      </c>
      <c r="F19" s="16">
        <v>3.3099999999999997E-2</v>
      </c>
      <c r="G19" s="16"/>
    </row>
    <row r="20" spans="1:7" x14ac:dyDescent="0.25">
      <c r="A20" s="13" t="s">
        <v>2442</v>
      </c>
      <c r="B20" s="33" t="s">
        <v>2443</v>
      </c>
      <c r="C20" s="33" t="s">
        <v>581</v>
      </c>
      <c r="D20" s="14">
        <v>1566</v>
      </c>
      <c r="E20" s="15">
        <v>36.22</v>
      </c>
      <c r="F20" s="16">
        <v>3.0700000000000002E-2</v>
      </c>
      <c r="G20" s="16"/>
    </row>
    <row r="21" spans="1:7" x14ac:dyDescent="0.25">
      <c r="A21" s="13" t="s">
        <v>2456</v>
      </c>
      <c r="B21" s="33" t="s">
        <v>2457</v>
      </c>
      <c r="C21" s="33" t="s">
        <v>581</v>
      </c>
      <c r="D21" s="14">
        <v>3386</v>
      </c>
      <c r="E21" s="15">
        <v>34.869999999999997</v>
      </c>
      <c r="F21" s="16">
        <v>2.9600000000000001E-2</v>
      </c>
      <c r="G21" s="16"/>
    </row>
    <row r="22" spans="1:7" x14ac:dyDescent="0.25">
      <c r="A22" s="13" t="s">
        <v>952</v>
      </c>
      <c r="B22" s="33" t="s">
        <v>953</v>
      </c>
      <c r="C22" s="33" t="s">
        <v>581</v>
      </c>
      <c r="D22" s="14">
        <v>5031</v>
      </c>
      <c r="E22" s="15">
        <v>29.08</v>
      </c>
      <c r="F22" s="16">
        <v>2.47E-2</v>
      </c>
      <c r="G22" s="16"/>
    </row>
    <row r="23" spans="1:7" x14ac:dyDescent="0.25">
      <c r="A23" s="13" t="s">
        <v>2503</v>
      </c>
      <c r="B23" s="33" t="s">
        <v>2504</v>
      </c>
      <c r="C23" s="33" t="s">
        <v>581</v>
      </c>
      <c r="D23" s="14">
        <v>476</v>
      </c>
      <c r="E23" s="15">
        <v>28.94</v>
      </c>
      <c r="F23" s="16">
        <v>2.4500000000000001E-2</v>
      </c>
      <c r="G23" s="16"/>
    </row>
    <row r="24" spans="1:7" x14ac:dyDescent="0.25">
      <c r="A24" s="13" t="s">
        <v>941</v>
      </c>
      <c r="B24" s="33" t="s">
        <v>942</v>
      </c>
      <c r="C24" s="33" t="s">
        <v>581</v>
      </c>
      <c r="D24" s="14">
        <v>4405</v>
      </c>
      <c r="E24" s="15">
        <v>27.09</v>
      </c>
      <c r="F24" s="16">
        <v>2.3E-2</v>
      </c>
      <c r="G24" s="16"/>
    </row>
    <row r="25" spans="1:7" x14ac:dyDescent="0.25">
      <c r="A25" s="13" t="s">
        <v>2155</v>
      </c>
      <c r="B25" s="33" t="s">
        <v>2156</v>
      </c>
      <c r="C25" s="33" t="s">
        <v>500</v>
      </c>
      <c r="D25" s="14">
        <v>6738</v>
      </c>
      <c r="E25" s="15">
        <v>24</v>
      </c>
      <c r="F25" s="16">
        <v>2.0400000000000001E-2</v>
      </c>
      <c r="G25" s="16"/>
    </row>
    <row r="26" spans="1:7" x14ac:dyDescent="0.25">
      <c r="A26" s="13" t="s">
        <v>498</v>
      </c>
      <c r="B26" s="33" t="s">
        <v>499</v>
      </c>
      <c r="C26" s="33" t="s">
        <v>500</v>
      </c>
      <c r="D26" s="14">
        <v>7331</v>
      </c>
      <c r="E26" s="15">
        <v>21.2</v>
      </c>
      <c r="F26" s="16">
        <v>1.7999999999999999E-2</v>
      </c>
      <c r="G26" s="16"/>
    </row>
    <row r="27" spans="1:7" x14ac:dyDescent="0.25">
      <c r="A27" s="13" t="s">
        <v>2545</v>
      </c>
      <c r="B27" s="33" t="s">
        <v>2546</v>
      </c>
      <c r="C27" s="33" t="s">
        <v>581</v>
      </c>
      <c r="D27" s="14">
        <v>1025</v>
      </c>
      <c r="E27" s="15">
        <v>19.61</v>
      </c>
      <c r="F27" s="16">
        <v>1.66E-2</v>
      </c>
      <c r="G27" s="16"/>
    </row>
    <row r="28" spans="1:7" x14ac:dyDescent="0.25">
      <c r="A28" s="13" t="s">
        <v>2631</v>
      </c>
      <c r="B28" s="33" t="s">
        <v>2632</v>
      </c>
      <c r="C28" s="33" t="s">
        <v>581</v>
      </c>
      <c r="D28" s="14">
        <v>2120</v>
      </c>
      <c r="E28" s="15">
        <v>13.51</v>
      </c>
      <c r="F28" s="16">
        <v>1.15E-2</v>
      </c>
      <c r="G28" s="16"/>
    </row>
    <row r="29" spans="1:7" x14ac:dyDescent="0.25">
      <c r="A29" s="13" t="s">
        <v>984</v>
      </c>
      <c r="B29" s="33" t="s">
        <v>985</v>
      </c>
      <c r="C29" s="33" t="s">
        <v>581</v>
      </c>
      <c r="D29" s="14">
        <v>1204</v>
      </c>
      <c r="E29" s="15">
        <v>12.68</v>
      </c>
      <c r="F29" s="16">
        <v>1.0800000000000001E-2</v>
      </c>
      <c r="G29" s="16"/>
    </row>
    <row r="30" spans="1:7" x14ac:dyDescent="0.25">
      <c r="A30" s="13" t="s">
        <v>2182</v>
      </c>
      <c r="B30" s="33" t="s">
        <v>2183</v>
      </c>
      <c r="C30" s="33" t="s">
        <v>500</v>
      </c>
      <c r="D30" s="14">
        <v>7268</v>
      </c>
      <c r="E30" s="15">
        <v>11.23</v>
      </c>
      <c r="F30" s="16">
        <v>9.4999999999999998E-3</v>
      </c>
      <c r="G30" s="16"/>
    </row>
    <row r="31" spans="1:7" x14ac:dyDescent="0.25">
      <c r="A31" s="17" t="s">
        <v>183</v>
      </c>
      <c r="B31" s="34"/>
      <c r="C31" s="34"/>
      <c r="D31" s="18"/>
      <c r="E31" s="37">
        <v>1177.4000000000001</v>
      </c>
      <c r="F31" s="38">
        <v>0.99839999999999995</v>
      </c>
      <c r="G31" s="21"/>
    </row>
    <row r="32" spans="1:7" x14ac:dyDescent="0.25">
      <c r="A32" s="17" t="s">
        <v>466</v>
      </c>
      <c r="B32" s="33"/>
      <c r="C32" s="33"/>
      <c r="D32" s="14"/>
      <c r="E32" s="15"/>
      <c r="F32" s="16"/>
      <c r="G32" s="16"/>
    </row>
    <row r="33" spans="1:7" x14ac:dyDescent="0.25">
      <c r="A33" s="17" t="s">
        <v>183</v>
      </c>
      <c r="B33" s="33"/>
      <c r="C33" s="33"/>
      <c r="D33" s="14"/>
      <c r="E33" s="39" t="s">
        <v>137</v>
      </c>
      <c r="F33" s="40" t="s">
        <v>137</v>
      </c>
      <c r="G33" s="16"/>
    </row>
    <row r="34" spans="1:7" x14ac:dyDescent="0.25">
      <c r="A34" s="24" t="s">
        <v>192</v>
      </c>
      <c r="B34" s="35"/>
      <c r="C34" s="35"/>
      <c r="D34" s="25"/>
      <c r="E34" s="30">
        <v>1177.4000000000001</v>
      </c>
      <c r="F34" s="31">
        <v>0.99839999999999995</v>
      </c>
      <c r="G34" s="21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196</v>
      </c>
      <c r="B37" s="33"/>
      <c r="C37" s="33"/>
      <c r="D37" s="14"/>
      <c r="E37" s="15"/>
      <c r="F37" s="16"/>
      <c r="G37" s="16"/>
    </row>
    <row r="38" spans="1:7" x14ac:dyDescent="0.25">
      <c r="A38" s="13" t="s">
        <v>197</v>
      </c>
      <c r="B38" s="33"/>
      <c r="C38" s="33"/>
      <c r="D38" s="14"/>
      <c r="E38" s="15">
        <v>5</v>
      </c>
      <c r="F38" s="16">
        <v>4.1999999999999997E-3</v>
      </c>
      <c r="G38" s="16">
        <v>6.6567000000000001E-2</v>
      </c>
    </row>
    <row r="39" spans="1:7" x14ac:dyDescent="0.25">
      <c r="A39" s="17" t="s">
        <v>183</v>
      </c>
      <c r="B39" s="34"/>
      <c r="C39" s="34"/>
      <c r="D39" s="18"/>
      <c r="E39" s="37">
        <v>5</v>
      </c>
      <c r="F39" s="38">
        <v>4.1999999999999997E-3</v>
      </c>
      <c r="G39" s="21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24" t="s">
        <v>192</v>
      </c>
      <c r="B41" s="35"/>
      <c r="C41" s="35"/>
      <c r="D41" s="25"/>
      <c r="E41" s="19">
        <v>5</v>
      </c>
      <c r="F41" s="20">
        <v>4.1999999999999997E-3</v>
      </c>
      <c r="G41" s="21"/>
    </row>
    <row r="42" spans="1:7" x14ac:dyDescent="0.25">
      <c r="A42" s="13" t="s">
        <v>198</v>
      </c>
      <c r="B42" s="33"/>
      <c r="C42" s="33"/>
      <c r="D42" s="14"/>
      <c r="E42" s="15">
        <v>3.6441999999999998E-3</v>
      </c>
      <c r="F42" s="16">
        <v>3.0000000000000001E-6</v>
      </c>
      <c r="G42" s="16"/>
    </row>
    <row r="43" spans="1:7" x14ac:dyDescent="0.25">
      <c r="A43" s="13" t="s">
        <v>199</v>
      </c>
      <c r="B43" s="33"/>
      <c r="C43" s="33"/>
      <c r="D43" s="14"/>
      <c r="E43" s="26">
        <v>-2.9736441999999998</v>
      </c>
      <c r="F43" s="27">
        <v>-2.6029999999999998E-3</v>
      </c>
      <c r="G43" s="16">
        <v>6.6567000000000001E-2</v>
      </c>
    </row>
    <row r="44" spans="1:7" x14ac:dyDescent="0.25">
      <c r="A44" s="28" t="s">
        <v>200</v>
      </c>
      <c r="B44" s="36"/>
      <c r="C44" s="36"/>
      <c r="D44" s="29"/>
      <c r="E44" s="30">
        <v>1179.43</v>
      </c>
      <c r="F44" s="31">
        <v>1</v>
      </c>
      <c r="G44" s="31"/>
    </row>
    <row r="49" spans="1:3" x14ac:dyDescent="0.25">
      <c r="A49" s="1" t="s">
        <v>202</v>
      </c>
    </row>
    <row r="50" spans="1:3" x14ac:dyDescent="0.25">
      <c r="A50" s="48" t="s">
        <v>203</v>
      </c>
      <c r="B50" s="3" t="s">
        <v>137</v>
      </c>
    </row>
    <row r="51" spans="1:3" x14ac:dyDescent="0.25">
      <c r="A51" t="s">
        <v>204</v>
      </c>
    </row>
    <row r="52" spans="1:3" x14ac:dyDescent="0.25">
      <c r="A52" t="s">
        <v>205</v>
      </c>
      <c r="B52" t="s">
        <v>206</v>
      </c>
      <c r="C52" t="s">
        <v>206</v>
      </c>
    </row>
    <row r="53" spans="1:3" x14ac:dyDescent="0.25">
      <c r="B53" s="49">
        <v>45716</v>
      </c>
      <c r="C53" s="49">
        <v>45747</v>
      </c>
    </row>
    <row r="54" spans="1:3" x14ac:dyDescent="0.25">
      <c r="A54" t="s">
        <v>286</v>
      </c>
      <c r="B54">
        <v>17.684100000000001</v>
      </c>
      <c r="C54">
        <v>19.156400000000001</v>
      </c>
    </row>
    <row r="56" spans="1:3" x14ac:dyDescent="0.25">
      <c r="A56" t="s">
        <v>287</v>
      </c>
      <c r="B56" s="3" t="s">
        <v>137</v>
      </c>
    </row>
    <row r="57" spans="1:3" x14ac:dyDescent="0.25">
      <c r="A57" t="s">
        <v>233</v>
      </c>
      <c r="B57" s="3" t="s">
        <v>137</v>
      </c>
    </row>
    <row r="58" spans="1:3" ht="29.1" customHeight="1" x14ac:dyDescent="0.25">
      <c r="A58" s="48" t="s">
        <v>234</v>
      </c>
      <c r="B58" s="3" t="s">
        <v>137</v>
      </c>
    </row>
    <row r="59" spans="1:3" ht="29.1" customHeight="1" x14ac:dyDescent="0.25">
      <c r="A59" s="48" t="s">
        <v>235</v>
      </c>
      <c r="B59" s="3" t="s">
        <v>137</v>
      </c>
    </row>
    <row r="60" spans="1:3" x14ac:dyDescent="0.25">
      <c r="A60" t="s">
        <v>467</v>
      </c>
      <c r="B60" s="51">
        <v>7.4099999999999999E-2</v>
      </c>
    </row>
    <row r="61" spans="1:3" ht="43.5" customHeight="1" x14ac:dyDescent="0.25">
      <c r="A61" s="48" t="s">
        <v>237</v>
      </c>
      <c r="B61" s="3" t="s">
        <v>137</v>
      </c>
    </row>
    <row r="62" spans="1:3" x14ac:dyDescent="0.25">
      <c r="B62" s="3"/>
    </row>
    <row r="63" spans="1:3" ht="29.1" customHeight="1" x14ac:dyDescent="0.25">
      <c r="A63" s="48" t="s">
        <v>238</v>
      </c>
      <c r="B63" s="3" t="s">
        <v>137</v>
      </c>
    </row>
    <row r="64" spans="1:3" ht="29.1" customHeight="1" x14ac:dyDescent="0.25">
      <c r="A64" s="48" t="s">
        <v>239</v>
      </c>
      <c r="B64" t="s">
        <v>137</v>
      </c>
    </row>
    <row r="65" spans="1:4" ht="29.1" customHeight="1" x14ac:dyDescent="0.25">
      <c r="A65" s="48" t="s">
        <v>240</v>
      </c>
      <c r="B65" s="3" t="s">
        <v>137</v>
      </c>
    </row>
    <row r="66" spans="1:4" ht="29.1" customHeight="1" x14ac:dyDescent="0.25">
      <c r="A66" s="48" t="s">
        <v>241</v>
      </c>
      <c r="B66" s="3" t="s">
        <v>137</v>
      </c>
    </row>
    <row r="68" spans="1:4" ht="69.95" customHeight="1" x14ac:dyDescent="0.25">
      <c r="A68" s="71" t="s">
        <v>251</v>
      </c>
      <c r="B68" s="71" t="s">
        <v>252</v>
      </c>
      <c r="C68" s="71" t="s">
        <v>5</v>
      </c>
      <c r="D68" s="71" t="s">
        <v>6</v>
      </c>
    </row>
    <row r="69" spans="1:4" ht="69.95" customHeight="1" x14ac:dyDescent="0.25">
      <c r="A69" s="71" t="s">
        <v>3166</v>
      </c>
      <c r="B69" s="71"/>
      <c r="C69" s="71" t="s">
        <v>114</v>
      </c>
      <c r="D6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259"/>
  <sheetViews>
    <sheetView showGridLines="0" workbookViewId="0">
      <pane ySplit="4" topLeftCell="A254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3167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3168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767</v>
      </c>
      <c r="B8" s="33" t="s">
        <v>768</v>
      </c>
      <c r="C8" s="33" t="s">
        <v>769</v>
      </c>
      <c r="D8" s="14">
        <v>358679</v>
      </c>
      <c r="E8" s="15">
        <v>4573.5200000000004</v>
      </c>
      <c r="F8" s="16">
        <v>7.9200000000000007E-2</v>
      </c>
      <c r="G8" s="16"/>
    </row>
    <row r="9" spans="1:8" x14ac:dyDescent="0.25">
      <c r="A9" s="13" t="s">
        <v>2129</v>
      </c>
      <c r="B9" s="33" t="s">
        <v>2130</v>
      </c>
      <c r="C9" s="33" t="s">
        <v>484</v>
      </c>
      <c r="D9" s="14">
        <v>741000</v>
      </c>
      <c r="E9" s="15">
        <v>1898.96</v>
      </c>
      <c r="F9" s="16">
        <v>3.2899999999999999E-2</v>
      </c>
      <c r="G9" s="16"/>
    </row>
    <row r="10" spans="1:8" x14ac:dyDescent="0.25">
      <c r="A10" s="13" t="s">
        <v>765</v>
      </c>
      <c r="B10" s="33" t="s">
        <v>766</v>
      </c>
      <c r="C10" s="33" t="s">
        <v>396</v>
      </c>
      <c r="D10" s="14">
        <v>120258</v>
      </c>
      <c r="E10" s="15">
        <v>1621.5</v>
      </c>
      <c r="F10" s="16">
        <v>2.81E-2</v>
      </c>
      <c r="G10" s="16"/>
    </row>
    <row r="11" spans="1:8" x14ac:dyDescent="0.25">
      <c r="A11" s="13" t="s">
        <v>1593</v>
      </c>
      <c r="B11" s="33" t="s">
        <v>1594</v>
      </c>
      <c r="C11" s="33" t="s">
        <v>523</v>
      </c>
      <c r="D11" s="14">
        <v>136000</v>
      </c>
      <c r="E11" s="15">
        <v>1608.81</v>
      </c>
      <c r="F11" s="16">
        <v>2.7900000000000001E-2</v>
      </c>
      <c r="G11" s="16"/>
    </row>
    <row r="12" spans="1:8" x14ac:dyDescent="0.25">
      <c r="A12" s="13" t="s">
        <v>2061</v>
      </c>
      <c r="B12" s="33" t="s">
        <v>3169</v>
      </c>
      <c r="C12" s="33" t="s">
        <v>881</v>
      </c>
      <c r="D12" s="14">
        <v>363140</v>
      </c>
      <c r="E12" s="15">
        <v>1572.21</v>
      </c>
      <c r="F12" s="16">
        <v>2.7199999999999998E-2</v>
      </c>
      <c r="G12" s="16"/>
    </row>
    <row r="13" spans="1:8" x14ac:dyDescent="0.25">
      <c r="A13" s="13" t="s">
        <v>394</v>
      </c>
      <c r="B13" s="33" t="s">
        <v>395</v>
      </c>
      <c r="C13" s="33" t="s">
        <v>396</v>
      </c>
      <c r="D13" s="14">
        <v>71770</v>
      </c>
      <c r="E13" s="15">
        <v>1312.1</v>
      </c>
      <c r="F13" s="16">
        <v>2.2700000000000001E-2</v>
      </c>
      <c r="G13" s="16"/>
    </row>
    <row r="14" spans="1:8" x14ac:dyDescent="0.25">
      <c r="A14" s="13" t="s">
        <v>770</v>
      </c>
      <c r="B14" s="33" t="s">
        <v>771</v>
      </c>
      <c r="C14" s="33" t="s">
        <v>473</v>
      </c>
      <c r="D14" s="14">
        <v>74293</v>
      </c>
      <c r="E14" s="15">
        <v>1287.79</v>
      </c>
      <c r="F14" s="16">
        <v>2.23E-2</v>
      </c>
      <c r="G14" s="16"/>
    </row>
    <row r="15" spans="1:8" x14ac:dyDescent="0.25">
      <c r="A15" s="13" t="s">
        <v>774</v>
      </c>
      <c r="B15" s="33" t="s">
        <v>775</v>
      </c>
      <c r="C15" s="33" t="s">
        <v>396</v>
      </c>
      <c r="D15" s="14">
        <v>156048</v>
      </c>
      <c r="E15" s="15">
        <v>1203.9100000000001</v>
      </c>
      <c r="F15" s="16">
        <v>2.0899999999999998E-2</v>
      </c>
      <c r="G15" s="16"/>
    </row>
    <row r="16" spans="1:8" x14ac:dyDescent="0.25">
      <c r="A16" s="13" t="s">
        <v>2145</v>
      </c>
      <c r="B16" s="33" t="s">
        <v>2146</v>
      </c>
      <c r="C16" s="33" t="s">
        <v>786</v>
      </c>
      <c r="D16" s="14">
        <v>186300</v>
      </c>
      <c r="E16" s="15">
        <v>1002.95</v>
      </c>
      <c r="F16" s="16">
        <v>1.7399999999999999E-2</v>
      </c>
      <c r="G16" s="16"/>
    </row>
    <row r="17" spans="1:7" x14ac:dyDescent="0.25">
      <c r="A17" s="13" t="s">
        <v>400</v>
      </c>
      <c r="B17" s="33" t="s">
        <v>401</v>
      </c>
      <c r="C17" s="33" t="s">
        <v>402</v>
      </c>
      <c r="D17" s="14">
        <v>247800</v>
      </c>
      <c r="E17" s="15">
        <v>986.74</v>
      </c>
      <c r="F17" s="16">
        <v>1.7100000000000001E-2</v>
      </c>
      <c r="G17" s="16"/>
    </row>
    <row r="18" spans="1:7" x14ac:dyDescent="0.25">
      <c r="A18" s="13" t="s">
        <v>416</v>
      </c>
      <c r="B18" s="33" t="s">
        <v>417</v>
      </c>
      <c r="C18" s="33" t="s">
        <v>405</v>
      </c>
      <c r="D18" s="14">
        <v>58958</v>
      </c>
      <c r="E18" s="15">
        <v>926.02</v>
      </c>
      <c r="F18" s="16">
        <v>1.6E-2</v>
      </c>
      <c r="G18" s="16"/>
    </row>
    <row r="19" spans="1:7" x14ac:dyDescent="0.25">
      <c r="A19" s="13" t="s">
        <v>789</v>
      </c>
      <c r="B19" s="33" t="s">
        <v>790</v>
      </c>
      <c r="C19" s="33" t="s">
        <v>490</v>
      </c>
      <c r="D19" s="14">
        <v>257546</v>
      </c>
      <c r="E19" s="15">
        <v>920.98</v>
      </c>
      <c r="F19" s="16">
        <v>1.6E-2</v>
      </c>
      <c r="G19" s="16"/>
    </row>
    <row r="20" spans="1:7" x14ac:dyDescent="0.25">
      <c r="A20" s="13" t="s">
        <v>784</v>
      </c>
      <c r="B20" s="33" t="s">
        <v>785</v>
      </c>
      <c r="C20" s="33" t="s">
        <v>786</v>
      </c>
      <c r="D20" s="14">
        <v>5229</v>
      </c>
      <c r="E20" s="15">
        <v>601.83000000000004</v>
      </c>
      <c r="F20" s="16">
        <v>1.04E-2</v>
      </c>
      <c r="G20" s="16"/>
    </row>
    <row r="21" spans="1:7" x14ac:dyDescent="0.25">
      <c r="A21" s="13" t="s">
        <v>1783</v>
      </c>
      <c r="B21" s="33" t="s">
        <v>1784</v>
      </c>
      <c r="C21" s="33" t="s">
        <v>549</v>
      </c>
      <c r="D21" s="14">
        <v>103359</v>
      </c>
      <c r="E21" s="15">
        <v>576.02</v>
      </c>
      <c r="F21" s="16">
        <v>0.01</v>
      </c>
      <c r="G21" s="16"/>
    </row>
    <row r="22" spans="1:7" x14ac:dyDescent="0.25">
      <c r="A22" s="13" t="s">
        <v>1239</v>
      </c>
      <c r="B22" s="33" t="s">
        <v>1240</v>
      </c>
      <c r="C22" s="33" t="s">
        <v>412</v>
      </c>
      <c r="D22" s="14">
        <v>83340</v>
      </c>
      <c r="E22" s="15">
        <v>562.09</v>
      </c>
      <c r="F22" s="16">
        <v>9.7000000000000003E-3</v>
      </c>
      <c r="G22" s="16"/>
    </row>
    <row r="23" spans="1:7" x14ac:dyDescent="0.25">
      <c r="A23" s="13" t="s">
        <v>778</v>
      </c>
      <c r="B23" s="33" t="s">
        <v>779</v>
      </c>
      <c r="C23" s="33" t="s">
        <v>396</v>
      </c>
      <c r="D23" s="14">
        <v>49077</v>
      </c>
      <c r="E23" s="15">
        <v>540.83000000000004</v>
      </c>
      <c r="F23" s="16">
        <v>9.4000000000000004E-3</v>
      </c>
      <c r="G23" s="16"/>
    </row>
    <row r="24" spans="1:7" x14ac:dyDescent="0.25">
      <c r="A24" s="13" t="s">
        <v>836</v>
      </c>
      <c r="B24" s="33" t="s">
        <v>837</v>
      </c>
      <c r="C24" s="33" t="s">
        <v>479</v>
      </c>
      <c r="D24" s="14">
        <v>5887</v>
      </c>
      <c r="E24" s="15">
        <v>526.63</v>
      </c>
      <c r="F24" s="16">
        <v>9.1000000000000004E-3</v>
      </c>
      <c r="G24" s="16"/>
    </row>
    <row r="25" spans="1:7" x14ac:dyDescent="0.25">
      <c r="A25" s="13" t="s">
        <v>772</v>
      </c>
      <c r="B25" s="33" t="s">
        <v>773</v>
      </c>
      <c r="C25" s="33" t="s">
        <v>549</v>
      </c>
      <c r="D25" s="14">
        <v>14910</v>
      </c>
      <c r="E25" s="15">
        <v>520.70000000000005</v>
      </c>
      <c r="F25" s="16">
        <v>8.9999999999999993E-3</v>
      </c>
      <c r="G25" s="16"/>
    </row>
    <row r="26" spans="1:7" x14ac:dyDescent="0.25">
      <c r="A26" s="13" t="s">
        <v>1589</v>
      </c>
      <c r="B26" s="33" t="s">
        <v>1590</v>
      </c>
      <c r="C26" s="33" t="s">
        <v>786</v>
      </c>
      <c r="D26" s="14">
        <v>19750</v>
      </c>
      <c r="E26" s="15">
        <v>515.70000000000005</v>
      </c>
      <c r="F26" s="16">
        <v>8.8999999999999999E-3</v>
      </c>
      <c r="G26" s="16"/>
    </row>
    <row r="27" spans="1:7" x14ac:dyDescent="0.25">
      <c r="A27" s="13" t="s">
        <v>403</v>
      </c>
      <c r="B27" s="33" t="s">
        <v>404</v>
      </c>
      <c r="C27" s="33" t="s">
        <v>405</v>
      </c>
      <c r="D27" s="14">
        <v>14258</v>
      </c>
      <c r="E27" s="15">
        <v>514.16</v>
      </c>
      <c r="F27" s="16">
        <v>8.8999999999999999E-3</v>
      </c>
      <c r="G27" s="16"/>
    </row>
    <row r="28" spans="1:7" x14ac:dyDescent="0.25">
      <c r="A28" s="13" t="s">
        <v>619</v>
      </c>
      <c r="B28" s="33" t="s">
        <v>620</v>
      </c>
      <c r="C28" s="33" t="s">
        <v>431</v>
      </c>
      <c r="D28" s="14">
        <v>29182</v>
      </c>
      <c r="E28" s="15">
        <v>506.22</v>
      </c>
      <c r="F28" s="16">
        <v>8.8000000000000005E-3</v>
      </c>
      <c r="G28" s="16"/>
    </row>
    <row r="29" spans="1:7" x14ac:dyDescent="0.25">
      <c r="A29" s="13" t="s">
        <v>1637</v>
      </c>
      <c r="B29" s="33" t="s">
        <v>1638</v>
      </c>
      <c r="C29" s="33" t="s">
        <v>396</v>
      </c>
      <c r="D29" s="14">
        <v>521793</v>
      </c>
      <c r="E29" s="15">
        <v>501.6</v>
      </c>
      <c r="F29" s="16">
        <v>8.6999999999999994E-3</v>
      </c>
      <c r="G29" s="16"/>
    </row>
    <row r="30" spans="1:7" x14ac:dyDescent="0.25">
      <c r="A30" s="13" t="s">
        <v>406</v>
      </c>
      <c r="B30" s="33" t="s">
        <v>407</v>
      </c>
      <c r="C30" s="33" t="s">
        <v>399</v>
      </c>
      <c r="D30" s="14">
        <v>113567</v>
      </c>
      <c r="E30" s="15">
        <v>465.34</v>
      </c>
      <c r="F30" s="16">
        <v>8.0999999999999996E-3</v>
      </c>
      <c r="G30" s="16"/>
    </row>
    <row r="31" spans="1:7" x14ac:dyDescent="0.25">
      <c r="A31" s="13" t="s">
        <v>2099</v>
      </c>
      <c r="B31" s="33" t="s">
        <v>2100</v>
      </c>
      <c r="C31" s="33" t="s">
        <v>490</v>
      </c>
      <c r="D31" s="14">
        <v>121500</v>
      </c>
      <c r="E31" s="15">
        <v>456.11</v>
      </c>
      <c r="F31" s="16">
        <v>7.9000000000000008E-3</v>
      </c>
      <c r="G31" s="16"/>
    </row>
    <row r="32" spans="1:7" x14ac:dyDescent="0.25">
      <c r="A32" s="13" t="s">
        <v>2069</v>
      </c>
      <c r="B32" s="33" t="s">
        <v>2070</v>
      </c>
      <c r="C32" s="33" t="s">
        <v>523</v>
      </c>
      <c r="D32" s="14">
        <v>596250</v>
      </c>
      <c r="E32" s="15">
        <v>451.54</v>
      </c>
      <c r="F32" s="16">
        <v>7.7999999999999996E-3</v>
      </c>
      <c r="G32" s="16"/>
    </row>
    <row r="33" spans="1:7" x14ac:dyDescent="0.25">
      <c r="A33" s="13" t="s">
        <v>1198</v>
      </c>
      <c r="B33" s="33" t="s">
        <v>1199</v>
      </c>
      <c r="C33" s="33" t="s">
        <v>1200</v>
      </c>
      <c r="D33" s="14">
        <v>94300</v>
      </c>
      <c r="E33" s="15">
        <v>436.99</v>
      </c>
      <c r="F33" s="16">
        <v>7.6E-3</v>
      </c>
      <c r="G33" s="16"/>
    </row>
    <row r="34" spans="1:7" x14ac:dyDescent="0.25">
      <c r="A34" s="13" t="s">
        <v>798</v>
      </c>
      <c r="B34" s="33" t="s">
        <v>799</v>
      </c>
      <c r="C34" s="33" t="s">
        <v>479</v>
      </c>
      <c r="D34" s="14">
        <v>104220</v>
      </c>
      <c r="E34" s="15">
        <v>431.73</v>
      </c>
      <c r="F34" s="16">
        <v>7.4999999999999997E-3</v>
      </c>
      <c r="G34" s="16"/>
    </row>
    <row r="35" spans="1:7" x14ac:dyDescent="0.25">
      <c r="A35" s="13" t="s">
        <v>828</v>
      </c>
      <c r="B35" s="33" t="s">
        <v>829</v>
      </c>
      <c r="C35" s="33" t="s">
        <v>823</v>
      </c>
      <c r="D35" s="14">
        <v>40500</v>
      </c>
      <c r="E35" s="15">
        <v>430.6</v>
      </c>
      <c r="F35" s="16">
        <v>7.4999999999999997E-3</v>
      </c>
      <c r="G35" s="16"/>
    </row>
    <row r="36" spans="1:7" x14ac:dyDescent="0.25">
      <c r="A36" s="13" t="s">
        <v>427</v>
      </c>
      <c r="B36" s="33" t="s">
        <v>428</v>
      </c>
      <c r="C36" s="33" t="s">
        <v>420</v>
      </c>
      <c r="D36" s="14">
        <v>9000</v>
      </c>
      <c r="E36" s="15">
        <v>375.97</v>
      </c>
      <c r="F36" s="16">
        <v>6.4999999999999997E-3</v>
      </c>
      <c r="G36" s="16"/>
    </row>
    <row r="37" spans="1:7" x14ac:dyDescent="0.25">
      <c r="A37" s="13" t="s">
        <v>915</v>
      </c>
      <c r="B37" s="33" t="s">
        <v>916</v>
      </c>
      <c r="C37" s="33" t="s">
        <v>448</v>
      </c>
      <c r="D37" s="14">
        <v>67934</v>
      </c>
      <c r="E37" s="15">
        <v>366.61</v>
      </c>
      <c r="F37" s="16">
        <v>6.4000000000000003E-3</v>
      </c>
      <c r="G37" s="16"/>
    </row>
    <row r="38" spans="1:7" x14ac:dyDescent="0.25">
      <c r="A38" s="13" t="s">
        <v>633</v>
      </c>
      <c r="B38" s="33" t="s">
        <v>634</v>
      </c>
      <c r="C38" s="33" t="s">
        <v>431</v>
      </c>
      <c r="D38" s="14">
        <v>31350</v>
      </c>
      <c r="E38" s="15">
        <v>363.82</v>
      </c>
      <c r="F38" s="16">
        <v>6.3E-3</v>
      </c>
      <c r="G38" s="16"/>
    </row>
    <row r="39" spans="1:7" x14ac:dyDescent="0.25">
      <c r="A39" s="13" t="s">
        <v>2087</v>
      </c>
      <c r="B39" s="33" t="s">
        <v>2088</v>
      </c>
      <c r="C39" s="33" t="s">
        <v>473</v>
      </c>
      <c r="D39" s="14">
        <v>4720000</v>
      </c>
      <c r="E39" s="15">
        <v>320.95999999999998</v>
      </c>
      <c r="F39" s="16">
        <v>5.5999999999999999E-3</v>
      </c>
      <c r="G39" s="16"/>
    </row>
    <row r="40" spans="1:7" x14ac:dyDescent="0.25">
      <c r="A40" s="13" t="s">
        <v>397</v>
      </c>
      <c r="B40" s="33" t="s">
        <v>398</v>
      </c>
      <c r="C40" s="33" t="s">
        <v>399</v>
      </c>
      <c r="D40" s="14">
        <v>13910</v>
      </c>
      <c r="E40" s="15">
        <v>314.20999999999998</v>
      </c>
      <c r="F40" s="16">
        <v>5.4000000000000003E-3</v>
      </c>
      <c r="G40" s="16"/>
    </row>
    <row r="41" spans="1:7" x14ac:dyDescent="0.25">
      <c r="A41" s="13" t="s">
        <v>782</v>
      </c>
      <c r="B41" s="33" t="s">
        <v>783</v>
      </c>
      <c r="C41" s="33" t="s">
        <v>396</v>
      </c>
      <c r="D41" s="14">
        <v>13776</v>
      </c>
      <c r="E41" s="15">
        <v>299.10000000000002</v>
      </c>
      <c r="F41" s="16">
        <v>5.1999999999999998E-3</v>
      </c>
      <c r="G41" s="16"/>
    </row>
    <row r="42" spans="1:7" x14ac:dyDescent="0.25">
      <c r="A42" s="13" t="s">
        <v>2075</v>
      </c>
      <c r="B42" s="33" t="s">
        <v>2076</v>
      </c>
      <c r="C42" s="33" t="s">
        <v>1609</v>
      </c>
      <c r="D42" s="14">
        <v>411800</v>
      </c>
      <c r="E42" s="15">
        <v>283.69</v>
      </c>
      <c r="F42" s="16">
        <v>4.8999999999999998E-3</v>
      </c>
      <c r="G42" s="16"/>
    </row>
    <row r="43" spans="1:7" x14ac:dyDescent="0.25">
      <c r="A43" s="13" t="s">
        <v>824</v>
      </c>
      <c r="B43" s="33" t="s">
        <v>825</v>
      </c>
      <c r="C43" s="33" t="s">
        <v>396</v>
      </c>
      <c r="D43" s="14">
        <v>122850</v>
      </c>
      <c r="E43" s="15">
        <v>280.75</v>
      </c>
      <c r="F43" s="16">
        <v>4.8999999999999998E-3</v>
      </c>
      <c r="G43" s="16"/>
    </row>
    <row r="44" spans="1:7" x14ac:dyDescent="0.25">
      <c r="A44" s="13" t="s">
        <v>639</v>
      </c>
      <c r="B44" s="33" t="s">
        <v>640</v>
      </c>
      <c r="C44" s="33" t="s">
        <v>431</v>
      </c>
      <c r="D44" s="14">
        <v>17550</v>
      </c>
      <c r="E44" s="15">
        <v>270.45</v>
      </c>
      <c r="F44" s="16">
        <v>4.7000000000000002E-3</v>
      </c>
      <c r="G44" s="16"/>
    </row>
    <row r="45" spans="1:7" x14ac:dyDescent="0.25">
      <c r="A45" s="13" t="s">
        <v>1211</v>
      </c>
      <c r="B45" s="33" t="s">
        <v>1212</v>
      </c>
      <c r="C45" s="33" t="s">
        <v>445</v>
      </c>
      <c r="D45" s="14">
        <v>33895</v>
      </c>
      <c r="E45" s="15">
        <v>266.94</v>
      </c>
      <c r="F45" s="16">
        <v>4.5999999999999999E-3</v>
      </c>
      <c r="G45" s="16"/>
    </row>
    <row r="46" spans="1:7" x14ac:dyDescent="0.25">
      <c r="A46" s="13" t="s">
        <v>413</v>
      </c>
      <c r="B46" s="33" t="s">
        <v>414</v>
      </c>
      <c r="C46" s="33" t="s">
        <v>415</v>
      </c>
      <c r="D46" s="14">
        <v>11000</v>
      </c>
      <c r="E46" s="15">
        <v>257.47000000000003</v>
      </c>
      <c r="F46" s="16">
        <v>4.4999999999999997E-3</v>
      </c>
      <c r="G46" s="16"/>
    </row>
    <row r="47" spans="1:7" x14ac:dyDescent="0.25">
      <c r="A47" s="13" t="s">
        <v>418</v>
      </c>
      <c r="B47" s="33" t="s">
        <v>419</v>
      </c>
      <c r="C47" s="33" t="s">
        <v>420</v>
      </c>
      <c r="D47" s="14">
        <v>82767</v>
      </c>
      <c r="E47" s="15">
        <v>249.39</v>
      </c>
      <c r="F47" s="16">
        <v>4.3E-3</v>
      </c>
      <c r="G47" s="16"/>
    </row>
    <row r="48" spans="1:7" x14ac:dyDescent="0.25">
      <c r="A48" s="13" t="s">
        <v>804</v>
      </c>
      <c r="B48" s="33" t="s">
        <v>805</v>
      </c>
      <c r="C48" s="33" t="s">
        <v>581</v>
      </c>
      <c r="D48" s="14">
        <v>4691</v>
      </c>
      <c r="E48" s="15">
        <v>249.17</v>
      </c>
      <c r="F48" s="16">
        <v>4.3E-3</v>
      </c>
      <c r="G48" s="16"/>
    </row>
    <row r="49" spans="1:7" x14ac:dyDescent="0.25">
      <c r="A49" s="13" t="s">
        <v>625</v>
      </c>
      <c r="B49" s="33" t="s">
        <v>626</v>
      </c>
      <c r="C49" s="33" t="s">
        <v>487</v>
      </c>
      <c r="D49" s="14">
        <v>3680</v>
      </c>
      <c r="E49" s="15">
        <v>243.48</v>
      </c>
      <c r="F49" s="16">
        <v>4.1999999999999997E-3</v>
      </c>
      <c r="G49" s="16"/>
    </row>
    <row r="50" spans="1:7" x14ac:dyDescent="0.25">
      <c r="A50" s="13" t="s">
        <v>1595</v>
      </c>
      <c r="B50" s="33" t="s">
        <v>1596</v>
      </c>
      <c r="C50" s="33" t="s">
        <v>1597</v>
      </c>
      <c r="D50" s="14">
        <v>10500</v>
      </c>
      <c r="E50" s="15">
        <v>243.16</v>
      </c>
      <c r="F50" s="16">
        <v>4.1999999999999997E-3</v>
      </c>
      <c r="G50" s="16"/>
    </row>
    <row r="51" spans="1:7" x14ac:dyDescent="0.25">
      <c r="A51" s="13" t="s">
        <v>496</v>
      </c>
      <c r="B51" s="33" t="s">
        <v>497</v>
      </c>
      <c r="C51" s="33" t="s">
        <v>460</v>
      </c>
      <c r="D51" s="14">
        <v>24962</v>
      </c>
      <c r="E51" s="15">
        <v>234.13</v>
      </c>
      <c r="F51" s="16">
        <v>4.1000000000000003E-3</v>
      </c>
      <c r="G51" s="16"/>
    </row>
    <row r="52" spans="1:7" x14ac:dyDescent="0.25">
      <c r="A52" s="13" t="s">
        <v>1591</v>
      </c>
      <c r="B52" s="33" t="s">
        <v>1592</v>
      </c>
      <c r="C52" s="33" t="s">
        <v>898</v>
      </c>
      <c r="D52" s="14">
        <v>94325</v>
      </c>
      <c r="E52" s="15">
        <v>232.4</v>
      </c>
      <c r="F52" s="16">
        <v>4.0000000000000001E-3</v>
      </c>
      <c r="G52" s="16"/>
    </row>
    <row r="53" spans="1:7" x14ac:dyDescent="0.25">
      <c r="A53" s="13" t="s">
        <v>408</v>
      </c>
      <c r="B53" s="33" t="s">
        <v>409</v>
      </c>
      <c r="C53" s="33" t="s">
        <v>405</v>
      </c>
      <c r="D53" s="14">
        <v>14128</v>
      </c>
      <c r="E53" s="15">
        <v>224.99</v>
      </c>
      <c r="F53" s="16">
        <v>3.8999999999999998E-3</v>
      </c>
      <c r="G53" s="16"/>
    </row>
    <row r="54" spans="1:7" x14ac:dyDescent="0.25">
      <c r="A54" s="13" t="s">
        <v>3170</v>
      </c>
      <c r="B54" s="33" t="s">
        <v>3171</v>
      </c>
      <c r="C54" s="33" t="s">
        <v>455</v>
      </c>
      <c r="D54" s="14">
        <v>1645</v>
      </c>
      <c r="E54" s="15">
        <v>223.73</v>
      </c>
      <c r="F54" s="16">
        <v>3.8999999999999998E-3</v>
      </c>
      <c r="G54" s="16"/>
    </row>
    <row r="55" spans="1:7" x14ac:dyDescent="0.25">
      <c r="A55" s="13" t="s">
        <v>1574</v>
      </c>
      <c r="B55" s="33" t="s">
        <v>1575</v>
      </c>
      <c r="C55" s="33" t="s">
        <v>396</v>
      </c>
      <c r="D55" s="14">
        <v>113736</v>
      </c>
      <c r="E55" s="15">
        <v>219.2</v>
      </c>
      <c r="F55" s="16">
        <v>3.8E-3</v>
      </c>
      <c r="G55" s="16"/>
    </row>
    <row r="56" spans="1:7" x14ac:dyDescent="0.25">
      <c r="A56" s="13" t="s">
        <v>537</v>
      </c>
      <c r="B56" s="33" t="s">
        <v>538</v>
      </c>
      <c r="C56" s="33" t="s">
        <v>510</v>
      </c>
      <c r="D56" s="14">
        <v>56278</v>
      </c>
      <c r="E56" s="15">
        <v>216.78</v>
      </c>
      <c r="F56" s="16">
        <v>3.8E-3</v>
      </c>
      <c r="G56" s="16"/>
    </row>
    <row r="57" spans="1:7" x14ac:dyDescent="0.25">
      <c r="A57" s="13" t="s">
        <v>623</v>
      </c>
      <c r="B57" s="33" t="s">
        <v>624</v>
      </c>
      <c r="C57" s="33" t="s">
        <v>431</v>
      </c>
      <c r="D57" s="14">
        <v>14575</v>
      </c>
      <c r="E57" s="15">
        <v>210.2</v>
      </c>
      <c r="F57" s="16">
        <v>3.5999999999999999E-3</v>
      </c>
      <c r="G57" s="16"/>
    </row>
    <row r="58" spans="1:7" x14ac:dyDescent="0.25">
      <c r="A58" s="13" t="s">
        <v>1572</v>
      </c>
      <c r="B58" s="33" t="s">
        <v>1573</v>
      </c>
      <c r="C58" s="33" t="s">
        <v>484</v>
      </c>
      <c r="D58" s="14">
        <v>100000</v>
      </c>
      <c r="E58" s="15">
        <v>201.7</v>
      </c>
      <c r="F58" s="16">
        <v>3.5000000000000001E-3</v>
      </c>
      <c r="G58" s="16"/>
    </row>
    <row r="59" spans="1:7" x14ac:dyDescent="0.25">
      <c r="A59" s="13" t="s">
        <v>907</v>
      </c>
      <c r="B59" s="33" t="s">
        <v>908</v>
      </c>
      <c r="C59" s="33" t="s">
        <v>909</v>
      </c>
      <c r="D59" s="14">
        <v>30204</v>
      </c>
      <c r="E59" s="15">
        <v>196.82</v>
      </c>
      <c r="F59" s="16">
        <v>3.3999999999999998E-3</v>
      </c>
      <c r="G59" s="16"/>
    </row>
    <row r="60" spans="1:7" x14ac:dyDescent="0.25">
      <c r="A60" s="13" t="s">
        <v>579</v>
      </c>
      <c r="B60" s="33" t="s">
        <v>580</v>
      </c>
      <c r="C60" s="33" t="s">
        <v>581</v>
      </c>
      <c r="D60" s="14">
        <v>82808</v>
      </c>
      <c r="E60" s="15">
        <v>194.67</v>
      </c>
      <c r="F60" s="16">
        <v>3.3999999999999998E-3</v>
      </c>
      <c r="G60" s="16"/>
    </row>
    <row r="61" spans="1:7" x14ac:dyDescent="0.25">
      <c r="A61" s="13" t="s">
        <v>840</v>
      </c>
      <c r="B61" s="33" t="s">
        <v>841</v>
      </c>
      <c r="C61" s="33" t="s">
        <v>460</v>
      </c>
      <c r="D61" s="14">
        <v>89250</v>
      </c>
      <c r="E61" s="15">
        <v>193.16</v>
      </c>
      <c r="F61" s="16">
        <v>3.3E-3</v>
      </c>
      <c r="G61" s="16"/>
    </row>
    <row r="62" spans="1:7" x14ac:dyDescent="0.25">
      <c r="A62" s="13" t="s">
        <v>1192</v>
      </c>
      <c r="B62" s="33" t="s">
        <v>1193</v>
      </c>
      <c r="C62" s="33" t="s">
        <v>795</v>
      </c>
      <c r="D62" s="14">
        <v>41601</v>
      </c>
      <c r="E62" s="15">
        <v>192.16</v>
      </c>
      <c r="F62" s="16">
        <v>3.3E-3</v>
      </c>
      <c r="G62" s="16"/>
    </row>
    <row r="63" spans="1:7" x14ac:dyDescent="0.25">
      <c r="A63" s="13" t="s">
        <v>2176</v>
      </c>
      <c r="B63" s="33" t="s">
        <v>2177</v>
      </c>
      <c r="C63" s="33" t="s">
        <v>500</v>
      </c>
      <c r="D63" s="14">
        <v>33750</v>
      </c>
      <c r="E63" s="15">
        <v>190.47</v>
      </c>
      <c r="F63" s="16">
        <v>3.3E-3</v>
      </c>
      <c r="G63" s="16"/>
    </row>
    <row r="64" spans="1:7" x14ac:dyDescent="0.25">
      <c r="A64" s="13" t="s">
        <v>1217</v>
      </c>
      <c r="B64" s="33" t="s">
        <v>1218</v>
      </c>
      <c r="C64" s="33" t="s">
        <v>484</v>
      </c>
      <c r="D64" s="14">
        <v>106276</v>
      </c>
      <c r="E64" s="15">
        <v>190.32</v>
      </c>
      <c r="F64" s="16">
        <v>3.3E-3</v>
      </c>
      <c r="G64" s="16"/>
    </row>
    <row r="65" spans="1:7" x14ac:dyDescent="0.25">
      <c r="A65" s="13" t="s">
        <v>421</v>
      </c>
      <c r="B65" s="33" t="s">
        <v>422</v>
      </c>
      <c r="C65" s="33" t="s">
        <v>393</v>
      </c>
      <c r="D65" s="14">
        <v>3722</v>
      </c>
      <c r="E65" s="15">
        <v>183.75</v>
      </c>
      <c r="F65" s="16">
        <v>3.2000000000000002E-3</v>
      </c>
      <c r="G65" s="16"/>
    </row>
    <row r="66" spans="1:7" x14ac:dyDescent="0.25">
      <c r="A66" s="13" t="s">
        <v>391</v>
      </c>
      <c r="B66" s="33" t="s">
        <v>392</v>
      </c>
      <c r="C66" s="33" t="s">
        <v>393</v>
      </c>
      <c r="D66" s="14">
        <v>7723</v>
      </c>
      <c r="E66" s="15">
        <v>173.83</v>
      </c>
      <c r="F66" s="16">
        <v>3.0000000000000001E-3</v>
      </c>
      <c r="G66" s="16"/>
    </row>
    <row r="67" spans="1:7" x14ac:dyDescent="0.25">
      <c r="A67" s="13" t="s">
        <v>923</v>
      </c>
      <c r="B67" s="33" t="s">
        <v>924</v>
      </c>
      <c r="C67" s="33" t="s">
        <v>881</v>
      </c>
      <c r="D67" s="14">
        <v>8221</v>
      </c>
      <c r="E67" s="15">
        <v>162.94999999999999</v>
      </c>
      <c r="F67" s="16">
        <v>2.8E-3</v>
      </c>
      <c r="G67" s="16"/>
    </row>
    <row r="68" spans="1:7" x14ac:dyDescent="0.25">
      <c r="A68" s="13" t="s">
        <v>2135</v>
      </c>
      <c r="B68" s="33" t="s">
        <v>2136</v>
      </c>
      <c r="C68" s="33" t="s">
        <v>856</v>
      </c>
      <c r="D68" s="14">
        <v>23925</v>
      </c>
      <c r="E68" s="15">
        <v>162.81</v>
      </c>
      <c r="F68" s="16">
        <v>2.8E-3</v>
      </c>
      <c r="G68" s="16"/>
    </row>
    <row r="69" spans="1:7" x14ac:dyDescent="0.25">
      <c r="A69" s="13" t="s">
        <v>892</v>
      </c>
      <c r="B69" s="33" t="s">
        <v>893</v>
      </c>
      <c r="C69" s="33" t="s">
        <v>415</v>
      </c>
      <c r="D69" s="14">
        <v>1180</v>
      </c>
      <c r="E69" s="15">
        <v>155.52000000000001</v>
      </c>
      <c r="F69" s="16">
        <v>2.7000000000000001E-3</v>
      </c>
      <c r="G69" s="16"/>
    </row>
    <row r="70" spans="1:7" x14ac:dyDescent="0.25">
      <c r="A70" s="13" t="s">
        <v>826</v>
      </c>
      <c r="B70" s="33" t="s">
        <v>827</v>
      </c>
      <c r="C70" s="33" t="s">
        <v>396</v>
      </c>
      <c r="D70" s="14">
        <v>28249</v>
      </c>
      <c r="E70" s="15">
        <v>152.91</v>
      </c>
      <c r="F70" s="16">
        <v>2.5999999999999999E-3</v>
      </c>
      <c r="G70" s="16"/>
    </row>
    <row r="71" spans="1:7" x14ac:dyDescent="0.25">
      <c r="A71" s="13" t="s">
        <v>850</v>
      </c>
      <c r="B71" s="33" t="s">
        <v>851</v>
      </c>
      <c r="C71" s="33" t="s">
        <v>405</v>
      </c>
      <c r="D71" s="14">
        <v>2770</v>
      </c>
      <c r="E71" s="15">
        <v>152.72999999999999</v>
      </c>
      <c r="F71" s="16">
        <v>2.5999999999999999E-3</v>
      </c>
      <c r="G71" s="16"/>
    </row>
    <row r="72" spans="1:7" x14ac:dyDescent="0.25">
      <c r="A72" s="13" t="s">
        <v>776</v>
      </c>
      <c r="B72" s="33" t="s">
        <v>777</v>
      </c>
      <c r="C72" s="33" t="s">
        <v>484</v>
      </c>
      <c r="D72" s="14">
        <v>2823</v>
      </c>
      <c r="E72" s="15">
        <v>150.33000000000001</v>
      </c>
      <c r="F72" s="16">
        <v>2.5999999999999999E-3</v>
      </c>
      <c r="G72" s="16"/>
    </row>
    <row r="73" spans="1:7" x14ac:dyDescent="0.25">
      <c r="A73" s="13" t="s">
        <v>813</v>
      </c>
      <c r="B73" s="33" t="s">
        <v>814</v>
      </c>
      <c r="C73" s="33" t="s">
        <v>405</v>
      </c>
      <c r="D73" s="14">
        <v>1844</v>
      </c>
      <c r="E73" s="15">
        <v>149.53</v>
      </c>
      <c r="F73" s="16">
        <v>2.5999999999999999E-3</v>
      </c>
      <c r="G73" s="16"/>
    </row>
    <row r="74" spans="1:7" x14ac:dyDescent="0.25">
      <c r="A74" s="13" t="s">
        <v>461</v>
      </c>
      <c r="B74" s="33" t="s">
        <v>462</v>
      </c>
      <c r="C74" s="33" t="s">
        <v>431</v>
      </c>
      <c r="D74" s="14">
        <v>15619</v>
      </c>
      <c r="E74" s="15">
        <v>138.44999999999999</v>
      </c>
      <c r="F74" s="16">
        <v>2.3999999999999998E-3</v>
      </c>
      <c r="G74" s="16"/>
    </row>
    <row r="75" spans="1:7" x14ac:dyDescent="0.25">
      <c r="A75" s="13" t="s">
        <v>498</v>
      </c>
      <c r="B75" s="33" t="s">
        <v>499</v>
      </c>
      <c r="C75" s="33" t="s">
        <v>500</v>
      </c>
      <c r="D75" s="14">
        <v>46794</v>
      </c>
      <c r="E75" s="15">
        <v>135.38</v>
      </c>
      <c r="F75" s="16">
        <v>2.3E-3</v>
      </c>
      <c r="G75" s="16"/>
    </row>
    <row r="76" spans="1:7" x14ac:dyDescent="0.25">
      <c r="A76" s="13" t="s">
        <v>844</v>
      </c>
      <c r="B76" s="33" t="s">
        <v>845</v>
      </c>
      <c r="C76" s="33" t="s">
        <v>412</v>
      </c>
      <c r="D76" s="14">
        <v>5503</v>
      </c>
      <c r="E76" s="15">
        <v>133.16</v>
      </c>
      <c r="F76" s="16">
        <v>2.3E-3</v>
      </c>
      <c r="G76" s="16"/>
    </row>
    <row r="77" spans="1:7" x14ac:dyDescent="0.25">
      <c r="A77" s="13" t="s">
        <v>629</v>
      </c>
      <c r="B77" s="33" t="s">
        <v>630</v>
      </c>
      <c r="C77" s="33" t="s">
        <v>431</v>
      </c>
      <c r="D77" s="14">
        <v>3979</v>
      </c>
      <c r="E77" s="15">
        <v>128.44</v>
      </c>
      <c r="F77" s="16">
        <v>2.2000000000000001E-3</v>
      </c>
      <c r="G77" s="16"/>
    </row>
    <row r="78" spans="1:7" x14ac:dyDescent="0.25">
      <c r="A78" s="13" t="s">
        <v>2032</v>
      </c>
      <c r="B78" s="33" t="s">
        <v>2033</v>
      </c>
      <c r="C78" s="33" t="s">
        <v>465</v>
      </c>
      <c r="D78" s="14">
        <v>22130</v>
      </c>
      <c r="E78" s="15">
        <v>128.27000000000001</v>
      </c>
      <c r="F78" s="16">
        <v>2.2000000000000001E-3</v>
      </c>
      <c r="G78" s="16"/>
    </row>
    <row r="79" spans="1:7" x14ac:dyDescent="0.25">
      <c r="A79" s="13" t="s">
        <v>2470</v>
      </c>
      <c r="B79" s="33" t="s">
        <v>2471</v>
      </c>
      <c r="C79" s="33" t="s">
        <v>487</v>
      </c>
      <c r="D79" s="14">
        <v>25597</v>
      </c>
      <c r="E79" s="15">
        <v>123.76</v>
      </c>
      <c r="F79" s="16">
        <v>2.0999999999999999E-3</v>
      </c>
      <c r="G79" s="16"/>
    </row>
    <row r="80" spans="1:7" x14ac:dyDescent="0.25">
      <c r="A80" s="13" t="s">
        <v>480</v>
      </c>
      <c r="B80" s="33" t="s">
        <v>481</v>
      </c>
      <c r="C80" s="33" t="s">
        <v>479</v>
      </c>
      <c r="D80" s="14">
        <v>28073</v>
      </c>
      <c r="E80" s="15">
        <v>119.27</v>
      </c>
      <c r="F80" s="16">
        <v>2.0999999999999999E-3</v>
      </c>
      <c r="G80" s="16"/>
    </row>
    <row r="81" spans="1:7" x14ac:dyDescent="0.25">
      <c r="A81" s="13" t="s">
        <v>1237</v>
      </c>
      <c r="B81" s="33" t="s">
        <v>1238</v>
      </c>
      <c r="C81" s="33" t="s">
        <v>500</v>
      </c>
      <c r="D81" s="14">
        <v>17268</v>
      </c>
      <c r="E81" s="15">
        <v>118.41</v>
      </c>
      <c r="F81" s="16">
        <v>2.0999999999999999E-3</v>
      </c>
      <c r="G81" s="16"/>
    </row>
    <row r="82" spans="1:7" x14ac:dyDescent="0.25">
      <c r="A82" s="13" t="s">
        <v>1245</v>
      </c>
      <c r="B82" s="33" t="s">
        <v>1246</v>
      </c>
      <c r="C82" s="33" t="s">
        <v>460</v>
      </c>
      <c r="D82" s="14">
        <v>202336</v>
      </c>
      <c r="E82" s="15">
        <v>114.64</v>
      </c>
      <c r="F82" s="16">
        <v>2E-3</v>
      </c>
      <c r="G82" s="16"/>
    </row>
    <row r="83" spans="1:7" x14ac:dyDescent="0.25">
      <c r="A83" s="13" t="s">
        <v>787</v>
      </c>
      <c r="B83" s="33" t="s">
        <v>788</v>
      </c>
      <c r="C83" s="33" t="s">
        <v>479</v>
      </c>
      <c r="D83" s="14">
        <v>4791</v>
      </c>
      <c r="E83" s="15">
        <v>114.16</v>
      </c>
      <c r="F83" s="16">
        <v>2E-3</v>
      </c>
      <c r="G83" s="16"/>
    </row>
    <row r="84" spans="1:7" x14ac:dyDescent="0.25">
      <c r="A84" s="13" t="s">
        <v>627</v>
      </c>
      <c r="B84" s="33" t="s">
        <v>628</v>
      </c>
      <c r="C84" s="33" t="s">
        <v>431</v>
      </c>
      <c r="D84" s="14">
        <v>5628</v>
      </c>
      <c r="E84" s="15">
        <v>114.13</v>
      </c>
      <c r="F84" s="16">
        <v>2E-3</v>
      </c>
      <c r="G84" s="16"/>
    </row>
    <row r="85" spans="1:7" x14ac:dyDescent="0.25">
      <c r="A85" s="13" t="s">
        <v>1249</v>
      </c>
      <c r="B85" s="33" t="s">
        <v>1250</v>
      </c>
      <c r="C85" s="33" t="s">
        <v>431</v>
      </c>
      <c r="D85" s="14">
        <v>364</v>
      </c>
      <c r="E85" s="15">
        <v>111.82</v>
      </c>
      <c r="F85" s="16">
        <v>1.9E-3</v>
      </c>
      <c r="G85" s="16"/>
    </row>
    <row r="86" spans="1:7" x14ac:dyDescent="0.25">
      <c r="A86" s="13" t="s">
        <v>1768</v>
      </c>
      <c r="B86" s="33" t="s">
        <v>1769</v>
      </c>
      <c r="C86" s="33" t="s">
        <v>479</v>
      </c>
      <c r="D86" s="14">
        <v>26000</v>
      </c>
      <c r="E86" s="15">
        <v>111.59</v>
      </c>
      <c r="F86" s="16">
        <v>1.9E-3</v>
      </c>
      <c r="G86" s="16"/>
    </row>
    <row r="87" spans="1:7" x14ac:dyDescent="0.25">
      <c r="A87" s="13" t="s">
        <v>802</v>
      </c>
      <c r="B87" s="33" t="s">
        <v>803</v>
      </c>
      <c r="C87" s="33" t="s">
        <v>479</v>
      </c>
      <c r="D87" s="14">
        <v>7239</v>
      </c>
      <c r="E87" s="15">
        <v>110.03</v>
      </c>
      <c r="F87" s="16">
        <v>1.9E-3</v>
      </c>
      <c r="G87" s="16"/>
    </row>
    <row r="88" spans="1:7" x14ac:dyDescent="0.25">
      <c r="A88" s="13" t="s">
        <v>1793</v>
      </c>
      <c r="B88" s="33" t="s">
        <v>1794</v>
      </c>
      <c r="C88" s="33" t="s">
        <v>856</v>
      </c>
      <c r="D88" s="14">
        <v>37400</v>
      </c>
      <c r="E88" s="15">
        <v>108.32</v>
      </c>
      <c r="F88" s="16">
        <v>1.9E-3</v>
      </c>
      <c r="G88" s="16"/>
    </row>
    <row r="89" spans="1:7" x14ac:dyDescent="0.25">
      <c r="A89" s="13" t="s">
        <v>508</v>
      </c>
      <c r="B89" s="33" t="s">
        <v>509</v>
      </c>
      <c r="C89" s="33" t="s">
        <v>510</v>
      </c>
      <c r="D89" s="14">
        <v>15690</v>
      </c>
      <c r="E89" s="15">
        <v>103.96</v>
      </c>
      <c r="F89" s="16">
        <v>1.8E-3</v>
      </c>
      <c r="G89" s="16"/>
    </row>
    <row r="90" spans="1:7" x14ac:dyDescent="0.25">
      <c r="A90" s="13" t="s">
        <v>1777</v>
      </c>
      <c r="B90" s="33" t="s">
        <v>1778</v>
      </c>
      <c r="C90" s="33" t="s">
        <v>465</v>
      </c>
      <c r="D90" s="14">
        <v>18457</v>
      </c>
      <c r="E90" s="15">
        <v>99.54</v>
      </c>
      <c r="F90" s="16">
        <v>1.6999999999999999E-3</v>
      </c>
      <c r="G90" s="16"/>
    </row>
    <row r="91" spans="1:7" x14ac:dyDescent="0.25">
      <c r="A91" s="13" t="s">
        <v>439</v>
      </c>
      <c r="B91" s="33" t="s">
        <v>440</v>
      </c>
      <c r="C91" s="33" t="s">
        <v>412</v>
      </c>
      <c r="D91" s="14">
        <v>2550</v>
      </c>
      <c r="E91" s="15">
        <v>94.94</v>
      </c>
      <c r="F91" s="16">
        <v>1.6000000000000001E-3</v>
      </c>
      <c r="G91" s="16"/>
    </row>
    <row r="92" spans="1:7" x14ac:dyDescent="0.25">
      <c r="A92" s="13" t="s">
        <v>621</v>
      </c>
      <c r="B92" s="33" t="s">
        <v>622</v>
      </c>
      <c r="C92" s="33" t="s">
        <v>487</v>
      </c>
      <c r="D92" s="14">
        <v>8400</v>
      </c>
      <c r="E92" s="15">
        <v>92.14</v>
      </c>
      <c r="F92" s="16">
        <v>1.6000000000000001E-3</v>
      </c>
      <c r="G92" s="16"/>
    </row>
    <row r="93" spans="1:7" x14ac:dyDescent="0.25">
      <c r="A93" s="13" t="s">
        <v>1213</v>
      </c>
      <c r="B93" s="33" t="s">
        <v>1214</v>
      </c>
      <c r="C93" s="33" t="s">
        <v>479</v>
      </c>
      <c r="D93" s="14">
        <v>4991</v>
      </c>
      <c r="E93" s="15">
        <v>87.41</v>
      </c>
      <c r="F93" s="16">
        <v>1.5E-3</v>
      </c>
      <c r="G93" s="16"/>
    </row>
    <row r="94" spans="1:7" x14ac:dyDescent="0.25">
      <c r="A94" s="13" t="s">
        <v>919</v>
      </c>
      <c r="B94" s="33" t="s">
        <v>920</v>
      </c>
      <c r="C94" s="33" t="s">
        <v>581</v>
      </c>
      <c r="D94" s="14">
        <v>2175</v>
      </c>
      <c r="E94" s="15">
        <v>87.3</v>
      </c>
      <c r="F94" s="16">
        <v>1.5E-3</v>
      </c>
      <c r="G94" s="16"/>
    </row>
    <row r="95" spans="1:7" x14ac:dyDescent="0.25">
      <c r="A95" s="13" t="s">
        <v>410</v>
      </c>
      <c r="B95" s="33" t="s">
        <v>411</v>
      </c>
      <c r="C95" s="33" t="s">
        <v>412</v>
      </c>
      <c r="D95" s="14">
        <v>734</v>
      </c>
      <c r="E95" s="15">
        <v>84.57</v>
      </c>
      <c r="F95" s="16">
        <v>1.5E-3</v>
      </c>
      <c r="G95" s="16"/>
    </row>
    <row r="96" spans="1:7" x14ac:dyDescent="0.25">
      <c r="A96" s="13" t="s">
        <v>3172</v>
      </c>
      <c r="B96" s="33" t="s">
        <v>3173</v>
      </c>
      <c r="C96" s="33" t="s">
        <v>415</v>
      </c>
      <c r="D96" s="14">
        <v>4846</v>
      </c>
      <c r="E96" s="15">
        <v>79.83</v>
      </c>
      <c r="F96" s="16">
        <v>1.4E-3</v>
      </c>
      <c r="G96" s="16"/>
    </row>
    <row r="97" spans="1:7" x14ac:dyDescent="0.25">
      <c r="A97" s="13" t="s">
        <v>863</v>
      </c>
      <c r="B97" s="33" t="s">
        <v>864</v>
      </c>
      <c r="C97" s="33" t="s">
        <v>500</v>
      </c>
      <c r="D97" s="14">
        <v>4414</v>
      </c>
      <c r="E97" s="15">
        <v>79.14</v>
      </c>
      <c r="F97" s="16">
        <v>1.4E-3</v>
      </c>
      <c r="G97" s="16"/>
    </row>
    <row r="98" spans="1:7" x14ac:dyDescent="0.25">
      <c r="A98" s="13" t="s">
        <v>501</v>
      </c>
      <c r="B98" s="33" t="s">
        <v>502</v>
      </c>
      <c r="C98" s="33" t="s">
        <v>445</v>
      </c>
      <c r="D98" s="14">
        <v>6113</v>
      </c>
      <c r="E98" s="15">
        <v>73.7</v>
      </c>
      <c r="F98" s="16">
        <v>1.2999999999999999E-3</v>
      </c>
      <c r="G98" s="16"/>
    </row>
    <row r="99" spans="1:7" x14ac:dyDescent="0.25">
      <c r="A99" s="13" t="s">
        <v>550</v>
      </c>
      <c r="B99" s="33" t="s">
        <v>551</v>
      </c>
      <c r="C99" s="33" t="s">
        <v>552</v>
      </c>
      <c r="D99" s="14">
        <v>11946</v>
      </c>
      <c r="E99" s="15">
        <v>70.94</v>
      </c>
      <c r="F99" s="16">
        <v>1.1999999999999999E-3</v>
      </c>
      <c r="G99" s="16"/>
    </row>
    <row r="100" spans="1:7" x14ac:dyDescent="0.25">
      <c r="A100" s="13" t="s">
        <v>2109</v>
      </c>
      <c r="B100" s="33" t="s">
        <v>2110</v>
      </c>
      <c r="C100" s="33" t="s">
        <v>769</v>
      </c>
      <c r="D100" s="14">
        <v>25200</v>
      </c>
      <c r="E100" s="15">
        <v>70.17</v>
      </c>
      <c r="F100" s="16">
        <v>1.1999999999999999E-3</v>
      </c>
      <c r="G100" s="16"/>
    </row>
    <row r="101" spans="1:7" x14ac:dyDescent="0.25">
      <c r="A101" s="13" t="s">
        <v>854</v>
      </c>
      <c r="B101" s="33" t="s">
        <v>855</v>
      </c>
      <c r="C101" s="33" t="s">
        <v>856</v>
      </c>
      <c r="D101" s="14">
        <v>6951</v>
      </c>
      <c r="E101" s="15">
        <v>67.89</v>
      </c>
      <c r="F101" s="16">
        <v>1.1999999999999999E-3</v>
      </c>
      <c r="G101" s="16"/>
    </row>
    <row r="102" spans="1:7" x14ac:dyDescent="0.25">
      <c r="A102" s="13" t="s">
        <v>1789</v>
      </c>
      <c r="B102" s="33" t="s">
        <v>1790</v>
      </c>
      <c r="C102" s="33" t="s">
        <v>909</v>
      </c>
      <c r="D102" s="14">
        <v>11812</v>
      </c>
      <c r="E102" s="15">
        <v>65.56</v>
      </c>
      <c r="F102" s="16">
        <v>1.1000000000000001E-3</v>
      </c>
      <c r="G102" s="16"/>
    </row>
    <row r="103" spans="1:7" x14ac:dyDescent="0.25">
      <c r="A103" s="13" t="s">
        <v>838</v>
      </c>
      <c r="B103" s="33" t="s">
        <v>839</v>
      </c>
      <c r="C103" s="33" t="s">
        <v>415</v>
      </c>
      <c r="D103" s="14">
        <v>4317</v>
      </c>
      <c r="E103" s="15">
        <v>62.97</v>
      </c>
      <c r="F103" s="16">
        <v>1.1000000000000001E-3</v>
      </c>
      <c r="G103" s="16"/>
    </row>
    <row r="104" spans="1:7" x14ac:dyDescent="0.25">
      <c r="A104" s="13" t="s">
        <v>952</v>
      </c>
      <c r="B104" s="33" t="s">
        <v>953</v>
      </c>
      <c r="C104" s="33" t="s">
        <v>581</v>
      </c>
      <c r="D104" s="14">
        <v>10830</v>
      </c>
      <c r="E104" s="15">
        <v>62.66</v>
      </c>
      <c r="F104" s="16">
        <v>1.1000000000000001E-3</v>
      </c>
      <c r="G104" s="16"/>
    </row>
    <row r="105" spans="1:7" x14ac:dyDescent="0.25">
      <c r="A105" s="13" t="s">
        <v>645</v>
      </c>
      <c r="B105" s="33" t="s">
        <v>646</v>
      </c>
      <c r="C105" s="33" t="s">
        <v>431</v>
      </c>
      <c r="D105" s="14">
        <v>17500</v>
      </c>
      <c r="E105" s="15">
        <v>59.8</v>
      </c>
      <c r="F105" s="16">
        <v>1E-3</v>
      </c>
      <c r="G105" s="16"/>
    </row>
    <row r="106" spans="1:7" x14ac:dyDescent="0.25">
      <c r="A106" s="13" t="s">
        <v>432</v>
      </c>
      <c r="B106" s="33" t="s">
        <v>433</v>
      </c>
      <c r="C106" s="33" t="s">
        <v>431</v>
      </c>
      <c r="D106" s="14">
        <v>900</v>
      </c>
      <c r="E106" s="15">
        <v>51.98</v>
      </c>
      <c r="F106" s="16">
        <v>8.9999999999999998E-4</v>
      </c>
      <c r="G106" s="16"/>
    </row>
    <row r="107" spans="1:7" x14ac:dyDescent="0.25">
      <c r="A107" s="13" t="s">
        <v>3174</v>
      </c>
      <c r="B107" s="33" t="s">
        <v>3175</v>
      </c>
      <c r="C107" s="33" t="s">
        <v>856</v>
      </c>
      <c r="D107" s="14">
        <v>12000</v>
      </c>
      <c r="E107" s="15">
        <v>44.97</v>
      </c>
      <c r="F107" s="16">
        <v>8.0000000000000004E-4</v>
      </c>
      <c r="G107" s="16"/>
    </row>
    <row r="108" spans="1:7" x14ac:dyDescent="0.25">
      <c r="A108" s="13" t="s">
        <v>2127</v>
      </c>
      <c r="B108" s="33" t="s">
        <v>2128</v>
      </c>
      <c r="C108" s="33" t="s">
        <v>1614</v>
      </c>
      <c r="D108" s="14">
        <v>18800</v>
      </c>
      <c r="E108" s="15">
        <v>34.409999999999997</v>
      </c>
      <c r="F108" s="16">
        <v>5.9999999999999995E-4</v>
      </c>
      <c r="G108" s="16"/>
    </row>
    <row r="109" spans="1:7" x14ac:dyDescent="0.25">
      <c r="A109" s="13" t="s">
        <v>921</v>
      </c>
      <c r="B109" s="33" t="s">
        <v>922</v>
      </c>
      <c r="C109" s="33" t="s">
        <v>565</v>
      </c>
      <c r="D109" s="14">
        <v>47</v>
      </c>
      <c r="E109" s="15">
        <v>20.07</v>
      </c>
      <c r="F109" s="16">
        <v>2.9999999999999997E-4</v>
      </c>
      <c r="G109" s="16"/>
    </row>
    <row r="110" spans="1:7" x14ac:dyDescent="0.25">
      <c r="A110" s="13" t="s">
        <v>1253</v>
      </c>
      <c r="B110" s="33" t="s">
        <v>1254</v>
      </c>
      <c r="C110" s="33" t="s">
        <v>396</v>
      </c>
      <c r="D110" s="14">
        <v>2721</v>
      </c>
      <c r="E110" s="15">
        <v>14.55</v>
      </c>
      <c r="F110" s="16">
        <v>2.9999999999999997E-4</v>
      </c>
      <c r="G110" s="16"/>
    </row>
    <row r="111" spans="1:7" x14ac:dyDescent="0.25">
      <c r="A111" s="13" t="s">
        <v>869</v>
      </c>
      <c r="B111" s="33" t="s">
        <v>870</v>
      </c>
      <c r="C111" s="33" t="s">
        <v>856</v>
      </c>
      <c r="D111" s="14">
        <v>675</v>
      </c>
      <c r="E111" s="15">
        <v>14.37</v>
      </c>
      <c r="F111" s="16">
        <v>2.0000000000000001E-4</v>
      </c>
      <c r="G111" s="16"/>
    </row>
    <row r="112" spans="1:7" x14ac:dyDescent="0.25">
      <c r="A112" s="13" t="s">
        <v>888</v>
      </c>
      <c r="B112" s="33" t="s">
        <v>889</v>
      </c>
      <c r="C112" s="33" t="s">
        <v>460</v>
      </c>
      <c r="D112" s="14">
        <v>225</v>
      </c>
      <c r="E112" s="15">
        <v>11.87</v>
      </c>
      <c r="F112" s="16">
        <v>2.0000000000000001E-4</v>
      </c>
      <c r="G112" s="16"/>
    </row>
    <row r="113" spans="1:7" x14ac:dyDescent="0.25">
      <c r="A113" s="13" t="s">
        <v>793</v>
      </c>
      <c r="B113" s="33" t="s">
        <v>794</v>
      </c>
      <c r="C113" s="33" t="s">
        <v>795</v>
      </c>
      <c r="D113" s="14">
        <v>1400</v>
      </c>
      <c r="E113" s="15">
        <v>9.5500000000000007</v>
      </c>
      <c r="F113" s="16">
        <v>2.0000000000000001E-4</v>
      </c>
      <c r="G113" s="16"/>
    </row>
    <row r="114" spans="1:7" x14ac:dyDescent="0.25">
      <c r="A114" s="13" t="s">
        <v>2065</v>
      </c>
      <c r="B114" s="33" t="s">
        <v>2066</v>
      </c>
      <c r="C114" s="33" t="s">
        <v>465</v>
      </c>
      <c r="D114" s="14">
        <v>500</v>
      </c>
      <c r="E114" s="15">
        <v>5.85</v>
      </c>
      <c r="F114" s="16">
        <v>1E-4</v>
      </c>
      <c r="G114" s="16"/>
    </row>
    <row r="115" spans="1:7" x14ac:dyDescent="0.25">
      <c r="A115" s="17" t="s">
        <v>183</v>
      </c>
      <c r="B115" s="34"/>
      <c r="C115" s="34"/>
      <c r="D115" s="18"/>
      <c r="E115" s="37">
        <v>39063.81</v>
      </c>
      <c r="F115" s="38">
        <v>0.67659999999999998</v>
      </c>
      <c r="G115" s="21"/>
    </row>
    <row r="116" spans="1:7" x14ac:dyDescent="0.25">
      <c r="A116" s="17" t="s">
        <v>466</v>
      </c>
      <c r="B116" s="33"/>
      <c r="C116" s="33"/>
      <c r="D116" s="14"/>
      <c r="E116" s="15"/>
      <c r="F116" s="16"/>
      <c r="G116" s="16"/>
    </row>
    <row r="117" spans="1:7" x14ac:dyDescent="0.25">
      <c r="A117" s="17" t="s">
        <v>183</v>
      </c>
      <c r="B117" s="33"/>
      <c r="C117" s="33"/>
      <c r="D117" s="14"/>
      <c r="E117" s="39" t="s">
        <v>137</v>
      </c>
      <c r="F117" s="40" t="s">
        <v>137</v>
      </c>
      <c r="G117" s="16"/>
    </row>
    <row r="118" spans="1:7" x14ac:dyDescent="0.25">
      <c r="A118" s="24" t="s">
        <v>192</v>
      </c>
      <c r="B118" s="35"/>
      <c r="C118" s="35"/>
      <c r="D118" s="25"/>
      <c r="E118" s="30">
        <v>39063.81</v>
      </c>
      <c r="F118" s="31">
        <v>0.67659999999999998</v>
      </c>
      <c r="G118" s="21"/>
    </row>
    <row r="119" spans="1:7" x14ac:dyDescent="0.25">
      <c r="A119" s="13"/>
      <c r="B119" s="33"/>
      <c r="C119" s="33"/>
      <c r="D119" s="14"/>
      <c r="E119" s="15"/>
      <c r="F119" s="16"/>
      <c r="G119" s="16"/>
    </row>
    <row r="120" spans="1:7" x14ac:dyDescent="0.25">
      <c r="A120" s="17" t="s">
        <v>593</v>
      </c>
      <c r="B120" s="33"/>
      <c r="C120" s="33"/>
      <c r="D120" s="14"/>
      <c r="E120" s="15"/>
      <c r="F120" s="16"/>
      <c r="G120" s="16"/>
    </row>
    <row r="121" spans="1:7" x14ac:dyDescent="0.25">
      <c r="A121" s="17" t="s">
        <v>594</v>
      </c>
      <c r="B121" s="33"/>
      <c r="C121" s="33"/>
      <c r="D121" s="14"/>
      <c r="E121" s="15"/>
      <c r="F121" s="16"/>
      <c r="G121" s="16"/>
    </row>
    <row r="122" spans="1:7" x14ac:dyDescent="0.25">
      <c r="A122" s="13" t="s">
        <v>1255</v>
      </c>
      <c r="B122" s="33"/>
      <c r="C122" s="33" t="s">
        <v>396</v>
      </c>
      <c r="D122" s="14">
        <v>35000</v>
      </c>
      <c r="E122" s="15">
        <v>185.12</v>
      </c>
      <c r="F122" s="16">
        <v>3.2060000000000001E-3</v>
      </c>
      <c r="G122" s="16"/>
    </row>
    <row r="123" spans="1:7" x14ac:dyDescent="0.25">
      <c r="A123" s="13" t="s">
        <v>1232</v>
      </c>
      <c r="B123" s="33"/>
      <c r="C123" s="33" t="s">
        <v>565</v>
      </c>
      <c r="D123" s="14">
        <v>390</v>
      </c>
      <c r="E123" s="15">
        <v>163.26</v>
      </c>
      <c r="F123" s="16">
        <v>2.8270000000000001E-3</v>
      </c>
      <c r="G123" s="16"/>
    </row>
    <row r="124" spans="1:7" x14ac:dyDescent="0.25">
      <c r="A124" s="13" t="s">
        <v>3124</v>
      </c>
      <c r="B124" s="33"/>
      <c r="C124" s="33" t="s">
        <v>465</v>
      </c>
      <c r="D124" s="44">
        <v>-500</v>
      </c>
      <c r="E124" s="26">
        <v>-5.74</v>
      </c>
      <c r="F124" s="27">
        <v>-9.8999999999999994E-5</v>
      </c>
      <c r="G124" s="16"/>
    </row>
    <row r="125" spans="1:7" x14ac:dyDescent="0.25">
      <c r="A125" s="13" t="s">
        <v>2372</v>
      </c>
      <c r="B125" s="33"/>
      <c r="C125" s="33" t="s">
        <v>795</v>
      </c>
      <c r="D125" s="44">
        <v>-1400</v>
      </c>
      <c r="E125" s="26">
        <v>-9.6</v>
      </c>
      <c r="F125" s="27">
        <v>-1.66E-4</v>
      </c>
      <c r="G125" s="16"/>
    </row>
    <row r="126" spans="1:7" x14ac:dyDescent="0.25">
      <c r="A126" s="13" t="s">
        <v>3057</v>
      </c>
      <c r="B126" s="33"/>
      <c r="C126" s="33" t="s">
        <v>405</v>
      </c>
      <c r="D126" s="44">
        <v>-700</v>
      </c>
      <c r="E126" s="26">
        <v>-11.16</v>
      </c>
      <c r="F126" s="27">
        <v>-1.93E-4</v>
      </c>
      <c r="G126" s="16"/>
    </row>
    <row r="127" spans="1:7" x14ac:dyDescent="0.25">
      <c r="A127" s="13" t="s">
        <v>3037</v>
      </c>
      <c r="B127" s="33"/>
      <c r="C127" s="33" t="s">
        <v>460</v>
      </c>
      <c r="D127" s="44">
        <v>-225</v>
      </c>
      <c r="E127" s="26">
        <v>-11.88</v>
      </c>
      <c r="F127" s="27">
        <v>-2.05E-4</v>
      </c>
      <c r="G127" s="16"/>
    </row>
    <row r="128" spans="1:7" x14ac:dyDescent="0.25">
      <c r="A128" s="13" t="s">
        <v>3009</v>
      </c>
      <c r="B128" s="33"/>
      <c r="C128" s="33" t="s">
        <v>581</v>
      </c>
      <c r="D128" s="44">
        <v>-300</v>
      </c>
      <c r="E128" s="26">
        <v>-12.11</v>
      </c>
      <c r="F128" s="27">
        <v>-2.0900000000000001E-4</v>
      </c>
      <c r="G128" s="16"/>
    </row>
    <row r="129" spans="1:7" x14ac:dyDescent="0.25">
      <c r="A129" s="13" t="s">
        <v>3027</v>
      </c>
      <c r="B129" s="33"/>
      <c r="C129" s="33" t="s">
        <v>856</v>
      </c>
      <c r="D129" s="44">
        <v>-675</v>
      </c>
      <c r="E129" s="26">
        <v>-14.42</v>
      </c>
      <c r="F129" s="27">
        <v>-2.4899999999999998E-4</v>
      </c>
      <c r="G129" s="16"/>
    </row>
    <row r="130" spans="1:7" x14ac:dyDescent="0.25">
      <c r="A130" s="13" t="s">
        <v>3072</v>
      </c>
      <c r="B130" s="33"/>
      <c r="C130" s="33" t="s">
        <v>1614</v>
      </c>
      <c r="D130" s="44">
        <v>-18800</v>
      </c>
      <c r="E130" s="26">
        <v>-34.54</v>
      </c>
      <c r="F130" s="27">
        <v>-5.9800000000000001E-4</v>
      </c>
      <c r="G130" s="16"/>
    </row>
    <row r="131" spans="1:7" x14ac:dyDescent="0.25">
      <c r="A131" s="13" t="s">
        <v>3021</v>
      </c>
      <c r="B131" s="33"/>
      <c r="C131" s="33" t="s">
        <v>431</v>
      </c>
      <c r="D131" s="44">
        <v>-2800</v>
      </c>
      <c r="E131" s="26">
        <v>-48.7</v>
      </c>
      <c r="F131" s="27">
        <v>-8.43E-4</v>
      </c>
      <c r="G131" s="16"/>
    </row>
    <row r="132" spans="1:7" x14ac:dyDescent="0.25">
      <c r="A132" s="13" t="s">
        <v>2346</v>
      </c>
      <c r="B132" s="33"/>
      <c r="C132" s="33" t="s">
        <v>431</v>
      </c>
      <c r="D132" s="44">
        <v>-900</v>
      </c>
      <c r="E132" s="26">
        <v>-52.27</v>
      </c>
      <c r="F132" s="27">
        <v>-9.0499999999999999E-4</v>
      </c>
      <c r="G132" s="16"/>
    </row>
    <row r="133" spans="1:7" x14ac:dyDescent="0.25">
      <c r="A133" s="13" t="s">
        <v>2342</v>
      </c>
      <c r="B133" s="33"/>
      <c r="C133" s="33" t="s">
        <v>431</v>
      </c>
      <c r="D133" s="44">
        <v>-17500</v>
      </c>
      <c r="E133" s="26">
        <v>-60.1</v>
      </c>
      <c r="F133" s="27">
        <v>-1.041E-3</v>
      </c>
      <c r="G133" s="16"/>
    </row>
    <row r="134" spans="1:7" x14ac:dyDescent="0.25">
      <c r="A134" s="13" t="s">
        <v>2374</v>
      </c>
      <c r="B134" s="33"/>
      <c r="C134" s="33" t="s">
        <v>405</v>
      </c>
      <c r="D134" s="44">
        <v>-1925</v>
      </c>
      <c r="E134" s="26">
        <v>-69.680000000000007</v>
      </c>
      <c r="F134" s="27">
        <v>-1.206E-3</v>
      </c>
      <c r="G134" s="16"/>
    </row>
    <row r="135" spans="1:7" x14ac:dyDescent="0.25">
      <c r="A135" s="13" t="s">
        <v>3043</v>
      </c>
      <c r="B135" s="33"/>
      <c r="C135" s="33" t="s">
        <v>769</v>
      </c>
      <c r="D135" s="44">
        <v>-25200</v>
      </c>
      <c r="E135" s="26">
        <v>-70.27</v>
      </c>
      <c r="F135" s="27">
        <v>-1.217E-3</v>
      </c>
      <c r="G135" s="16"/>
    </row>
    <row r="136" spans="1:7" x14ac:dyDescent="0.25">
      <c r="A136" s="13" t="s">
        <v>2337</v>
      </c>
      <c r="B136" s="33"/>
      <c r="C136" s="33" t="s">
        <v>412</v>
      </c>
      <c r="D136" s="44">
        <v>-2550</v>
      </c>
      <c r="E136" s="26">
        <v>-95.46</v>
      </c>
      <c r="F136" s="27">
        <v>-1.653E-3</v>
      </c>
      <c r="G136" s="16"/>
    </row>
    <row r="137" spans="1:7" x14ac:dyDescent="0.25">
      <c r="A137" s="13" t="s">
        <v>3064</v>
      </c>
      <c r="B137" s="33"/>
      <c r="C137" s="33" t="s">
        <v>1609</v>
      </c>
      <c r="D137" s="44">
        <v>-148500</v>
      </c>
      <c r="E137" s="26">
        <v>-102.49</v>
      </c>
      <c r="F137" s="27">
        <v>-1.7750000000000001E-3</v>
      </c>
      <c r="G137" s="16"/>
    </row>
    <row r="138" spans="1:7" x14ac:dyDescent="0.25">
      <c r="A138" s="13" t="s">
        <v>2347</v>
      </c>
      <c r="B138" s="33"/>
      <c r="C138" s="33" t="s">
        <v>479</v>
      </c>
      <c r="D138" s="44">
        <v>-26000</v>
      </c>
      <c r="E138" s="26">
        <v>-112.2</v>
      </c>
      <c r="F138" s="27">
        <v>-1.9430000000000001E-3</v>
      </c>
      <c r="G138" s="16"/>
    </row>
    <row r="139" spans="1:7" x14ac:dyDescent="0.25">
      <c r="A139" s="13" t="s">
        <v>3010</v>
      </c>
      <c r="B139" s="33"/>
      <c r="C139" s="33" t="s">
        <v>445</v>
      </c>
      <c r="D139" s="44">
        <v>-15000</v>
      </c>
      <c r="E139" s="26">
        <v>-118.76</v>
      </c>
      <c r="F139" s="27">
        <v>-2.0569999999999998E-3</v>
      </c>
      <c r="G139" s="16"/>
    </row>
    <row r="140" spans="1:7" x14ac:dyDescent="0.25">
      <c r="A140" s="13" t="s">
        <v>2328</v>
      </c>
      <c r="B140" s="33"/>
      <c r="C140" s="33" t="s">
        <v>399</v>
      </c>
      <c r="D140" s="44">
        <v>-5700</v>
      </c>
      <c r="E140" s="26">
        <v>-129.38999999999999</v>
      </c>
      <c r="F140" s="27">
        <v>-2.2409999999999999E-3</v>
      </c>
      <c r="G140" s="16"/>
    </row>
    <row r="141" spans="1:7" x14ac:dyDescent="0.25">
      <c r="A141" s="13" t="s">
        <v>3062</v>
      </c>
      <c r="B141" s="33"/>
      <c r="C141" s="33" t="s">
        <v>396</v>
      </c>
      <c r="D141" s="44">
        <v>-6400</v>
      </c>
      <c r="E141" s="26">
        <v>-139.36000000000001</v>
      </c>
      <c r="F141" s="27">
        <v>-2.4130000000000002E-3</v>
      </c>
      <c r="G141" s="16"/>
    </row>
    <row r="142" spans="1:7" x14ac:dyDescent="0.25">
      <c r="A142" s="13" t="s">
        <v>2350</v>
      </c>
      <c r="B142" s="33"/>
      <c r="C142" s="33" t="s">
        <v>856</v>
      </c>
      <c r="D142" s="44">
        <v>-23925</v>
      </c>
      <c r="E142" s="26">
        <v>-163.66999999999999</v>
      </c>
      <c r="F142" s="27">
        <v>-2.8349999999999998E-3</v>
      </c>
      <c r="G142" s="16"/>
    </row>
    <row r="143" spans="1:7" x14ac:dyDescent="0.25">
      <c r="A143" s="13" t="s">
        <v>3068</v>
      </c>
      <c r="B143" s="33"/>
      <c r="C143" s="33" t="s">
        <v>448</v>
      </c>
      <c r="D143" s="44">
        <v>-31500</v>
      </c>
      <c r="E143" s="26">
        <v>-170.79</v>
      </c>
      <c r="F143" s="27">
        <v>-2.9580000000000001E-3</v>
      </c>
      <c r="G143" s="16"/>
    </row>
    <row r="144" spans="1:7" x14ac:dyDescent="0.25">
      <c r="A144" s="13" t="s">
        <v>2332</v>
      </c>
      <c r="B144" s="33"/>
      <c r="C144" s="33" t="s">
        <v>500</v>
      </c>
      <c r="D144" s="44">
        <v>-33750</v>
      </c>
      <c r="E144" s="26">
        <v>-190.79</v>
      </c>
      <c r="F144" s="27">
        <v>-3.3040000000000001E-3</v>
      </c>
      <c r="G144" s="16"/>
    </row>
    <row r="145" spans="1:7" x14ac:dyDescent="0.25">
      <c r="A145" s="13" t="s">
        <v>2333</v>
      </c>
      <c r="B145" s="33"/>
      <c r="C145" s="33" t="s">
        <v>460</v>
      </c>
      <c r="D145" s="44">
        <v>-89250</v>
      </c>
      <c r="E145" s="26">
        <v>-193.49</v>
      </c>
      <c r="F145" s="27">
        <v>-3.3509999999999998E-3</v>
      </c>
      <c r="G145" s="16"/>
    </row>
    <row r="146" spans="1:7" x14ac:dyDescent="0.25">
      <c r="A146" s="13" t="s">
        <v>2965</v>
      </c>
      <c r="B146" s="33"/>
      <c r="C146" s="33" t="s">
        <v>484</v>
      </c>
      <c r="D146" s="44">
        <v>-100000</v>
      </c>
      <c r="E146" s="26">
        <v>-202.15</v>
      </c>
      <c r="F146" s="27">
        <v>-3.5010000000000002E-3</v>
      </c>
      <c r="G146" s="16"/>
    </row>
    <row r="147" spans="1:7" x14ac:dyDescent="0.25">
      <c r="A147" s="13" t="s">
        <v>2344</v>
      </c>
      <c r="B147" s="33"/>
      <c r="C147" s="33" t="s">
        <v>898</v>
      </c>
      <c r="D147" s="44">
        <v>-94325</v>
      </c>
      <c r="E147" s="26">
        <v>-233.55</v>
      </c>
      <c r="F147" s="27">
        <v>-4.045E-3</v>
      </c>
      <c r="G147" s="16"/>
    </row>
    <row r="148" spans="1:7" x14ac:dyDescent="0.25">
      <c r="A148" s="13" t="s">
        <v>2380</v>
      </c>
      <c r="B148" s="33"/>
      <c r="C148" s="33" t="s">
        <v>1597</v>
      </c>
      <c r="D148" s="44">
        <v>-10500</v>
      </c>
      <c r="E148" s="26">
        <v>-244.07</v>
      </c>
      <c r="F148" s="27">
        <v>-4.2269999999999999E-3</v>
      </c>
      <c r="G148" s="16"/>
    </row>
    <row r="149" spans="1:7" x14ac:dyDescent="0.25">
      <c r="A149" s="13" t="s">
        <v>3176</v>
      </c>
      <c r="B149" s="33"/>
      <c r="C149" s="33" t="s">
        <v>549</v>
      </c>
      <c r="D149" s="44">
        <v>-7050</v>
      </c>
      <c r="E149" s="26">
        <v>-246.77</v>
      </c>
      <c r="F149" s="27">
        <v>-4.274E-3</v>
      </c>
      <c r="G149" s="16"/>
    </row>
    <row r="150" spans="1:7" x14ac:dyDescent="0.25">
      <c r="A150" s="13" t="s">
        <v>3022</v>
      </c>
      <c r="B150" s="33"/>
      <c r="C150" s="33" t="s">
        <v>415</v>
      </c>
      <c r="D150" s="44">
        <v>-11000</v>
      </c>
      <c r="E150" s="26">
        <v>-258.02</v>
      </c>
      <c r="F150" s="27">
        <v>-4.4689999999999999E-3</v>
      </c>
      <c r="G150" s="16"/>
    </row>
    <row r="151" spans="1:7" x14ac:dyDescent="0.25">
      <c r="A151" s="13" t="s">
        <v>3017</v>
      </c>
      <c r="B151" s="33"/>
      <c r="C151" s="33" t="s">
        <v>431</v>
      </c>
      <c r="D151" s="44">
        <v>-17550</v>
      </c>
      <c r="E151" s="26">
        <v>-271.23</v>
      </c>
      <c r="F151" s="27">
        <v>-4.6979999999999999E-3</v>
      </c>
      <c r="G151" s="16"/>
    </row>
    <row r="152" spans="1:7" x14ac:dyDescent="0.25">
      <c r="A152" s="13" t="s">
        <v>2339</v>
      </c>
      <c r="B152" s="33"/>
      <c r="C152" s="33" t="s">
        <v>396</v>
      </c>
      <c r="D152" s="44">
        <v>-122850</v>
      </c>
      <c r="E152" s="26">
        <v>-282.19</v>
      </c>
      <c r="F152" s="27">
        <v>-4.888E-3</v>
      </c>
      <c r="G152" s="16"/>
    </row>
    <row r="153" spans="1:7" x14ac:dyDescent="0.25">
      <c r="A153" s="13" t="s">
        <v>3070</v>
      </c>
      <c r="B153" s="33"/>
      <c r="C153" s="33" t="s">
        <v>399</v>
      </c>
      <c r="D153" s="44">
        <v>-70400</v>
      </c>
      <c r="E153" s="26">
        <v>-289.66000000000003</v>
      </c>
      <c r="F153" s="27">
        <v>-5.0169999999999998E-3</v>
      </c>
      <c r="G153" s="16"/>
    </row>
    <row r="154" spans="1:7" x14ac:dyDescent="0.25">
      <c r="A154" s="13" t="s">
        <v>2361</v>
      </c>
      <c r="B154" s="33"/>
      <c r="C154" s="33" t="s">
        <v>479</v>
      </c>
      <c r="D154" s="44">
        <v>-74100</v>
      </c>
      <c r="E154" s="26">
        <v>-308.77</v>
      </c>
      <c r="F154" s="27">
        <v>-5.3480000000000003E-3</v>
      </c>
      <c r="G154" s="16"/>
    </row>
    <row r="155" spans="1:7" x14ac:dyDescent="0.25">
      <c r="A155" s="13" t="s">
        <v>2384</v>
      </c>
      <c r="B155" s="33"/>
      <c r="C155" s="33" t="s">
        <v>473</v>
      </c>
      <c r="D155" s="44">
        <v>-4720000</v>
      </c>
      <c r="E155" s="26">
        <v>-323.32</v>
      </c>
      <c r="F155" s="27">
        <v>-5.5999999999999999E-3</v>
      </c>
      <c r="G155" s="16"/>
    </row>
    <row r="156" spans="1:7" x14ac:dyDescent="0.25">
      <c r="A156" s="13" t="s">
        <v>2373</v>
      </c>
      <c r="B156" s="33"/>
      <c r="C156" s="33" t="s">
        <v>396</v>
      </c>
      <c r="D156" s="44">
        <v>-18150</v>
      </c>
      <c r="E156" s="26">
        <v>-333.16</v>
      </c>
      <c r="F156" s="27">
        <v>-5.7710000000000001E-3</v>
      </c>
      <c r="G156" s="16"/>
    </row>
    <row r="157" spans="1:7" x14ac:dyDescent="0.25">
      <c r="A157" s="13" t="s">
        <v>2365</v>
      </c>
      <c r="B157" s="33"/>
      <c r="C157" s="33" t="s">
        <v>431</v>
      </c>
      <c r="D157" s="44">
        <v>-31350</v>
      </c>
      <c r="E157" s="26">
        <v>-365.74</v>
      </c>
      <c r="F157" s="27">
        <v>-6.3350000000000004E-3</v>
      </c>
      <c r="G157" s="16"/>
    </row>
    <row r="158" spans="1:7" x14ac:dyDescent="0.25">
      <c r="A158" s="13" t="s">
        <v>2386</v>
      </c>
      <c r="B158" s="33"/>
      <c r="C158" s="33" t="s">
        <v>396</v>
      </c>
      <c r="D158" s="44">
        <v>-33125</v>
      </c>
      <c r="E158" s="26">
        <v>-366.15</v>
      </c>
      <c r="F158" s="27">
        <v>-6.3420000000000004E-3</v>
      </c>
      <c r="G158" s="16"/>
    </row>
    <row r="159" spans="1:7" x14ac:dyDescent="0.25">
      <c r="A159" s="13" t="s">
        <v>2383</v>
      </c>
      <c r="B159" s="33"/>
      <c r="C159" s="33" t="s">
        <v>420</v>
      </c>
      <c r="D159" s="44">
        <v>-9000</v>
      </c>
      <c r="E159" s="26">
        <v>-378.05</v>
      </c>
      <c r="F159" s="27">
        <v>-6.548E-3</v>
      </c>
      <c r="G159" s="16"/>
    </row>
    <row r="160" spans="1:7" x14ac:dyDescent="0.25">
      <c r="A160" s="13" t="s">
        <v>2369</v>
      </c>
      <c r="B160" s="33"/>
      <c r="C160" s="33" t="s">
        <v>396</v>
      </c>
      <c r="D160" s="44">
        <v>-400000</v>
      </c>
      <c r="E160" s="26">
        <v>-385.68</v>
      </c>
      <c r="F160" s="27">
        <v>-6.6800000000000002E-3</v>
      </c>
      <c r="G160" s="16"/>
    </row>
    <row r="161" spans="1:7" x14ac:dyDescent="0.25">
      <c r="A161" s="13" t="s">
        <v>2362</v>
      </c>
      <c r="B161" s="33"/>
      <c r="C161" s="33" t="s">
        <v>412</v>
      </c>
      <c r="D161" s="44">
        <v>-58850</v>
      </c>
      <c r="E161" s="26">
        <v>-399</v>
      </c>
      <c r="F161" s="27">
        <v>-6.9109999999999996E-3</v>
      </c>
      <c r="G161" s="16"/>
    </row>
    <row r="162" spans="1:7" x14ac:dyDescent="0.25">
      <c r="A162" s="13" t="s">
        <v>2348</v>
      </c>
      <c r="B162" s="33"/>
      <c r="C162" s="33" t="s">
        <v>823</v>
      </c>
      <c r="D162" s="44">
        <v>-40500</v>
      </c>
      <c r="E162" s="26">
        <v>-431.71</v>
      </c>
      <c r="F162" s="27">
        <v>-7.4780000000000003E-3</v>
      </c>
      <c r="G162" s="16"/>
    </row>
    <row r="163" spans="1:7" x14ac:dyDescent="0.25">
      <c r="A163" s="13" t="s">
        <v>2316</v>
      </c>
      <c r="B163" s="33"/>
      <c r="C163" s="33" t="s">
        <v>1200</v>
      </c>
      <c r="D163" s="44">
        <v>-94300</v>
      </c>
      <c r="E163" s="26">
        <v>-438.73</v>
      </c>
      <c r="F163" s="27">
        <v>-7.5989999999999999E-3</v>
      </c>
      <c r="G163" s="16"/>
    </row>
    <row r="164" spans="1:7" x14ac:dyDescent="0.25">
      <c r="A164" s="13" t="s">
        <v>3052</v>
      </c>
      <c r="B164" s="33"/>
      <c r="C164" s="33" t="s">
        <v>523</v>
      </c>
      <c r="D164" s="44">
        <v>-596250</v>
      </c>
      <c r="E164" s="26">
        <v>-453.93</v>
      </c>
      <c r="F164" s="27">
        <v>-7.8619999999999992E-3</v>
      </c>
      <c r="G164" s="16"/>
    </row>
    <row r="165" spans="1:7" x14ac:dyDescent="0.25">
      <c r="A165" s="13" t="s">
        <v>2997</v>
      </c>
      <c r="B165" s="33"/>
      <c r="C165" s="33" t="s">
        <v>490</v>
      </c>
      <c r="D165" s="44">
        <v>-121500</v>
      </c>
      <c r="E165" s="26">
        <v>-457.99</v>
      </c>
      <c r="F165" s="27">
        <v>-7.9330000000000008E-3</v>
      </c>
      <c r="G165" s="16"/>
    </row>
    <row r="166" spans="1:7" x14ac:dyDescent="0.25">
      <c r="A166" s="13" t="s">
        <v>2375</v>
      </c>
      <c r="B166" s="33"/>
      <c r="C166" s="33" t="s">
        <v>786</v>
      </c>
      <c r="D166" s="44">
        <v>-4100</v>
      </c>
      <c r="E166" s="26">
        <v>-474.48</v>
      </c>
      <c r="F166" s="27">
        <v>-8.2190000000000006E-3</v>
      </c>
      <c r="G166" s="16"/>
    </row>
    <row r="167" spans="1:7" x14ac:dyDescent="0.25">
      <c r="A167" s="13" t="s">
        <v>2382</v>
      </c>
      <c r="B167" s="33"/>
      <c r="C167" s="33" t="s">
        <v>786</v>
      </c>
      <c r="D167" s="44">
        <v>-19750</v>
      </c>
      <c r="E167" s="26">
        <v>-517.23</v>
      </c>
      <c r="F167" s="27">
        <v>-8.9589999999999999E-3</v>
      </c>
      <c r="G167" s="16"/>
    </row>
    <row r="168" spans="1:7" x14ac:dyDescent="0.25">
      <c r="A168" s="13" t="s">
        <v>2331</v>
      </c>
      <c r="B168" s="33"/>
      <c r="C168" s="33" t="s">
        <v>490</v>
      </c>
      <c r="D168" s="44">
        <v>-151500</v>
      </c>
      <c r="E168" s="26">
        <v>-543.96</v>
      </c>
      <c r="F168" s="27">
        <v>-9.4219999999999998E-3</v>
      </c>
      <c r="G168" s="16"/>
    </row>
    <row r="169" spans="1:7" x14ac:dyDescent="0.25">
      <c r="A169" s="13" t="s">
        <v>2358</v>
      </c>
      <c r="B169" s="33"/>
      <c r="C169" s="33" t="s">
        <v>405</v>
      </c>
      <c r="D169" s="44">
        <v>-40400</v>
      </c>
      <c r="E169" s="26">
        <v>-637.54999999999995</v>
      </c>
      <c r="F169" s="27">
        <v>-1.1043000000000001E-2</v>
      </c>
      <c r="G169" s="16"/>
    </row>
    <row r="170" spans="1:7" x14ac:dyDescent="0.25">
      <c r="A170" s="13" t="s">
        <v>2378</v>
      </c>
      <c r="B170" s="33"/>
      <c r="C170" s="33" t="s">
        <v>396</v>
      </c>
      <c r="D170" s="44">
        <v>-47600</v>
      </c>
      <c r="E170" s="26">
        <v>-645.24</v>
      </c>
      <c r="F170" s="27">
        <v>-1.1176E-2</v>
      </c>
      <c r="G170" s="16"/>
    </row>
    <row r="171" spans="1:7" x14ac:dyDescent="0.25">
      <c r="A171" s="13" t="s">
        <v>2370</v>
      </c>
      <c r="B171" s="33"/>
      <c r="C171" s="33" t="s">
        <v>396</v>
      </c>
      <c r="D171" s="44">
        <v>-105750</v>
      </c>
      <c r="E171" s="26">
        <v>-820.14</v>
      </c>
      <c r="F171" s="27">
        <v>-1.4206E-2</v>
      </c>
      <c r="G171" s="16"/>
    </row>
    <row r="172" spans="1:7" x14ac:dyDescent="0.25">
      <c r="A172" s="13" t="s">
        <v>2381</v>
      </c>
      <c r="B172" s="33"/>
      <c r="C172" s="33" t="s">
        <v>473</v>
      </c>
      <c r="D172" s="44">
        <v>-56050</v>
      </c>
      <c r="E172" s="26">
        <v>-976.92</v>
      </c>
      <c r="F172" s="27">
        <v>-1.6922E-2</v>
      </c>
      <c r="G172" s="16"/>
    </row>
    <row r="173" spans="1:7" x14ac:dyDescent="0.25">
      <c r="A173" s="13" t="s">
        <v>2379</v>
      </c>
      <c r="B173" s="33"/>
      <c r="C173" s="33" t="s">
        <v>402</v>
      </c>
      <c r="D173" s="44">
        <v>-247800</v>
      </c>
      <c r="E173" s="26">
        <v>-988.85</v>
      </c>
      <c r="F173" s="27">
        <v>-1.7128000000000001E-2</v>
      </c>
      <c r="G173" s="16"/>
    </row>
    <row r="174" spans="1:7" x14ac:dyDescent="0.25">
      <c r="A174" s="13" t="s">
        <v>2321</v>
      </c>
      <c r="B174" s="33"/>
      <c r="C174" s="33" t="s">
        <v>786</v>
      </c>
      <c r="D174" s="44">
        <v>-186300</v>
      </c>
      <c r="E174" s="26">
        <v>-1006.67</v>
      </c>
      <c r="F174" s="27">
        <v>-1.7437000000000001E-2</v>
      </c>
      <c r="G174" s="16"/>
    </row>
    <row r="175" spans="1:7" x14ac:dyDescent="0.25">
      <c r="A175" s="13" t="s">
        <v>2335</v>
      </c>
      <c r="B175" s="33"/>
      <c r="C175" s="33" t="s">
        <v>523</v>
      </c>
      <c r="D175" s="44">
        <v>-136000</v>
      </c>
      <c r="E175" s="26">
        <v>-1615.27</v>
      </c>
      <c r="F175" s="27">
        <v>-2.7980000000000001E-2</v>
      </c>
      <c r="G175" s="16"/>
    </row>
    <row r="176" spans="1:7" x14ac:dyDescent="0.25">
      <c r="A176" s="13" t="s">
        <v>2360</v>
      </c>
      <c r="B176" s="33"/>
      <c r="C176" s="33" t="s">
        <v>484</v>
      </c>
      <c r="D176" s="44">
        <v>-741000</v>
      </c>
      <c r="E176" s="26">
        <v>-1899.55</v>
      </c>
      <c r="F176" s="27">
        <v>-3.2904000000000003E-2</v>
      </c>
      <c r="G176" s="16"/>
    </row>
    <row r="177" spans="1:7" x14ac:dyDescent="0.25">
      <c r="A177" s="13" t="s">
        <v>2986</v>
      </c>
      <c r="B177" s="33"/>
      <c r="C177" s="33" t="s">
        <v>881</v>
      </c>
      <c r="D177" s="44">
        <v>-363140</v>
      </c>
      <c r="E177" s="26">
        <v>-2315.56</v>
      </c>
      <c r="F177" s="27">
        <v>-4.011E-2</v>
      </c>
      <c r="G177" s="16"/>
    </row>
    <row r="178" spans="1:7" x14ac:dyDescent="0.25">
      <c r="A178" s="13" t="s">
        <v>2385</v>
      </c>
      <c r="B178" s="33"/>
      <c r="C178" s="33" t="s">
        <v>769</v>
      </c>
      <c r="D178" s="44">
        <v>-306000</v>
      </c>
      <c r="E178" s="26">
        <v>-3921.54</v>
      </c>
      <c r="F178" s="27">
        <v>-6.7929000000000003E-2</v>
      </c>
      <c r="G178" s="16"/>
    </row>
    <row r="179" spans="1:7" x14ac:dyDescent="0.25">
      <c r="A179" s="17" t="s">
        <v>183</v>
      </c>
      <c r="B179" s="34"/>
      <c r="C179" s="34"/>
      <c r="D179" s="18"/>
      <c r="E179" s="42">
        <v>-24501.32</v>
      </c>
      <c r="F179" s="43">
        <v>-0.42438900000000002</v>
      </c>
      <c r="G179" s="21"/>
    </row>
    <row r="180" spans="1:7" x14ac:dyDescent="0.25">
      <c r="A180" s="13"/>
      <c r="B180" s="33"/>
      <c r="C180" s="33"/>
      <c r="D180" s="14"/>
      <c r="E180" s="15"/>
      <c r="F180" s="16"/>
      <c r="G180" s="16"/>
    </row>
    <row r="181" spans="1:7" x14ac:dyDescent="0.25">
      <c r="A181" s="13"/>
      <c r="B181" s="33"/>
      <c r="C181" s="33"/>
      <c r="D181" s="14"/>
      <c r="E181" s="15"/>
      <c r="F181" s="16"/>
      <c r="G181" s="16"/>
    </row>
    <row r="182" spans="1:7" x14ac:dyDescent="0.25">
      <c r="A182" s="13"/>
      <c r="B182" s="33"/>
      <c r="C182" s="33"/>
      <c r="D182" s="14"/>
      <c r="E182" s="15"/>
      <c r="F182" s="16"/>
      <c r="G182" s="16"/>
    </row>
    <row r="183" spans="1:7" x14ac:dyDescent="0.25">
      <c r="A183" s="24" t="s">
        <v>192</v>
      </c>
      <c r="B183" s="35"/>
      <c r="C183" s="35"/>
      <c r="D183" s="25"/>
      <c r="E183" s="45">
        <v>-24501.32</v>
      </c>
      <c r="F183" s="46">
        <v>-0.42438900000000002</v>
      </c>
      <c r="G183" s="21"/>
    </row>
    <row r="184" spans="1:7" x14ac:dyDescent="0.25">
      <c r="A184" s="13"/>
      <c r="B184" s="33"/>
      <c r="C184" s="33"/>
      <c r="D184" s="14"/>
      <c r="E184" s="15"/>
      <c r="F184" s="16"/>
      <c r="G184" s="16"/>
    </row>
    <row r="185" spans="1:7" x14ac:dyDescent="0.25">
      <c r="A185" s="17" t="s">
        <v>138</v>
      </c>
      <c r="B185" s="33"/>
      <c r="C185" s="33"/>
      <c r="D185" s="14"/>
      <c r="E185" s="15"/>
      <c r="F185" s="16"/>
      <c r="G185" s="16"/>
    </row>
    <row r="186" spans="1:7" x14ac:dyDescent="0.25">
      <c r="A186" s="17" t="s">
        <v>139</v>
      </c>
      <c r="B186" s="33"/>
      <c r="C186" s="33"/>
      <c r="D186" s="14"/>
      <c r="E186" s="15"/>
      <c r="F186" s="16"/>
      <c r="G186" s="16"/>
    </row>
    <row r="187" spans="1:7" x14ac:dyDescent="0.25">
      <c r="A187" s="13" t="s">
        <v>1797</v>
      </c>
      <c r="B187" s="33" t="s">
        <v>1798</v>
      </c>
      <c r="C187" s="33" t="s">
        <v>148</v>
      </c>
      <c r="D187" s="14">
        <v>2500000</v>
      </c>
      <c r="E187" s="15">
        <v>2488.71</v>
      </c>
      <c r="F187" s="16">
        <v>4.3099999999999999E-2</v>
      </c>
      <c r="G187" s="16">
        <v>7.8274999999999997E-2</v>
      </c>
    </row>
    <row r="188" spans="1:7" x14ac:dyDescent="0.25">
      <c r="A188" s="13" t="s">
        <v>1159</v>
      </c>
      <c r="B188" s="33" t="s">
        <v>1160</v>
      </c>
      <c r="C188" s="33" t="s">
        <v>148</v>
      </c>
      <c r="D188" s="14">
        <v>1000000</v>
      </c>
      <c r="E188" s="15">
        <v>999.28</v>
      </c>
      <c r="F188" s="16">
        <v>1.7299999999999999E-2</v>
      </c>
      <c r="G188" s="16">
        <v>7.3999999999999996E-2</v>
      </c>
    </row>
    <row r="189" spans="1:7" x14ac:dyDescent="0.25">
      <c r="A189" s="13" t="s">
        <v>300</v>
      </c>
      <c r="B189" s="33" t="s">
        <v>301</v>
      </c>
      <c r="C189" s="33" t="s">
        <v>148</v>
      </c>
      <c r="D189" s="14">
        <v>500000</v>
      </c>
      <c r="E189" s="15">
        <v>500.09</v>
      </c>
      <c r="F189" s="16">
        <v>8.6999999999999994E-3</v>
      </c>
      <c r="G189" s="16">
        <v>7.2761999999999993E-2</v>
      </c>
    </row>
    <row r="190" spans="1:7" x14ac:dyDescent="0.25">
      <c r="A190" s="17" t="s">
        <v>183</v>
      </c>
      <c r="B190" s="34"/>
      <c r="C190" s="34"/>
      <c r="D190" s="18"/>
      <c r="E190" s="37">
        <v>3988.08</v>
      </c>
      <c r="F190" s="38">
        <v>6.9099999999999995E-2</v>
      </c>
      <c r="G190" s="21"/>
    </row>
    <row r="191" spans="1:7" x14ac:dyDescent="0.25">
      <c r="A191" s="13"/>
      <c r="B191" s="33"/>
      <c r="C191" s="33"/>
      <c r="D191" s="14"/>
      <c r="E191" s="15"/>
      <c r="F191" s="16"/>
      <c r="G191" s="16"/>
    </row>
    <row r="192" spans="1:7" x14ac:dyDescent="0.25">
      <c r="A192" s="17" t="s">
        <v>184</v>
      </c>
      <c r="B192" s="33"/>
      <c r="C192" s="33"/>
      <c r="D192" s="14"/>
      <c r="E192" s="15"/>
      <c r="F192" s="16"/>
      <c r="G192" s="16"/>
    </row>
    <row r="193" spans="1:7" x14ac:dyDescent="0.25">
      <c r="A193" s="13" t="s">
        <v>185</v>
      </c>
      <c r="B193" s="33" t="s">
        <v>186</v>
      </c>
      <c r="C193" s="33" t="s">
        <v>187</v>
      </c>
      <c r="D193" s="14">
        <v>2500000</v>
      </c>
      <c r="E193" s="15">
        <v>2590.92</v>
      </c>
      <c r="F193" s="16">
        <v>4.4900000000000002E-2</v>
      </c>
      <c r="G193" s="16">
        <v>6.7146999999999998E-2</v>
      </c>
    </row>
    <row r="194" spans="1:7" x14ac:dyDescent="0.25">
      <c r="A194" s="13" t="s">
        <v>368</v>
      </c>
      <c r="B194" s="33" t="s">
        <v>369</v>
      </c>
      <c r="C194" s="33" t="s">
        <v>187</v>
      </c>
      <c r="D194" s="14">
        <v>1000000</v>
      </c>
      <c r="E194" s="15">
        <v>1022.42</v>
      </c>
      <c r="F194" s="16">
        <v>1.77E-2</v>
      </c>
      <c r="G194" s="16">
        <v>6.5646999999999997E-2</v>
      </c>
    </row>
    <row r="195" spans="1:7" x14ac:dyDescent="0.25">
      <c r="A195" s="17" t="s">
        <v>183</v>
      </c>
      <c r="B195" s="34"/>
      <c r="C195" s="34"/>
      <c r="D195" s="18"/>
      <c r="E195" s="37">
        <v>3613.34</v>
      </c>
      <c r="F195" s="38">
        <v>6.2600000000000003E-2</v>
      </c>
      <c r="G195" s="21"/>
    </row>
    <row r="196" spans="1:7" x14ac:dyDescent="0.25">
      <c r="A196" s="13"/>
      <c r="B196" s="33"/>
      <c r="C196" s="33"/>
      <c r="D196" s="14"/>
      <c r="E196" s="15"/>
      <c r="F196" s="16"/>
      <c r="G196" s="16"/>
    </row>
    <row r="197" spans="1:7" x14ac:dyDescent="0.25">
      <c r="A197" s="17" t="s">
        <v>190</v>
      </c>
      <c r="B197" s="33"/>
      <c r="C197" s="33"/>
      <c r="D197" s="14"/>
      <c r="E197" s="15"/>
      <c r="F197" s="16"/>
      <c r="G197" s="16"/>
    </row>
    <row r="198" spans="1:7" x14ac:dyDescent="0.25">
      <c r="A198" s="17" t="s">
        <v>183</v>
      </c>
      <c r="B198" s="33"/>
      <c r="C198" s="33"/>
      <c r="D198" s="14"/>
      <c r="E198" s="39" t="s">
        <v>137</v>
      </c>
      <c r="F198" s="40" t="s">
        <v>137</v>
      </c>
      <c r="G198" s="16"/>
    </row>
    <row r="199" spans="1:7" x14ac:dyDescent="0.25">
      <c r="A199" s="13"/>
      <c r="B199" s="33"/>
      <c r="C199" s="33"/>
      <c r="D199" s="14"/>
      <c r="E199" s="15"/>
      <c r="F199" s="16"/>
      <c r="G199" s="16"/>
    </row>
    <row r="200" spans="1:7" x14ac:dyDescent="0.25">
      <c r="A200" s="17" t="s">
        <v>191</v>
      </c>
      <c r="B200" s="33"/>
      <c r="C200" s="33"/>
      <c r="D200" s="14"/>
      <c r="E200" s="15"/>
      <c r="F200" s="16"/>
      <c r="G200" s="16"/>
    </row>
    <row r="201" spans="1:7" x14ac:dyDescent="0.25">
      <c r="A201" s="17" t="s">
        <v>183</v>
      </c>
      <c r="B201" s="33"/>
      <c r="C201" s="33"/>
      <c r="D201" s="14"/>
      <c r="E201" s="39" t="s">
        <v>137</v>
      </c>
      <c r="F201" s="40" t="s">
        <v>137</v>
      </c>
      <c r="G201" s="16"/>
    </row>
    <row r="202" spans="1:7" x14ac:dyDescent="0.25">
      <c r="A202" s="13"/>
      <c r="B202" s="33"/>
      <c r="C202" s="33"/>
      <c r="D202" s="14"/>
      <c r="E202" s="15"/>
      <c r="F202" s="16"/>
      <c r="G202" s="16"/>
    </row>
    <row r="203" spans="1:7" x14ac:dyDescent="0.25">
      <c r="A203" s="24" t="s">
        <v>192</v>
      </c>
      <c r="B203" s="35"/>
      <c r="C203" s="35"/>
      <c r="D203" s="25"/>
      <c r="E203" s="19">
        <v>7601.42</v>
      </c>
      <c r="F203" s="20">
        <v>0.13170000000000001</v>
      </c>
      <c r="G203" s="21"/>
    </row>
    <row r="204" spans="1:7" x14ac:dyDescent="0.25">
      <c r="A204" s="13"/>
      <c r="B204" s="33"/>
      <c r="C204" s="33"/>
      <c r="D204" s="14"/>
      <c r="E204" s="15"/>
      <c r="F204" s="16"/>
      <c r="G204" s="16"/>
    </row>
    <row r="205" spans="1:7" x14ac:dyDescent="0.25">
      <c r="A205" s="17" t="s">
        <v>597</v>
      </c>
      <c r="B205" s="33"/>
      <c r="C205" s="33"/>
      <c r="D205" s="14"/>
      <c r="E205" s="15"/>
      <c r="F205" s="16"/>
      <c r="G205" s="16"/>
    </row>
    <row r="206" spans="1:7" x14ac:dyDescent="0.25">
      <c r="A206" s="17" t="s">
        <v>734</v>
      </c>
      <c r="B206" s="33"/>
      <c r="C206" s="33"/>
      <c r="D206" s="14"/>
      <c r="E206" s="15"/>
      <c r="F206" s="16"/>
      <c r="G206" s="16"/>
    </row>
    <row r="207" spans="1:7" x14ac:dyDescent="0.25">
      <c r="A207" s="13" t="s">
        <v>1307</v>
      </c>
      <c r="B207" s="33" t="s">
        <v>1308</v>
      </c>
      <c r="C207" s="33" t="s">
        <v>737</v>
      </c>
      <c r="D207" s="14">
        <v>5000000</v>
      </c>
      <c r="E207" s="15">
        <v>4686.46</v>
      </c>
      <c r="F207" s="16">
        <v>8.1199999999999994E-2</v>
      </c>
      <c r="G207" s="16">
        <v>7.2249999999999995E-2</v>
      </c>
    </row>
    <row r="208" spans="1:7" x14ac:dyDescent="0.25">
      <c r="A208" s="17" t="s">
        <v>183</v>
      </c>
      <c r="B208" s="34"/>
      <c r="C208" s="34"/>
      <c r="D208" s="18"/>
      <c r="E208" s="37">
        <v>4686.46</v>
      </c>
      <c r="F208" s="38">
        <v>8.1199999999999994E-2</v>
      </c>
      <c r="G208" s="21"/>
    </row>
    <row r="209" spans="1:7" x14ac:dyDescent="0.25">
      <c r="A209" s="13"/>
      <c r="B209" s="33"/>
      <c r="C209" s="33"/>
      <c r="D209" s="14"/>
      <c r="E209" s="15"/>
      <c r="F209" s="16"/>
      <c r="G209" s="16"/>
    </row>
    <row r="210" spans="1:7" x14ac:dyDescent="0.25">
      <c r="A210" s="24" t="s">
        <v>192</v>
      </c>
      <c r="B210" s="35"/>
      <c r="C210" s="35"/>
      <c r="D210" s="25"/>
      <c r="E210" s="19">
        <v>4686.46</v>
      </c>
      <c r="F210" s="20">
        <v>8.1199999999999994E-2</v>
      </c>
      <c r="G210" s="21"/>
    </row>
    <row r="211" spans="1:7" x14ac:dyDescent="0.25">
      <c r="A211" s="13"/>
      <c r="B211" s="33"/>
      <c r="C211" s="33"/>
      <c r="D211" s="14"/>
      <c r="E211" s="15"/>
      <c r="F211" s="16"/>
      <c r="G211" s="16"/>
    </row>
    <row r="212" spans="1:7" x14ac:dyDescent="0.25">
      <c r="A212" s="13"/>
      <c r="B212" s="33"/>
      <c r="C212" s="33"/>
      <c r="D212" s="14"/>
      <c r="E212" s="15"/>
      <c r="F212" s="16"/>
      <c r="G212" s="16"/>
    </row>
    <row r="213" spans="1:7" x14ac:dyDescent="0.25">
      <c r="A213" s="17" t="s">
        <v>196</v>
      </c>
      <c r="B213" s="33"/>
      <c r="C213" s="33"/>
      <c r="D213" s="14"/>
      <c r="E213" s="15"/>
      <c r="F213" s="16"/>
      <c r="G213" s="16"/>
    </row>
    <row r="214" spans="1:7" x14ac:dyDescent="0.25">
      <c r="A214" s="13" t="s">
        <v>197</v>
      </c>
      <c r="B214" s="33"/>
      <c r="C214" s="33"/>
      <c r="D214" s="14"/>
      <c r="E214" s="15">
        <v>3861.48</v>
      </c>
      <c r="F214" s="16">
        <v>6.6900000000000001E-2</v>
      </c>
      <c r="G214" s="16">
        <v>6.6567000000000001E-2</v>
      </c>
    </row>
    <row r="215" spans="1:7" x14ac:dyDescent="0.25">
      <c r="A215" s="13" t="s">
        <v>197</v>
      </c>
      <c r="B215" s="33"/>
      <c r="C215" s="33"/>
      <c r="D215" s="14"/>
      <c r="E215" s="15">
        <v>529.65</v>
      </c>
      <c r="F215" s="16">
        <v>9.1999999999999998E-3</v>
      </c>
      <c r="G215" s="16">
        <v>5.9499999999999997E-2</v>
      </c>
    </row>
    <row r="216" spans="1:7" x14ac:dyDescent="0.25">
      <c r="A216" s="17" t="s">
        <v>183</v>
      </c>
      <c r="B216" s="34"/>
      <c r="C216" s="34"/>
      <c r="D216" s="18"/>
      <c r="E216" s="37">
        <v>4391.13</v>
      </c>
      <c r="F216" s="38">
        <v>7.6100000000000001E-2</v>
      </c>
      <c r="G216" s="21"/>
    </row>
    <row r="217" spans="1:7" x14ac:dyDescent="0.25">
      <c r="A217" s="13"/>
      <c r="B217" s="33"/>
      <c r="C217" s="33"/>
      <c r="D217" s="14"/>
      <c r="E217" s="15"/>
      <c r="F217" s="16"/>
      <c r="G217" s="16"/>
    </row>
    <row r="218" spans="1:7" x14ac:dyDescent="0.25">
      <c r="A218" s="24" t="s">
        <v>192</v>
      </c>
      <c r="B218" s="35"/>
      <c r="C218" s="35"/>
      <c r="D218" s="25"/>
      <c r="E218" s="19">
        <v>4391.13</v>
      </c>
      <c r="F218" s="20">
        <v>7.6100000000000001E-2</v>
      </c>
      <c r="G218" s="21"/>
    </row>
    <row r="219" spans="1:7" x14ac:dyDescent="0.25">
      <c r="A219" s="13" t="s">
        <v>198</v>
      </c>
      <c r="B219" s="33"/>
      <c r="C219" s="33"/>
      <c r="D219" s="14"/>
      <c r="E219" s="15">
        <v>206.3068256</v>
      </c>
      <c r="F219" s="16">
        <v>3.5729999999999998E-3</v>
      </c>
      <c r="G219" s="16"/>
    </row>
    <row r="220" spans="1:7" x14ac:dyDescent="0.25">
      <c r="A220" s="13" t="s">
        <v>199</v>
      </c>
      <c r="B220" s="33"/>
      <c r="C220" s="33"/>
      <c r="D220" s="14"/>
      <c r="E220" s="15">
        <v>1780.3631743999999</v>
      </c>
      <c r="F220" s="16">
        <v>3.0827E-2</v>
      </c>
      <c r="G220" s="16">
        <v>6.5713999999999995E-2</v>
      </c>
    </row>
    <row r="221" spans="1:7" x14ac:dyDescent="0.25">
      <c r="A221" s="28" t="s">
        <v>200</v>
      </c>
      <c r="B221" s="36"/>
      <c r="C221" s="36"/>
      <c r="D221" s="29"/>
      <c r="E221" s="30">
        <v>57729.49</v>
      </c>
      <c r="F221" s="31">
        <v>1</v>
      </c>
      <c r="G221" s="31"/>
    </row>
    <row r="223" spans="1:7" x14ac:dyDescent="0.25">
      <c r="A223" s="1" t="s">
        <v>601</v>
      </c>
    </row>
    <row r="224" spans="1:7" x14ac:dyDescent="0.25">
      <c r="A224" s="1" t="s">
        <v>743</v>
      </c>
    </row>
    <row r="225" spans="1:3" x14ac:dyDescent="0.25">
      <c r="A225" s="1" t="s">
        <v>201</v>
      </c>
    </row>
    <row r="226" spans="1:3" x14ac:dyDescent="0.25">
      <c r="A226" s="1" t="s">
        <v>202</v>
      </c>
    </row>
    <row r="227" spans="1:3" x14ac:dyDescent="0.25">
      <c r="A227" s="48" t="s">
        <v>203</v>
      </c>
      <c r="B227" s="3" t="s">
        <v>137</v>
      </c>
    </row>
    <row r="228" spans="1:3" x14ac:dyDescent="0.25">
      <c r="A228" t="s">
        <v>204</v>
      </c>
    </row>
    <row r="229" spans="1:3" x14ac:dyDescent="0.25">
      <c r="A229" t="s">
        <v>205</v>
      </c>
      <c r="B229" t="s">
        <v>206</v>
      </c>
      <c r="C229" t="s">
        <v>206</v>
      </c>
    </row>
    <row r="230" spans="1:3" x14ac:dyDescent="0.25">
      <c r="B230" s="49">
        <v>45716</v>
      </c>
      <c r="C230" s="49">
        <v>45747</v>
      </c>
    </row>
    <row r="231" spans="1:3" x14ac:dyDescent="0.25">
      <c r="A231" t="s">
        <v>207</v>
      </c>
      <c r="B231">
        <v>25.953399999999998</v>
      </c>
      <c r="C231">
        <v>26.599900000000002</v>
      </c>
    </row>
    <row r="232" spans="1:3" x14ac:dyDescent="0.25">
      <c r="A232" t="s">
        <v>211</v>
      </c>
      <c r="B232">
        <v>25.942599999999999</v>
      </c>
      <c r="C232">
        <v>26.588699999999999</v>
      </c>
    </row>
    <row r="233" spans="1:3" x14ac:dyDescent="0.25">
      <c r="A233" t="s">
        <v>212</v>
      </c>
      <c r="B233">
        <v>18.8581</v>
      </c>
      <c r="C233">
        <v>19.3277</v>
      </c>
    </row>
    <row r="234" spans="1:3" x14ac:dyDescent="0.25">
      <c r="A234" t="s">
        <v>213</v>
      </c>
      <c r="B234">
        <v>15.5656</v>
      </c>
      <c r="C234">
        <v>15.873200000000001</v>
      </c>
    </row>
    <row r="235" spans="1:3" x14ac:dyDescent="0.25">
      <c r="A235" t="s">
        <v>215</v>
      </c>
      <c r="B235" t="s">
        <v>208</v>
      </c>
      <c r="C235" t="s">
        <v>209</v>
      </c>
    </row>
    <row r="236" spans="1:3" x14ac:dyDescent="0.25">
      <c r="A236" t="s">
        <v>217</v>
      </c>
      <c r="B236">
        <v>23.592600000000001</v>
      </c>
      <c r="C236">
        <v>24.159600000000001</v>
      </c>
    </row>
    <row r="237" spans="1:3" x14ac:dyDescent="0.25">
      <c r="A237" t="s">
        <v>218</v>
      </c>
      <c r="B237">
        <v>16.305800000000001</v>
      </c>
      <c r="C237">
        <v>16.697700000000001</v>
      </c>
    </row>
    <row r="238" spans="1:3" x14ac:dyDescent="0.25">
      <c r="A238" t="s">
        <v>219</v>
      </c>
      <c r="B238">
        <v>13.836499999999999</v>
      </c>
      <c r="C238">
        <v>14.0891</v>
      </c>
    </row>
    <row r="239" spans="1:3" x14ac:dyDescent="0.25">
      <c r="A239" t="s">
        <v>221</v>
      </c>
    </row>
    <row r="241" spans="1:4" x14ac:dyDescent="0.25">
      <c r="A241" t="s">
        <v>222</v>
      </c>
    </row>
    <row r="243" spans="1:4" x14ac:dyDescent="0.25">
      <c r="A243" s="50" t="s">
        <v>223</v>
      </c>
      <c r="B243" s="50" t="s">
        <v>224</v>
      </c>
      <c r="C243" s="50" t="s">
        <v>225</v>
      </c>
      <c r="D243" s="50" t="s">
        <v>226</v>
      </c>
    </row>
    <row r="244" spans="1:4" x14ac:dyDescent="0.25">
      <c r="A244" s="50" t="s">
        <v>228</v>
      </c>
      <c r="B244" s="50"/>
      <c r="C244" s="50">
        <v>0.08</v>
      </c>
      <c r="D244" s="50">
        <v>0.08</v>
      </c>
    </row>
    <row r="245" spans="1:4" x14ac:dyDescent="0.25">
      <c r="A245" s="50" t="s">
        <v>231</v>
      </c>
      <c r="B245" s="50"/>
      <c r="C245" s="50">
        <v>0.08</v>
      </c>
      <c r="D245" s="50">
        <v>0.08</v>
      </c>
    </row>
    <row r="247" spans="1:4" x14ac:dyDescent="0.25">
      <c r="A247" t="s">
        <v>233</v>
      </c>
      <c r="B247" s="3" t="s">
        <v>137</v>
      </c>
    </row>
    <row r="248" spans="1:4" ht="29.1" customHeight="1" x14ac:dyDescent="0.25">
      <c r="A248" s="48" t="s">
        <v>234</v>
      </c>
      <c r="B248" s="3" t="s">
        <v>137</v>
      </c>
    </row>
    <row r="249" spans="1:4" ht="29.1" customHeight="1" x14ac:dyDescent="0.25">
      <c r="A249" s="48" t="s">
        <v>235</v>
      </c>
      <c r="B249" s="3" t="s">
        <v>137</v>
      </c>
    </row>
    <row r="250" spans="1:4" x14ac:dyDescent="0.25">
      <c r="A250" t="s">
        <v>467</v>
      </c>
      <c r="B250" s="51">
        <v>6.5225</v>
      </c>
    </row>
    <row r="251" spans="1:4" ht="43.5" customHeight="1" x14ac:dyDescent="0.25">
      <c r="A251" s="48" t="s">
        <v>237</v>
      </c>
      <c r="B251" s="3">
        <v>348.37290000000002</v>
      </c>
    </row>
    <row r="252" spans="1:4" x14ac:dyDescent="0.25">
      <c r="B252" s="3"/>
    </row>
    <row r="253" spans="1:4" ht="29.1" customHeight="1" x14ac:dyDescent="0.25">
      <c r="A253" s="48" t="s">
        <v>238</v>
      </c>
      <c r="B253" s="3" t="s">
        <v>137</v>
      </c>
    </row>
    <row r="254" spans="1:4" ht="29.1" customHeight="1" x14ac:dyDescent="0.25">
      <c r="A254" s="48" t="s">
        <v>239</v>
      </c>
      <c r="B254" t="s">
        <v>137</v>
      </c>
    </row>
    <row r="255" spans="1:4" ht="29.1" customHeight="1" x14ac:dyDescent="0.25">
      <c r="A255" s="48" t="s">
        <v>240</v>
      </c>
      <c r="B255" s="3" t="s">
        <v>137</v>
      </c>
    </row>
    <row r="256" spans="1:4" ht="29.1" customHeight="1" x14ac:dyDescent="0.25">
      <c r="A256" s="48" t="s">
        <v>241</v>
      </c>
      <c r="B256" s="3" t="s">
        <v>137</v>
      </c>
    </row>
    <row r="258" spans="1:4" ht="69.95" customHeight="1" x14ac:dyDescent="0.25">
      <c r="A258" s="71" t="s">
        <v>251</v>
      </c>
      <c r="B258" s="71" t="s">
        <v>252</v>
      </c>
      <c r="C258" s="71" t="s">
        <v>5</v>
      </c>
      <c r="D258" s="71" t="s">
        <v>6</v>
      </c>
    </row>
    <row r="259" spans="1:4" ht="69.95" customHeight="1" x14ac:dyDescent="0.25">
      <c r="A259" s="71" t="s">
        <v>3177</v>
      </c>
      <c r="B259" s="71"/>
      <c r="C259" s="71" t="s">
        <v>116</v>
      </c>
      <c r="D25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388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389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391</v>
      </c>
      <c r="B8" s="33" t="s">
        <v>392</v>
      </c>
      <c r="C8" s="33" t="s">
        <v>393</v>
      </c>
      <c r="D8" s="14">
        <v>35161</v>
      </c>
      <c r="E8" s="15">
        <v>791.39</v>
      </c>
      <c r="F8" s="16">
        <v>5.5599999999999997E-2</v>
      </c>
      <c r="G8" s="16"/>
    </row>
    <row r="9" spans="1:8" x14ac:dyDescent="0.25">
      <c r="A9" s="13" t="s">
        <v>394</v>
      </c>
      <c r="B9" s="33" t="s">
        <v>395</v>
      </c>
      <c r="C9" s="33" t="s">
        <v>396</v>
      </c>
      <c r="D9" s="14">
        <v>42230</v>
      </c>
      <c r="E9" s="15">
        <v>772.05</v>
      </c>
      <c r="F9" s="16">
        <v>5.4300000000000001E-2</v>
      </c>
      <c r="G9" s="16"/>
    </row>
    <row r="10" spans="1:8" x14ac:dyDescent="0.25">
      <c r="A10" s="13" t="s">
        <v>397</v>
      </c>
      <c r="B10" s="33" t="s">
        <v>398</v>
      </c>
      <c r="C10" s="33" t="s">
        <v>399</v>
      </c>
      <c r="D10" s="14">
        <v>32405</v>
      </c>
      <c r="E10" s="15">
        <v>731.98</v>
      </c>
      <c r="F10" s="16">
        <v>5.1400000000000001E-2</v>
      </c>
      <c r="G10" s="16"/>
    </row>
    <row r="11" spans="1:8" x14ac:dyDescent="0.25">
      <c r="A11" s="13" t="s">
        <v>400</v>
      </c>
      <c r="B11" s="33" t="s">
        <v>401</v>
      </c>
      <c r="C11" s="33" t="s">
        <v>402</v>
      </c>
      <c r="D11" s="14">
        <v>180255</v>
      </c>
      <c r="E11" s="15">
        <v>717.78</v>
      </c>
      <c r="F11" s="16">
        <v>5.04E-2</v>
      </c>
      <c r="G11" s="16"/>
    </row>
    <row r="12" spans="1:8" x14ac:dyDescent="0.25">
      <c r="A12" s="13" t="s">
        <v>403</v>
      </c>
      <c r="B12" s="33" t="s">
        <v>404</v>
      </c>
      <c r="C12" s="33" t="s">
        <v>405</v>
      </c>
      <c r="D12" s="14">
        <v>18132</v>
      </c>
      <c r="E12" s="15">
        <v>653.87</v>
      </c>
      <c r="F12" s="16">
        <v>4.5999999999999999E-2</v>
      </c>
      <c r="G12" s="16"/>
    </row>
    <row r="13" spans="1:8" x14ac:dyDescent="0.25">
      <c r="A13" s="13" t="s">
        <v>406</v>
      </c>
      <c r="B13" s="33" t="s">
        <v>407</v>
      </c>
      <c r="C13" s="33" t="s">
        <v>399</v>
      </c>
      <c r="D13" s="14">
        <v>158494</v>
      </c>
      <c r="E13" s="15">
        <v>649.42999999999995</v>
      </c>
      <c r="F13" s="16">
        <v>4.5600000000000002E-2</v>
      </c>
      <c r="G13" s="16"/>
    </row>
    <row r="14" spans="1:8" x14ac:dyDescent="0.25">
      <c r="A14" s="13" t="s">
        <v>408</v>
      </c>
      <c r="B14" s="33" t="s">
        <v>409</v>
      </c>
      <c r="C14" s="33" t="s">
        <v>405</v>
      </c>
      <c r="D14" s="14">
        <v>39772</v>
      </c>
      <c r="E14" s="15">
        <v>633.37</v>
      </c>
      <c r="F14" s="16">
        <v>4.4499999999999998E-2</v>
      </c>
      <c r="G14" s="16"/>
    </row>
    <row r="15" spans="1:8" x14ac:dyDescent="0.25">
      <c r="A15" s="13" t="s">
        <v>410</v>
      </c>
      <c r="B15" s="33" t="s">
        <v>411</v>
      </c>
      <c r="C15" s="33" t="s">
        <v>412</v>
      </c>
      <c r="D15" s="14">
        <v>5444</v>
      </c>
      <c r="E15" s="15">
        <v>627.27</v>
      </c>
      <c r="F15" s="16">
        <v>4.41E-2</v>
      </c>
      <c r="G15" s="16"/>
    </row>
    <row r="16" spans="1:8" x14ac:dyDescent="0.25">
      <c r="A16" s="13" t="s">
        <v>413</v>
      </c>
      <c r="B16" s="33" t="s">
        <v>414</v>
      </c>
      <c r="C16" s="33" t="s">
        <v>415</v>
      </c>
      <c r="D16" s="14">
        <v>26714</v>
      </c>
      <c r="E16" s="15">
        <v>625.28</v>
      </c>
      <c r="F16" s="16">
        <v>4.3900000000000002E-2</v>
      </c>
      <c r="G16" s="16"/>
    </row>
    <row r="17" spans="1:7" x14ac:dyDescent="0.25">
      <c r="A17" s="13" t="s">
        <v>416</v>
      </c>
      <c r="B17" s="33" t="s">
        <v>417</v>
      </c>
      <c r="C17" s="33" t="s">
        <v>405</v>
      </c>
      <c r="D17" s="14">
        <v>39632</v>
      </c>
      <c r="E17" s="15">
        <v>622.48</v>
      </c>
      <c r="F17" s="16">
        <v>4.3799999999999999E-2</v>
      </c>
      <c r="G17" s="16"/>
    </row>
    <row r="18" spans="1:7" x14ac:dyDescent="0.25">
      <c r="A18" s="13" t="s">
        <v>418</v>
      </c>
      <c r="B18" s="33" t="s">
        <v>419</v>
      </c>
      <c r="C18" s="33" t="s">
        <v>420</v>
      </c>
      <c r="D18" s="14">
        <v>203070</v>
      </c>
      <c r="E18" s="15">
        <v>611.89</v>
      </c>
      <c r="F18" s="16">
        <v>4.2999999999999997E-2</v>
      </c>
      <c r="G18" s="16"/>
    </row>
    <row r="19" spans="1:7" x14ac:dyDescent="0.25">
      <c r="A19" s="13" t="s">
        <v>421</v>
      </c>
      <c r="B19" s="33" t="s">
        <v>422</v>
      </c>
      <c r="C19" s="33" t="s">
        <v>393</v>
      </c>
      <c r="D19" s="14">
        <v>12097</v>
      </c>
      <c r="E19" s="15">
        <v>597.22</v>
      </c>
      <c r="F19" s="16">
        <v>4.2000000000000003E-2</v>
      </c>
      <c r="G19" s="16"/>
    </row>
    <row r="20" spans="1:7" x14ac:dyDescent="0.25">
      <c r="A20" s="13" t="s">
        <v>423</v>
      </c>
      <c r="B20" s="33" t="s">
        <v>424</v>
      </c>
      <c r="C20" s="33" t="s">
        <v>412</v>
      </c>
      <c r="D20" s="14">
        <v>6482</v>
      </c>
      <c r="E20" s="15">
        <v>510.71</v>
      </c>
      <c r="F20" s="16">
        <v>3.5900000000000001E-2</v>
      </c>
      <c r="G20" s="16"/>
    </row>
    <row r="21" spans="1:7" x14ac:dyDescent="0.25">
      <c r="A21" s="13" t="s">
        <v>425</v>
      </c>
      <c r="B21" s="33" t="s">
        <v>426</v>
      </c>
      <c r="C21" s="33" t="s">
        <v>412</v>
      </c>
      <c r="D21" s="14">
        <v>9079</v>
      </c>
      <c r="E21" s="15">
        <v>485.52</v>
      </c>
      <c r="F21" s="16">
        <v>3.4099999999999998E-2</v>
      </c>
      <c r="G21" s="16"/>
    </row>
    <row r="22" spans="1:7" x14ac:dyDescent="0.25">
      <c r="A22" s="13" t="s">
        <v>427</v>
      </c>
      <c r="B22" s="33" t="s">
        <v>428</v>
      </c>
      <c r="C22" s="33" t="s">
        <v>420</v>
      </c>
      <c r="D22" s="14">
        <v>11471</v>
      </c>
      <c r="E22" s="15">
        <v>479.2</v>
      </c>
      <c r="F22" s="16">
        <v>3.3700000000000001E-2</v>
      </c>
      <c r="G22" s="16"/>
    </row>
    <row r="23" spans="1:7" x14ac:dyDescent="0.25">
      <c r="A23" s="13" t="s">
        <v>429</v>
      </c>
      <c r="B23" s="33" t="s">
        <v>430</v>
      </c>
      <c r="C23" s="33" t="s">
        <v>431</v>
      </c>
      <c r="D23" s="14">
        <v>34718</v>
      </c>
      <c r="E23" s="15">
        <v>397.24</v>
      </c>
      <c r="F23" s="16">
        <v>2.7900000000000001E-2</v>
      </c>
      <c r="G23" s="16"/>
    </row>
    <row r="24" spans="1:7" x14ac:dyDescent="0.25">
      <c r="A24" s="13" t="s">
        <v>432</v>
      </c>
      <c r="B24" s="33" t="s">
        <v>433</v>
      </c>
      <c r="C24" s="33" t="s">
        <v>431</v>
      </c>
      <c r="D24" s="14">
        <v>6674</v>
      </c>
      <c r="E24" s="15">
        <v>385.45</v>
      </c>
      <c r="F24" s="16">
        <v>2.7099999999999999E-2</v>
      </c>
      <c r="G24" s="16"/>
    </row>
    <row r="25" spans="1:7" x14ac:dyDescent="0.25">
      <c r="A25" s="13" t="s">
        <v>434</v>
      </c>
      <c r="B25" s="33" t="s">
        <v>435</v>
      </c>
      <c r="C25" s="33" t="s">
        <v>405</v>
      </c>
      <c r="D25" s="14">
        <v>25692</v>
      </c>
      <c r="E25" s="15">
        <v>364.38</v>
      </c>
      <c r="F25" s="16">
        <v>2.5600000000000001E-2</v>
      </c>
      <c r="G25" s="16"/>
    </row>
    <row r="26" spans="1:7" x14ac:dyDescent="0.25">
      <c r="A26" s="13" t="s">
        <v>436</v>
      </c>
      <c r="B26" s="33" t="s">
        <v>437</v>
      </c>
      <c r="C26" s="33" t="s">
        <v>438</v>
      </c>
      <c r="D26" s="14">
        <v>12596</v>
      </c>
      <c r="E26" s="15">
        <v>358.9</v>
      </c>
      <c r="F26" s="16">
        <v>2.52E-2</v>
      </c>
      <c r="G26" s="16"/>
    </row>
    <row r="27" spans="1:7" x14ac:dyDescent="0.25">
      <c r="A27" s="13" t="s">
        <v>439</v>
      </c>
      <c r="B27" s="33" t="s">
        <v>440</v>
      </c>
      <c r="C27" s="33" t="s">
        <v>412</v>
      </c>
      <c r="D27" s="14">
        <v>9527</v>
      </c>
      <c r="E27" s="15">
        <v>354.69</v>
      </c>
      <c r="F27" s="16">
        <v>2.4899999999999999E-2</v>
      </c>
      <c r="G27" s="16"/>
    </row>
    <row r="28" spans="1:7" x14ac:dyDescent="0.25">
      <c r="A28" s="13" t="s">
        <v>441</v>
      </c>
      <c r="B28" s="33" t="s">
        <v>442</v>
      </c>
      <c r="C28" s="33" t="s">
        <v>405</v>
      </c>
      <c r="D28" s="14">
        <v>132811</v>
      </c>
      <c r="E28" s="15">
        <v>348.3</v>
      </c>
      <c r="F28" s="16">
        <v>2.4500000000000001E-2</v>
      </c>
      <c r="G28" s="16"/>
    </row>
    <row r="29" spans="1:7" x14ac:dyDescent="0.25">
      <c r="A29" s="13" t="s">
        <v>443</v>
      </c>
      <c r="B29" s="33" t="s">
        <v>444</v>
      </c>
      <c r="C29" s="33" t="s">
        <v>445</v>
      </c>
      <c r="D29" s="14">
        <v>43119</v>
      </c>
      <c r="E29" s="15">
        <v>313.69</v>
      </c>
      <c r="F29" s="16">
        <v>2.1999999999999999E-2</v>
      </c>
      <c r="G29" s="16"/>
    </row>
    <row r="30" spans="1:7" x14ac:dyDescent="0.25">
      <c r="A30" s="13" t="s">
        <v>446</v>
      </c>
      <c r="B30" s="33" t="s">
        <v>447</v>
      </c>
      <c r="C30" s="33" t="s">
        <v>448</v>
      </c>
      <c r="D30" s="14">
        <v>22161</v>
      </c>
      <c r="E30" s="15">
        <v>310.54000000000002</v>
      </c>
      <c r="F30" s="16">
        <v>2.18E-2</v>
      </c>
      <c r="G30" s="16"/>
    </row>
    <row r="31" spans="1:7" x14ac:dyDescent="0.25">
      <c r="A31" s="13" t="s">
        <v>449</v>
      </c>
      <c r="B31" s="33" t="s">
        <v>450</v>
      </c>
      <c r="C31" s="33" t="s">
        <v>405</v>
      </c>
      <c r="D31" s="14">
        <v>6882</v>
      </c>
      <c r="E31" s="15">
        <v>309.08999999999997</v>
      </c>
      <c r="F31" s="16">
        <v>2.1700000000000001E-2</v>
      </c>
      <c r="G31" s="16"/>
    </row>
    <row r="32" spans="1:7" x14ac:dyDescent="0.25">
      <c r="A32" s="13" t="s">
        <v>451</v>
      </c>
      <c r="B32" s="33" t="s">
        <v>452</v>
      </c>
      <c r="C32" s="33" t="s">
        <v>415</v>
      </c>
      <c r="D32" s="14">
        <v>19583</v>
      </c>
      <c r="E32" s="15">
        <v>299.39999999999998</v>
      </c>
      <c r="F32" s="16">
        <v>2.1000000000000001E-2</v>
      </c>
      <c r="G32" s="16"/>
    </row>
    <row r="33" spans="1:7" x14ac:dyDescent="0.25">
      <c r="A33" s="13" t="s">
        <v>453</v>
      </c>
      <c r="B33" s="33" t="s">
        <v>454</v>
      </c>
      <c r="C33" s="33" t="s">
        <v>455</v>
      </c>
      <c r="D33" s="14">
        <v>25257</v>
      </c>
      <c r="E33" s="15">
        <v>292.79000000000002</v>
      </c>
      <c r="F33" s="16">
        <v>2.06E-2</v>
      </c>
      <c r="G33" s="16"/>
    </row>
    <row r="34" spans="1:7" x14ac:dyDescent="0.25">
      <c r="A34" s="13" t="s">
        <v>456</v>
      </c>
      <c r="B34" s="33" t="s">
        <v>457</v>
      </c>
      <c r="C34" s="33" t="s">
        <v>455</v>
      </c>
      <c r="D34" s="14">
        <v>53036</v>
      </c>
      <c r="E34" s="15">
        <v>268.63</v>
      </c>
      <c r="F34" s="16">
        <v>1.89E-2</v>
      </c>
      <c r="G34" s="16"/>
    </row>
    <row r="35" spans="1:7" x14ac:dyDescent="0.25">
      <c r="A35" s="13" t="s">
        <v>458</v>
      </c>
      <c r="B35" s="33" t="s">
        <v>459</v>
      </c>
      <c r="C35" s="33" t="s">
        <v>460</v>
      </c>
      <c r="D35" s="14">
        <v>4676</v>
      </c>
      <c r="E35" s="15">
        <v>259.33999999999997</v>
      </c>
      <c r="F35" s="16">
        <v>1.8200000000000001E-2</v>
      </c>
      <c r="G35" s="16"/>
    </row>
    <row r="36" spans="1:7" x14ac:dyDescent="0.25">
      <c r="A36" s="13" t="s">
        <v>461</v>
      </c>
      <c r="B36" s="33" t="s">
        <v>462</v>
      </c>
      <c r="C36" s="33" t="s">
        <v>431</v>
      </c>
      <c r="D36" s="14">
        <v>25566</v>
      </c>
      <c r="E36" s="15">
        <v>226.62</v>
      </c>
      <c r="F36" s="16">
        <v>1.5900000000000001E-2</v>
      </c>
      <c r="G36" s="16"/>
    </row>
    <row r="37" spans="1:7" x14ac:dyDescent="0.25">
      <c r="A37" s="13" t="s">
        <v>463</v>
      </c>
      <c r="B37" s="33" t="s">
        <v>464</v>
      </c>
      <c r="C37" s="33" t="s">
        <v>465</v>
      </c>
      <c r="D37" s="14">
        <v>769</v>
      </c>
      <c r="E37" s="15">
        <v>218.08</v>
      </c>
      <c r="F37" s="16">
        <v>1.5299999999999999E-2</v>
      </c>
      <c r="G37" s="16"/>
    </row>
    <row r="38" spans="1:7" x14ac:dyDescent="0.25">
      <c r="A38" s="17" t="s">
        <v>183</v>
      </c>
      <c r="B38" s="34"/>
      <c r="C38" s="34"/>
      <c r="D38" s="18"/>
      <c r="E38" s="37">
        <v>14216.58</v>
      </c>
      <c r="F38" s="38">
        <v>0.99890000000000001</v>
      </c>
      <c r="G38" s="21"/>
    </row>
    <row r="39" spans="1:7" x14ac:dyDescent="0.25">
      <c r="A39" s="17" t="s">
        <v>466</v>
      </c>
      <c r="B39" s="33"/>
      <c r="C39" s="33"/>
      <c r="D39" s="14"/>
      <c r="E39" s="15"/>
      <c r="F39" s="16"/>
      <c r="G39" s="16"/>
    </row>
    <row r="40" spans="1:7" x14ac:dyDescent="0.25">
      <c r="A40" s="17" t="s">
        <v>183</v>
      </c>
      <c r="B40" s="33"/>
      <c r="C40" s="33"/>
      <c r="D40" s="14"/>
      <c r="E40" s="39" t="s">
        <v>137</v>
      </c>
      <c r="F40" s="40" t="s">
        <v>137</v>
      </c>
      <c r="G40" s="16"/>
    </row>
    <row r="41" spans="1:7" x14ac:dyDescent="0.25">
      <c r="A41" s="24" t="s">
        <v>192</v>
      </c>
      <c r="B41" s="35"/>
      <c r="C41" s="35"/>
      <c r="D41" s="25"/>
      <c r="E41" s="30">
        <v>14216.58</v>
      </c>
      <c r="F41" s="31">
        <v>0.99890000000000001</v>
      </c>
      <c r="G41" s="21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196</v>
      </c>
      <c r="B44" s="33"/>
      <c r="C44" s="33"/>
      <c r="D44" s="14"/>
      <c r="E44" s="15"/>
      <c r="F44" s="16"/>
      <c r="G44" s="16"/>
    </row>
    <row r="45" spans="1:7" x14ac:dyDescent="0.25">
      <c r="A45" s="13" t="s">
        <v>197</v>
      </c>
      <c r="B45" s="33"/>
      <c r="C45" s="33"/>
      <c r="D45" s="14"/>
      <c r="E45" s="15">
        <v>1126.97</v>
      </c>
      <c r="F45" s="16">
        <v>7.9200000000000007E-2</v>
      </c>
      <c r="G45" s="16">
        <v>6.6567000000000001E-2</v>
      </c>
    </row>
    <row r="46" spans="1:7" x14ac:dyDescent="0.25">
      <c r="A46" s="13" t="s">
        <v>197</v>
      </c>
      <c r="B46" s="33"/>
      <c r="C46" s="33"/>
      <c r="D46" s="14"/>
      <c r="E46" s="15">
        <v>27.98</v>
      </c>
      <c r="F46" s="16">
        <v>2E-3</v>
      </c>
      <c r="G46" s="16">
        <v>5.9499999999999997E-2</v>
      </c>
    </row>
    <row r="47" spans="1:7" x14ac:dyDescent="0.25">
      <c r="A47" s="17" t="s">
        <v>183</v>
      </c>
      <c r="B47" s="34"/>
      <c r="C47" s="34"/>
      <c r="D47" s="18"/>
      <c r="E47" s="37">
        <v>1154.95</v>
      </c>
      <c r="F47" s="38">
        <v>8.1199999999999994E-2</v>
      </c>
      <c r="G47" s="21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192</v>
      </c>
      <c r="B49" s="35"/>
      <c r="C49" s="35"/>
      <c r="D49" s="25"/>
      <c r="E49" s="19">
        <v>1154.95</v>
      </c>
      <c r="F49" s="20">
        <v>8.1199999999999994E-2</v>
      </c>
      <c r="G49" s="21"/>
    </row>
    <row r="50" spans="1:7" x14ac:dyDescent="0.25">
      <c r="A50" s="13" t="s">
        <v>198</v>
      </c>
      <c r="B50" s="33"/>
      <c r="C50" s="33"/>
      <c r="D50" s="14"/>
      <c r="E50" s="15">
        <v>0.83581209999999995</v>
      </c>
      <c r="F50" s="16">
        <v>5.8E-5</v>
      </c>
      <c r="G50" s="16"/>
    </row>
    <row r="51" spans="1:7" x14ac:dyDescent="0.25">
      <c r="A51" s="13" t="s">
        <v>199</v>
      </c>
      <c r="B51" s="33"/>
      <c r="C51" s="33"/>
      <c r="D51" s="14"/>
      <c r="E51" s="26">
        <v>-1144.5258120999999</v>
      </c>
      <c r="F51" s="27">
        <v>-8.0157999999999993E-2</v>
      </c>
      <c r="G51" s="16">
        <v>6.6394999999999996E-2</v>
      </c>
    </row>
    <row r="52" spans="1:7" x14ac:dyDescent="0.25">
      <c r="A52" s="28" t="s">
        <v>200</v>
      </c>
      <c r="B52" s="36"/>
      <c r="C52" s="36"/>
      <c r="D52" s="29"/>
      <c r="E52" s="30">
        <v>14227.84</v>
      </c>
      <c r="F52" s="31">
        <v>1</v>
      </c>
      <c r="G52" s="31"/>
    </row>
    <row r="57" spans="1:7" x14ac:dyDescent="0.25">
      <c r="A57" s="1" t="s">
        <v>202</v>
      </c>
    </row>
    <row r="58" spans="1:7" x14ac:dyDescent="0.25">
      <c r="A58" s="48" t="s">
        <v>203</v>
      </c>
      <c r="B58" s="3" t="s">
        <v>137</v>
      </c>
    </row>
    <row r="59" spans="1:7" x14ac:dyDescent="0.25">
      <c r="A59" t="s">
        <v>204</v>
      </c>
    </row>
    <row r="60" spans="1:7" x14ac:dyDescent="0.25">
      <c r="A60" t="s">
        <v>205</v>
      </c>
      <c r="B60" t="s">
        <v>206</v>
      </c>
      <c r="C60" t="s">
        <v>206</v>
      </c>
    </row>
    <row r="61" spans="1:7" x14ac:dyDescent="0.25">
      <c r="B61" s="49">
        <v>45716</v>
      </c>
      <c r="C61" s="49">
        <v>45747</v>
      </c>
    </row>
    <row r="62" spans="1:7" x14ac:dyDescent="0.25">
      <c r="A62" t="s">
        <v>211</v>
      </c>
      <c r="B62">
        <v>12.8767</v>
      </c>
      <c r="C62">
        <v>13.498900000000001</v>
      </c>
    </row>
    <row r="63" spans="1:7" x14ac:dyDescent="0.25">
      <c r="A63" t="s">
        <v>212</v>
      </c>
      <c r="B63">
        <v>12.6965</v>
      </c>
      <c r="C63">
        <v>13.31</v>
      </c>
    </row>
    <row r="64" spans="1:7" x14ac:dyDescent="0.25">
      <c r="A64" t="s">
        <v>217</v>
      </c>
      <c r="B64">
        <v>12.601599999999999</v>
      </c>
      <c r="C64">
        <v>13.203799999999999</v>
      </c>
    </row>
    <row r="65" spans="1:4" x14ac:dyDescent="0.25">
      <c r="A65" t="s">
        <v>218</v>
      </c>
      <c r="B65">
        <v>12.6008</v>
      </c>
      <c r="C65">
        <v>13.202999999999999</v>
      </c>
    </row>
    <row r="67" spans="1:4" x14ac:dyDescent="0.25">
      <c r="A67" t="s">
        <v>287</v>
      </c>
      <c r="B67" s="3" t="s">
        <v>137</v>
      </c>
    </row>
    <row r="68" spans="1:4" x14ac:dyDescent="0.25">
      <c r="A68" t="s">
        <v>233</v>
      </c>
      <c r="B68" s="3" t="s">
        <v>137</v>
      </c>
    </row>
    <row r="69" spans="1:4" ht="29.1" customHeight="1" x14ac:dyDescent="0.25">
      <c r="A69" s="48" t="s">
        <v>234</v>
      </c>
      <c r="B69" s="3" t="s">
        <v>137</v>
      </c>
    </row>
    <row r="70" spans="1:4" ht="29.1" customHeight="1" x14ac:dyDescent="0.25">
      <c r="A70" s="48" t="s">
        <v>235</v>
      </c>
      <c r="B70" s="3" t="s">
        <v>137</v>
      </c>
    </row>
    <row r="71" spans="1:4" x14ac:dyDescent="0.25">
      <c r="A71" t="s">
        <v>467</v>
      </c>
      <c r="B71" s="51">
        <v>0.59</v>
      </c>
    </row>
    <row r="72" spans="1:4" ht="43.5" customHeight="1" x14ac:dyDescent="0.25">
      <c r="A72" s="48" t="s">
        <v>237</v>
      </c>
      <c r="B72" s="3" t="s">
        <v>137</v>
      </c>
    </row>
    <row r="73" spans="1:4" x14ac:dyDescent="0.25">
      <c r="B73" s="3"/>
    </row>
    <row r="74" spans="1:4" ht="29.1" customHeight="1" x14ac:dyDescent="0.25">
      <c r="A74" s="48" t="s">
        <v>238</v>
      </c>
      <c r="B74" s="3" t="s">
        <v>137</v>
      </c>
    </row>
    <row r="75" spans="1:4" ht="29.1" customHeight="1" x14ac:dyDescent="0.25">
      <c r="A75" s="48" t="s">
        <v>239</v>
      </c>
      <c r="B75" t="s">
        <v>137</v>
      </c>
    </row>
    <row r="76" spans="1:4" ht="29.1" customHeight="1" x14ac:dyDescent="0.25">
      <c r="A76" s="48" t="s">
        <v>240</v>
      </c>
      <c r="B76" s="3" t="s">
        <v>137</v>
      </c>
    </row>
    <row r="77" spans="1:4" ht="29.1" customHeight="1" x14ac:dyDescent="0.25">
      <c r="A77" s="48" t="s">
        <v>241</v>
      </c>
      <c r="B77" s="3" t="s">
        <v>137</v>
      </c>
    </row>
    <row r="79" spans="1:4" ht="69.95" customHeight="1" x14ac:dyDescent="0.25">
      <c r="A79" s="71" t="s">
        <v>251</v>
      </c>
      <c r="B79" s="71" t="s">
        <v>252</v>
      </c>
      <c r="C79" s="71" t="s">
        <v>5</v>
      </c>
      <c r="D79" s="71" t="s">
        <v>6</v>
      </c>
    </row>
    <row r="80" spans="1:4" ht="69.95" customHeight="1" x14ac:dyDescent="0.25">
      <c r="A80" s="71" t="s">
        <v>468</v>
      </c>
      <c r="B80" s="71"/>
      <c r="C80" s="71" t="s">
        <v>18</v>
      </c>
      <c r="D8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150"/>
  <sheetViews>
    <sheetView showGridLines="0" workbookViewId="0">
      <pane ySplit="4" topLeftCell="A145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3178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3179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394</v>
      </c>
      <c r="B8" s="33" t="s">
        <v>395</v>
      </c>
      <c r="C8" s="33" t="s">
        <v>396</v>
      </c>
      <c r="D8" s="14">
        <v>739561</v>
      </c>
      <c r="E8" s="15">
        <v>13520.65</v>
      </c>
      <c r="F8" s="16">
        <v>5.3600000000000002E-2</v>
      </c>
      <c r="G8" s="16"/>
    </row>
    <row r="9" spans="1:8" x14ac:dyDescent="0.25">
      <c r="A9" s="13" t="s">
        <v>765</v>
      </c>
      <c r="B9" s="33" t="s">
        <v>766</v>
      </c>
      <c r="C9" s="33" t="s">
        <v>396</v>
      </c>
      <c r="D9" s="14">
        <v>793931</v>
      </c>
      <c r="E9" s="15">
        <v>10704.97</v>
      </c>
      <c r="F9" s="16">
        <v>4.24E-2</v>
      </c>
      <c r="G9" s="16"/>
    </row>
    <row r="10" spans="1:8" x14ac:dyDescent="0.25">
      <c r="A10" s="13" t="s">
        <v>416</v>
      </c>
      <c r="B10" s="33" t="s">
        <v>417</v>
      </c>
      <c r="C10" s="33" t="s">
        <v>405</v>
      </c>
      <c r="D10" s="14">
        <v>417468</v>
      </c>
      <c r="E10" s="15">
        <v>6556.96</v>
      </c>
      <c r="F10" s="16">
        <v>2.5999999999999999E-2</v>
      </c>
      <c r="G10" s="16"/>
    </row>
    <row r="11" spans="1:8" x14ac:dyDescent="0.25">
      <c r="A11" s="13" t="s">
        <v>789</v>
      </c>
      <c r="B11" s="33" t="s">
        <v>790</v>
      </c>
      <c r="C11" s="33" t="s">
        <v>490</v>
      </c>
      <c r="D11" s="14">
        <v>1804639</v>
      </c>
      <c r="E11" s="15">
        <v>6453.39</v>
      </c>
      <c r="F11" s="16">
        <v>2.5600000000000001E-2</v>
      </c>
      <c r="G11" s="16"/>
    </row>
    <row r="12" spans="1:8" x14ac:dyDescent="0.25">
      <c r="A12" s="13" t="s">
        <v>772</v>
      </c>
      <c r="B12" s="33" t="s">
        <v>773</v>
      </c>
      <c r="C12" s="33" t="s">
        <v>549</v>
      </c>
      <c r="D12" s="14">
        <v>180067</v>
      </c>
      <c r="E12" s="15">
        <v>6288.48</v>
      </c>
      <c r="F12" s="16">
        <v>2.4899999999999999E-2</v>
      </c>
      <c r="G12" s="16"/>
    </row>
    <row r="13" spans="1:8" x14ac:dyDescent="0.25">
      <c r="A13" s="13" t="s">
        <v>877</v>
      </c>
      <c r="B13" s="33" t="s">
        <v>878</v>
      </c>
      <c r="C13" s="33" t="s">
        <v>448</v>
      </c>
      <c r="D13" s="14">
        <v>248897</v>
      </c>
      <c r="E13" s="15">
        <v>6045.58</v>
      </c>
      <c r="F13" s="16">
        <v>2.4E-2</v>
      </c>
      <c r="G13" s="16"/>
    </row>
    <row r="14" spans="1:8" x14ac:dyDescent="0.25">
      <c r="A14" s="13" t="s">
        <v>804</v>
      </c>
      <c r="B14" s="33" t="s">
        <v>805</v>
      </c>
      <c r="C14" s="33" t="s">
        <v>581</v>
      </c>
      <c r="D14" s="14">
        <v>85505</v>
      </c>
      <c r="E14" s="15">
        <v>4541.8100000000004</v>
      </c>
      <c r="F14" s="16">
        <v>1.7999999999999999E-2</v>
      </c>
      <c r="G14" s="16"/>
    </row>
    <row r="15" spans="1:8" x14ac:dyDescent="0.25">
      <c r="A15" s="13" t="s">
        <v>770</v>
      </c>
      <c r="B15" s="33" t="s">
        <v>771</v>
      </c>
      <c r="C15" s="33" t="s">
        <v>473</v>
      </c>
      <c r="D15" s="14">
        <v>251398</v>
      </c>
      <c r="E15" s="15">
        <v>4357.7299999999996</v>
      </c>
      <c r="F15" s="16">
        <v>1.7299999999999999E-2</v>
      </c>
      <c r="G15" s="16"/>
    </row>
    <row r="16" spans="1:8" x14ac:dyDescent="0.25">
      <c r="A16" s="13" t="s">
        <v>526</v>
      </c>
      <c r="B16" s="33" t="s">
        <v>527</v>
      </c>
      <c r="C16" s="33" t="s">
        <v>393</v>
      </c>
      <c r="D16" s="14">
        <v>654168</v>
      </c>
      <c r="E16" s="15">
        <v>4324.05</v>
      </c>
      <c r="F16" s="16">
        <v>1.7100000000000001E-2</v>
      </c>
      <c r="G16" s="16"/>
    </row>
    <row r="17" spans="1:7" x14ac:dyDescent="0.25">
      <c r="A17" s="13" t="s">
        <v>813</v>
      </c>
      <c r="B17" s="33" t="s">
        <v>814</v>
      </c>
      <c r="C17" s="33" t="s">
        <v>405</v>
      </c>
      <c r="D17" s="14">
        <v>52933</v>
      </c>
      <c r="E17" s="15">
        <v>4292.4399999999996</v>
      </c>
      <c r="F17" s="16">
        <v>1.7000000000000001E-2</v>
      </c>
      <c r="G17" s="16"/>
    </row>
    <row r="18" spans="1:7" x14ac:dyDescent="0.25">
      <c r="A18" s="13" t="s">
        <v>1570</v>
      </c>
      <c r="B18" s="33" t="s">
        <v>1571</v>
      </c>
      <c r="C18" s="33" t="s">
        <v>438</v>
      </c>
      <c r="D18" s="14">
        <v>101356</v>
      </c>
      <c r="E18" s="15">
        <v>4267.95</v>
      </c>
      <c r="F18" s="16">
        <v>1.6899999999999998E-2</v>
      </c>
      <c r="G18" s="16"/>
    </row>
    <row r="19" spans="1:7" x14ac:dyDescent="0.25">
      <c r="A19" s="13" t="s">
        <v>782</v>
      </c>
      <c r="B19" s="33" t="s">
        <v>783</v>
      </c>
      <c r="C19" s="33" t="s">
        <v>396</v>
      </c>
      <c r="D19" s="14">
        <v>192702</v>
      </c>
      <c r="E19" s="15">
        <v>4183.95</v>
      </c>
      <c r="F19" s="16">
        <v>1.66E-2</v>
      </c>
      <c r="G19" s="16"/>
    </row>
    <row r="20" spans="1:7" x14ac:dyDescent="0.25">
      <c r="A20" s="13" t="s">
        <v>836</v>
      </c>
      <c r="B20" s="33" t="s">
        <v>837</v>
      </c>
      <c r="C20" s="33" t="s">
        <v>479</v>
      </c>
      <c r="D20" s="14">
        <v>44520</v>
      </c>
      <c r="E20" s="15">
        <v>3982.58</v>
      </c>
      <c r="F20" s="16">
        <v>1.5800000000000002E-2</v>
      </c>
      <c r="G20" s="16"/>
    </row>
    <row r="21" spans="1:7" x14ac:dyDescent="0.25">
      <c r="A21" s="13" t="s">
        <v>848</v>
      </c>
      <c r="B21" s="33" t="s">
        <v>849</v>
      </c>
      <c r="C21" s="33" t="s">
        <v>479</v>
      </c>
      <c r="D21" s="14">
        <v>387751</v>
      </c>
      <c r="E21" s="15">
        <v>3932.38</v>
      </c>
      <c r="F21" s="16">
        <v>1.5599999999999999E-2</v>
      </c>
      <c r="G21" s="16"/>
    </row>
    <row r="22" spans="1:7" x14ac:dyDescent="0.25">
      <c r="A22" s="13" t="s">
        <v>892</v>
      </c>
      <c r="B22" s="33" t="s">
        <v>893</v>
      </c>
      <c r="C22" s="33" t="s">
        <v>415</v>
      </c>
      <c r="D22" s="14">
        <v>29258</v>
      </c>
      <c r="E22" s="15">
        <v>3856.06</v>
      </c>
      <c r="F22" s="16">
        <v>1.5299999999999999E-2</v>
      </c>
      <c r="G22" s="16"/>
    </row>
    <row r="23" spans="1:7" x14ac:dyDescent="0.25">
      <c r="A23" s="13" t="s">
        <v>850</v>
      </c>
      <c r="B23" s="33" t="s">
        <v>851</v>
      </c>
      <c r="C23" s="33" t="s">
        <v>405</v>
      </c>
      <c r="D23" s="14">
        <v>65929</v>
      </c>
      <c r="E23" s="15">
        <v>3635.16</v>
      </c>
      <c r="F23" s="16">
        <v>1.44E-2</v>
      </c>
      <c r="G23" s="16"/>
    </row>
    <row r="24" spans="1:7" x14ac:dyDescent="0.25">
      <c r="A24" s="13" t="s">
        <v>776</v>
      </c>
      <c r="B24" s="33" t="s">
        <v>777</v>
      </c>
      <c r="C24" s="33" t="s">
        <v>484</v>
      </c>
      <c r="D24" s="14">
        <v>65738</v>
      </c>
      <c r="E24" s="15">
        <v>3500.65</v>
      </c>
      <c r="F24" s="16">
        <v>1.3899999999999999E-2</v>
      </c>
      <c r="G24" s="16"/>
    </row>
    <row r="25" spans="1:7" x14ac:dyDescent="0.25">
      <c r="A25" s="13" t="s">
        <v>896</v>
      </c>
      <c r="B25" s="33" t="s">
        <v>897</v>
      </c>
      <c r="C25" s="33" t="s">
        <v>898</v>
      </c>
      <c r="D25" s="14">
        <v>895291</v>
      </c>
      <c r="E25" s="15">
        <v>3462.54</v>
      </c>
      <c r="F25" s="16">
        <v>1.37E-2</v>
      </c>
      <c r="G25" s="16"/>
    </row>
    <row r="26" spans="1:7" x14ac:dyDescent="0.25">
      <c r="A26" s="13" t="s">
        <v>2002</v>
      </c>
      <c r="B26" s="33" t="s">
        <v>2003</v>
      </c>
      <c r="C26" s="33" t="s">
        <v>487</v>
      </c>
      <c r="D26" s="14">
        <v>538790</v>
      </c>
      <c r="E26" s="15">
        <v>3446.1</v>
      </c>
      <c r="F26" s="16">
        <v>1.37E-2</v>
      </c>
      <c r="G26" s="16"/>
    </row>
    <row r="27" spans="1:7" x14ac:dyDescent="0.25">
      <c r="A27" s="13" t="s">
        <v>619</v>
      </c>
      <c r="B27" s="33" t="s">
        <v>620</v>
      </c>
      <c r="C27" s="33" t="s">
        <v>431</v>
      </c>
      <c r="D27" s="14">
        <v>192950</v>
      </c>
      <c r="E27" s="15">
        <v>3347.1</v>
      </c>
      <c r="F27" s="16">
        <v>1.3299999999999999E-2</v>
      </c>
      <c r="G27" s="16"/>
    </row>
    <row r="28" spans="1:7" x14ac:dyDescent="0.25">
      <c r="A28" s="13" t="s">
        <v>2587</v>
      </c>
      <c r="B28" s="33" t="s">
        <v>2588</v>
      </c>
      <c r="C28" s="33" t="s">
        <v>465</v>
      </c>
      <c r="D28" s="14">
        <v>115726</v>
      </c>
      <c r="E28" s="15">
        <v>3332.33</v>
      </c>
      <c r="F28" s="16">
        <v>1.32E-2</v>
      </c>
      <c r="G28" s="16"/>
    </row>
    <row r="29" spans="1:7" x14ac:dyDescent="0.25">
      <c r="A29" s="13" t="s">
        <v>791</v>
      </c>
      <c r="B29" s="33" t="s">
        <v>792</v>
      </c>
      <c r="C29" s="33" t="s">
        <v>412</v>
      </c>
      <c r="D29" s="14">
        <v>119214</v>
      </c>
      <c r="E29" s="15">
        <v>3178.01</v>
      </c>
      <c r="F29" s="16">
        <v>1.26E-2</v>
      </c>
      <c r="G29" s="16"/>
    </row>
    <row r="30" spans="1:7" x14ac:dyDescent="0.25">
      <c r="A30" s="13" t="s">
        <v>408</v>
      </c>
      <c r="B30" s="33" t="s">
        <v>409</v>
      </c>
      <c r="C30" s="33" t="s">
        <v>405</v>
      </c>
      <c r="D30" s="14">
        <v>196532</v>
      </c>
      <c r="E30" s="15">
        <v>3129.77</v>
      </c>
      <c r="F30" s="16">
        <v>1.24E-2</v>
      </c>
      <c r="G30" s="16"/>
    </row>
    <row r="31" spans="1:7" x14ac:dyDescent="0.25">
      <c r="A31" s="13" t="s">
        <v>796</v>
      </c>
      <c r="B31" s="33" t="s">
        <v>797</v>
      </c>
      <c r="C31" s="33" t="s">
        <v>479</v>
      </c>
      <c r="D31" s="14">
        <v>476005</v>
      </c>
      <c r="E31" s="15">
        <v>3122.59</v>
      </c>
      <c r="F31" s="16">
        <v>1.24E-2</v>
      </c>
      <c r="G31" s="16"/>
    </row>
    <row r="32" spans="1:7" x14ac:dyDescent="0.25">
      <c r="A32" s="13" t="s">
        <v>1566</v>
      </c>
      <c r="B32" s="33" t="s">
        <v>1567</v>
      </c>
      <c r="C32" s="33" t="s">
        <v>479</v>
      </c>
      <c r="D32" s="14">
        <v>67027</v>
      </c>
      <c r="E32" s="15">
        <v>3066.12</v>
      </c>
      <c r="F32" s="16">
        <v>1.21E-2</v>
      </c>
      <c r="G32" s="16"/>
    </row>
    <row r="33" spans="1:7" x14ac:dyDescent="0.25">
      <c r="A33" s="13" t="s">
        <v>834</v>
      </c>
      <c r="B33" s="33" t="s">
        <v>835</v>
      </c>
      <c r="C33" s="33" t="s">
        <v>415</v>
      </c>
      <c r="D33" s="14">
        <v>99175</v>
      </c>
      <c r="E33" s="15">
        <v>3038.08</v>
      </c>
      <c r="F33" s="16">
        <v>1.2E-2</v>
      </c>
      <c r="G33" s="16"/>
    </row>
    <row r="34" spans="1:7" x14ac:dyDescent="0.25">
      <c r="A34" s="13" t="s">
        <v>774</v>
      </c>
      <c r="B34" s="33" t="s">
        <v>775</v>
      </c>
      <c r="C34" s="33" t="s">
        <v>396</v>
      </c>
      <c r="D34" s="14">
        <v>383438</v>
      </c>
      <c r="E34" s="15">
        <v>2958.22</v>
      </c>
      <c r="F34" s="16">
        <v>1.17E-2</v>
      </c>
      <c r="G34" s="16"/>
    </row>
    <row r="35" spans="1:7" x14ac:dyDescent="0.25">
      <c r="A35" s="13" t="s">
        <v>873</v>
      </c>
      <c r="B35" s="33" t="s">
        <v>874</v>
      </c>
      <c r="C35" s="33" t="s">
        <v>431</v>
      </c>
      <c r="D35" s="14">
        <v>315622</v>
      </c>
      <c r="E35" s="15">
        <v>2934.5</v>
      </c>
      <c r="F35" s="16">
        <v>1.1599999999999999E-2</v>
      </c>
      <c r="G35" s="16"/>
    </row>
    <row r="36" spans="1:7" x14ac:dyDescent="0.25">
      <c r="A36" s="13" t="s">
        <v>927</v>
      </c>
      <c r="B36" s="33" t="s">
        <v>928</v>
      </c>
      <c r="C36" s="33" t="s">
        <v>438</v>
      </c>
      <c r="D36" s="14">
        <v>25889</v>
      </c>
      <c r="E36" s="15">
        <v>2910.96</v>
      </c>
      <c r="F36" s="16">
        <v>1.15E-2</v>
      </c>
      <c r="G36" s="16"/>
    </row>
    <row r="37" spans="1:7" x14ac:dyDescent="0.25">
      <c r="A37" s="13" t="s">
        <v>539</v>
      </c>
      <c r="B37" s="33" t="s">
        <v>540</v>
      </c>
      <c r="C37" s="33" t="s">
        <v>476</v>
      </c>
      <c r="D37" s="14">
        <v>61149</v>
      </c>
      <c r="E37" s="15">
        <v>2902.96</v>
      </c>
      <c r="F37" s="16">
        <v>1.15E-2</v>
      </c>
      <c r="G37" s="16"/>
    </row>
    <row r="38" spans="1:7" x14ac:dyDescent="0.25">
      <c r="A38" s="13" t="s">
        <v>1989</v>
      </c>
      <c r="B38" s="33" t="s">
        <v>1990</v>
      </c>
      <c r="C38" s="33" t="s">
        <v>445</v>
      </c>
      <c r="D38" s="14">
        <v>352326</v>
      </c>
      <c r="E38" s="15">
        <v>2887.14</v>
      </c>
      <c r="F38" s="16">
        <v>1.14E-2</v>
      </c>
      <c r="G38" s="16"/>
    </row>
    <row r="39" spans="1:7" x14ac:dyDescent="0.25">
      <c r="A39" s="13" t="s">
        <v>800</v>
      </c>
      <c r="B39" s="33" t="s">
        <v>801</v>
      </c>
      <c r="C39" s="33" t="s">
        <v>396</v>
      </c>
      <c r="D39" s="14">
        <v>1367359</v>
      </c>
      <c r="E39" s="15">
        <v>2861.06</v>
      </c>
      <c r="F39" s="16">
        <v>1.1299999999999999E-2</v>
      </c>
      <c r="G39" s="16"/>
    </row>
    <row r="40" spans="1:7" x14ac:dyDescent="0.25">
      <c r="A40" s="13" t="s">
        <v>767</v>
      </c>
      <c r="B40" s="33" t="s">
        <v>768</v>
      </c>
      <c r="C40" s="33" t="s">
        <v>769</v>
      </c>
      <c r="D40" s="14">
        <v>211475</v>
      </c>
      <c r="E40" s="15">
        <v>2696.52</v>
      </c>
      <c r="F40" s="16">
        <v>1.0699999999999999E-2</v>
      </c>
      <c r="G40" s="16"/>
    </row>
    <row r="41" spans="1:7" x14ac:dyDescent="0.25">
      <c r="A41" s="13" t="s">
        <v>432</v>
      </c>
      <c r="B41" s="33" t="s">
        <v>433</v>
      </c>
      <c r="C41" s="33" t="s">
        <v>431</v>
      </c>
      <c r="D41" s="14">
        <v>44618</v>
      </c>
      <c r="E41" s="15">
        <v>2576.89</v>
      </c>
      <c r="F41" s="16">
        <v>1.0200000000000001E-2</v>
      </c>
      <c r="G41" s="16"/>
    </row>
    <row r="42" spans="1:7" x14ac:dyDescent="0.25">
      <c r="A42" s="13" t="s">
        <v>806</v>
      </c>
      <c r="B42" s="33" t="s">
        <v>807</v>
      </c>
      <c r="C42" s="33" t="s">
        <v>808</v>
      </c>
      <c r="D42" s="14">
        <v>158618</v>
      </c>
      <c r="E42" s="15">
        <v>2521.63</v>
      </c>
      <c r="F42" s="16">
        <v>0.01</v>
      </c>
      <c r="G42" s="16"/>
    </row>
    <row r="43" spans="1:7" x14ac:dyDescent="0.25">
      <c r="A43" s="13" t="s">
        <v>907</v>
      </c>
      <c r="B43" s="33" t="s">
        <v>908</v>
      </c>
      <c r="C43" s="33" t="s">
        <v>909</v>
      </c>
      <c r="D43" s="14">
        <v>373603</v>
      </c>
      <c r="E43" s="15">
        <v>2434.58</v>
      </c>
      <c r="F43" s="16">
        <v>9.5999999999999992E-3</v>
      </c>
      <c r="G43" s="16"/>
    </row>
    <row r="44" spans="1:7" x14ac:dyDescent="0.25">
      <c r="A44" s="13" t="s">
        <v>802</v>
      </c>
      <c r="B44" s="33" t="s">
        <v>803</v>
      </c>
      <c r="C44" s="33" t="s">
        <v>479</v>
      </c>
      <c r="D44" s="14">
        <v>159103</v>
      </c>
      <c r="E44" s="15">
        <v>2418.29</v>
      </c>
      <c r="F44" s="16">
        <v>9.5999999999999992E-3</v>
      </c>
      <c r="G44" s="16"/>
    </row>
    <row r="45" spans="1:7" x14ac:dyDescent="0.25">
      <c r="A45" s="13" t="s">
        <v>627</v>
      </c>
      <c r="B45" s="33" t="s">
        <v>628</v>
      </c>
      <c r="C45" s="33" t="s">
        <v>431</v>
      </c>
      <c r="D45" s="14">
        <v>119113</v>
      </c>
      <c r="E45" s="15">
        <v>2415.5500000000002</v>
      </c>
      <c r="F45" s="16">
        <v>9.5999999999999992E-3</v>
      </c>
      <c r="G45" s="16"/>
    </row>
    <row r="46" spans="1:7" x14ac:dyDescent="0.25">
      <c r="A46" s="13" t="s">
        <v>844</v>
      </c>
      <c r="B46" s="33" t="s">
        <v>845</v>
      </c>
      <c r="C46" s="33" t="s">
        <v>412</v>
      </c>
      <c r="D46" s="14">
        <v>99245</v>
      </c>
      <c r="E46" s="15">
        <v>2401.58</v>
      </c>
      <c r="F46" s="16">
        <v>9.4999999999999998E-3</v>
      </c>
      <c r="G46" s="16"/>
    </row>
    <row r="47" spans="1:7" x14ac:dyDescent="0.25">
      <c r="A47" s="13" t="s">
        <v>919</v>
      </c>
      <c r="B47" s="33" t="s">
        <v>920</v>
      </c>
      <c r="C47" s="33" t="s">
        <v>581</v>
      </c>
      <c r="D47" s="14">
        <v>58894</v>
      </c>
      <c r="E47" s="15">
        <v>2363.9499999999998</v>
      </c>
      <c r="F47" s="16">
        <v>9.4000000000000004E-3</v>
      </c>
      <c r="G47" s="16"/>
    </row>
    <row r="48" spans="1:7" x14ac:dyDescent="0.25">
      <c r="A48" s="13" t="s">
        <v>2020</v>
      </c>
      <c r="B48" s="33" t="s">
        <v>2021</v>
      </c>
      <c r="C48" s="33" t="s">
        <v>881</v>
      </c>
      <c r="D48" s="14">
        <v>422182</v>
      </c>
      <c r="E48" s="15">
        <v>2361.48</v>
      </c>
      <c r="F48" s="16">
        <v>9.4000000000000004E-3</v>
      </c>
      <c r="G48" s="16"/>
    </row>
    <row r="49" spans="1:7" x14ac:dyDescent="0.25">
      <c r="A49" s="13" t="s">
        <v>1211</v>
      </c>
      <c r="B49" s="33" t="s">
        <v>1212</v>
      </c>
      <c r="C49" s="33" t="s">
        <v>445</v>
      </c>
      <c r="D49" s="14">
        <v>299738</v>
      </c>
      <c r="E49" s="15">
        <v>2360.59</v>
      </c>
      <c r="F49" s="16">
        <v>9.4000000000000004E-3</v>
      </c>
      <c r="G49" s="16"/>
    </row>
    <row r="50" spans="1:7" x14ac:dyDescent="0.25">
      <c r="A50" s="13" t="s">
        <v>410</v>
      </c>
      <c r="B50" s="33" t="s">
        <v>411</v>
      </c>
      <c r="C50" s="33" t="s">
        <v>412</v>
      </c>
      <c r="D50" s="14">
        <v>20353</v>
      </c>
      <c r="E50" s="15">
        <v>2345.1</v>
      </c>
      <c r="F50" s="16">
        <v>9.2999999999999992E-3</v>
      </c>
      <c r="G50" s="16"/>
    </row>
    <row r="51" spans="1:7" x14ac:dyDescent="0.25">
      <c r="A51" s="13" t="s">
        <v>1574</v>
      </c>
      <c r="B51" s="33" t="s">
        <v>1575</v>
      </c>
      <c r="C51" s="33" t="s">
        <v>396</v>
      </c>
      <c r="D51" s="14">
        <v>1214957</v>
      </c>
      <c r="E51" s="15">
        <v>2341.59</v>
      </c>
      <c r="F51" s="16">
        <v>9.2999999999999992E-3</v>
      </c>
      <c r="G51" s="16"/>
    </row>
    <row r="52" spans="1:7" x14ac:dyDescent="0.25">
      <c r="A52" s="13" t="s">
        <v>1568</v>
      </c>
      <c r="B52" s="33" t="s">
        <v>1569</v>
      </c>
      <c r="C52" s="33" t="s">
        <v>484</v>
      </c>
      <c r="D52" s="14">
        <v>32365</v>
      </c>
      <c r="E52" s="15">
        <v>2324.2600000000002</v>
      </c>
      <c r="F52" s="16">
        <v>9.1999999999999998E-3</v>
      </c>
      <c r="G52" s="16"/>
    </row>
    <row r="53" spans="1:7" x14ac:dyDescent="0.25">
      <c r="A53" s="13" t="s">
        <v>655</v>
      </c>
      <c r="B53" s="33" t="s">
        <v>656</v>
      </c>
      <c r="C53" s="33" t="s">
        <v>431</v>
      </c>
      <c r="D53" s="14">
        <v>86455</v>
      </c>
      <c r="E53" s="15">
        <v>2267.71</v>
      </c>
      <c r="F53" s="16">
        <v>8.9999999999999993E-3</v>
      </c>
      <c r="G53" s="16"/>
    </row>
    <row r="54" spans="1:7" x14ac:dyDescent="0.25">
      <c r="A54" s="13" t="s">
        <v>2018</v>
      </c>
      <c r="B54" s="33" t="s">
        <v>2019</v>
      </c>
      <c r="C54" s="33" t="s">
        <v>487</v>
      </c>
      <c r="D54" s="14">
        <v>215970</v>
      </c>
      <c r="E54" s="15">
        <v>2175.25</v>
      </c>
      <c r="F54" s="16">
        <v>8.6E-3</v>
      </c>
      <c r="G54" s="16"/>
    </row>
    <row r="55" spans="1:7" x14ac:dyDescent="0.25">
      <c r="A55" s="13" t="s">
        <v>784</v>
      </c>
      <c r="B55" s="33" t="s">
        <v>785</v>
      </c>
      <c r="C55" s="33" t="s">
        <v>786</v>
      </c>
      <c r="D55" s="14">
        <v>18638</v>
      </c>
      <c r="E55" s="15">
        <v>2145.15</v>
      </c>
      <c r="F55" s="16">
        <v>8.5000000000000006E-3</v>
      </c>
      <c r="G55" s="16"/>
    </row>
    <row r="56" spans="1:7" x14ac:dyDescent="0.25">
      <c r="A56" s="13" t="s">
        <v>830</v>
      </c>
      <c r="B56" s="33" t="s">
        <v>831</v>
      </c>
      <c r="C56" s="33" t="s">
        <v>405</v>
      </c>
      <c r="D56" s="14">
        <v>81430</v>
      </c>
      <c r="E56" s="15">
        <v>2035.91</v>
      </c>
      <c r="F56" s="16">
        <v>8.0999999999999996E-3</v>
      </c>
      <c r="G56" s="16"/>
    </row>
    <row r="57" spans="1:7" x14ac:dyDescent="0.25">
      <c r="A57" s="13" t="s">
        <v>884</v>
      </c>
      <c r="B57" s="33" t="s">
        <v>885</v>
      </c>
      <c r="C57" s="33" t="s">
        <v>856</v>
      </c>
      <c r="D57" s="14">
        <v>118968</v>
      </c>
      <c r="E57" s="15">
        <v>1955</v>
      </c>
      <c r="F57" s="16">
        <v>7.7000000000000002E-3</v>
      </c>
      <c r="G57" s="16"/>
    </row>
    <row r="58" spans="1:7" x14ac:dyDescent="0.25">
      <c r="A58" s="13" t="s">
        <v>854</v>
      </c>
      <c r="B58" s="33" t="s">
        <v>855</v>
      </c>
      <c r="C58" s="33" t="s">
        <v>856</v>
      </c>
      <c r="D58" s="14">
        <v>198670</v>
      </c>
      <c r="E58" s="15">
        <v>1940.31</v>
      </c>
      <c r="F58" s="16">
        <v>7.7000000000000002E-3</v>
      </c>
      <c r="G58" s="16"/>
    </row>
    <row r="59" spans="1:7" x14ac:dyDescent="0.25">
      <c r="A59" s="13" t="s">
        <v>418</v>
      </c>
      <c r="B59" s="33" t="s">
        <v>419</v>
      </c>
      <c r="C59" s="33" t="s">
        <v>420</v>
      </c>
      <c r="D59" s="14">
        <v>642113</v>
      </c>
      <c r="E59" s="15">
        <v>1934.81</v>
      </c>
      <c r="F59" s="16">
        <v>7.7000000000000002E-3</v>
      </c>
      <c r="G59" s="16"/>
    </row>
    <row r="60" spans="1:7" x14ac:dyDescent="0.25">
      <c r="A60" s="13" t="s">
        <v>651</v>
      </c>
      <c r="B60" s="33" t="s">
        <v>652</v>
      </c>
      <c r="C60" s="33" t="s">
        <v>431</v>
      </c>
      <c r="D60" s="14">
        <v>167731</v>
      </c>
      <c r="E60" s="15">
        <v>1930.58</v>
      </c>
      <c r="F60" s="16">
        <v>7.6E-3</v>
      </c>
      <c r="G60" s="16"/>
    </row>
    <row r="61" spans="1:7" x14ac:dyDescent="0.25">
      <c r="A61" s="13" t="s">
        <v>826</v>
      </c>
      <c r="B61" s="33" t="s">
        <v>827</v>
      </c>
      <c r="C61" s="33" t="s">
        <v>396</v>
      </c>
      <c r="D61" s="14">
        <v>354136</v>
      </c>
      <c r="E61" s="15">
        <v>1916.94</v>
      </c>
      <c r="F61" s="16">
        <v>7.6E-3</v>
      </c>
      <c r="G61" s="16"/>
    </row>
    <row r="62" spans="1:7" x14ac:dyDescent="0.25">
      <c r="A62" s="13" t="s">
        <v>643</v>
      </c>
      <c r="B62" s="33" t="s">
        <v>644</v>
      </c>
      <c r="C62" s="33" t="s">
        <v>431</v>
      </c>
      <c r="D62" s="14">
        <v>126975</v>
      </c>
      <c r="E62" s="15">
        <v>1907.04</v>
      </c>
      <c r="F62" s="16">
        <v>7.6E-3</v>
      </c>
      <c r="G62" s="16"/>
    </row>
    <row r="63" spans="1:7" x14ac:dyDescent="0.25">
      <c r="A63" s="13" t="s">
        <v>397</v>
      </c>
      <c r="B63" s="33" t="s">
        <v>398</v>
      </c>
      <c r="C63" s="33" t="s">
        <v>399</v>
      </c>
      <c r="D63" s="14">
        <v>83499</v>
      </c>
      <c r="E63" s="15">
        <v>1886.12</v>
      </c>
      <c r="F63" s="16">
        <v>7.4999999999999997E-3</v>
      </c>
      <c r="G63" s="16"/>
    </row>
    <row r="64" spans="1:7" x14ac:dyDescent="0.25">
      <c r="A64" s="13" t="s">
        <v>501</v>
      </c>
      <c r="B64" s="33" t="s">
        <v>502</v>
      </c>
      <c r="C64" s="33" t="s">
        <v>445</v>
      </c>
      <c r="D64" s="14">
        <v>151789</v>
      </c>
      <c r="E64" s="15">
        <v>1829.97</v>
      </c>
      <c r="F64" s="16">
        <v>7.1999999999999998E-3</v>
      </c>
      <c r="G64" s="16"/>
    </row>
    <row r="65" spans="1:7" x14ac:dyDescent="0.25">
      <c r="A65" s="13" t="s">
        <v>1744</v>
      </c>
      <c r="B65" s="33" t="s">
        <v>1745</v>
      </c>
      <c r="C65" s="33" t="s">
        <v>500</v>
      </c>
      <c r="D65" s="14">
        <v>157885</v>
      </c>
      <c r="E65" s="15">
        <v>1812.05</v>
      </c>
      <c r="F65" s="16">
        <v>7.1999999999999998E-3</v>
      </c>
      <c r="G65" s="16"/>
    </row>
    <row r="66" spans="1:7" x14ac:dyDescent="0.25">
      <c r="A66" s="13" t="s">
        <v>861</v>
      </c>
      <c r="B66" s="33" t="s">
        <v>862</v>
      </c>
      <c r="C66" s="33" t="s">
        <v>530</v>
      </c>
      <c r="D66" s="14">
        <v>61469</v>
      </c>
      <c r="E66" s="15">
        <v>1778.21</v>
      </c>
      <c r="F66" s="16">
        <v>7.0000000000000001E-3</v>
      </c>
      <c r="G66" s="16"/>
    </row>
    <row r="67" spans="1:7" x14ac:dyDescent="0.25">
      <c r="A67" s="13" t="s">
        <v>798</v>
      </c>
      <c r="B67" s="33" t="s">
        <v>799</v>
      </c>
      <c r="C67" s="33" t="s">
        <v>479</v>
      </c>
      <c r="D67" s="14">
        <v>424948</v>
      </c>
      <c r="E67" s="15">
        <v>1760.35</v>
      </c>
      <c r="F67" s="16">
        <v>7.0000000000000001E-3</v>
      </c>
      <c r="G67" s="16"/>
    </row>
    <row r="68" spans="1:7" x14ac:dyDescent="0.25">
      <c r="A68" s="13" t="s">
        <v>875</v>
      </c>
      <c r="B68" s="33" t="s">
        <v>876</v>
      </c>
      <c r="C68" s="33" t="s">
        <v>460</v>
      </c>
      <c r="D68" s="14">
        <v>257456</v>
      </c>
      <c r="E68" s="15">
        <v>1643.86</v>
      </c>
      <c r="F68" s="16">
        <v>6.4999999999999997E-3</v>
      </c>
      <c r="G68" s="16"/>
    </row>
    <row r="69" spans="1:7" x14ac:dyDescent="0.25">
      <c r="A69" s="13" t="s">
        <v>1578</v>
      </c>
      <c r="B69" s="33" t="s">
        <v>1579</v>
      </c>
      <c r="C69" s="33" t="s">
        <v>415</v>
      </c>
      <c r="D69" s="14">
        <v>159922</v>
      </c>
      <c r="E69" s="15">
        <v>1583.07</v>
      </c>
      <c r="F69" s="16">
        <v>6.3E-3</v>
      </c>
      <c r="G69" s="16"/>
    </row>
    <row r="70" spans="1:7" x14ac:dyDescent="0.25">
      <c r="A70" s="13" t="s">
        <v>1213</v>
      </c>
      <c r="B70" s="33" t="s">
        <v>1214</v>
      </c>
      <c r="C70" s="33" t="s">
        <v>479</v>
      </c>
      <c r="D70" s="14">
        <v>90268</v>
      </c>
      <c r="E70" s="15">
        <v>1581</v>
      </c>
      <c r="F70" s="16">
        <v>6.3E-3</v>
      </c>
      <c r="G70" s="16"/>
    </row>
    <row r="71" spans="1:7" x14ac:dyDescent="0.25">
      <c r="A71" s="13" t="s">
        <v>869</v>
      </c>
      <c r="B71" s="33" t="s">
        <v>870</v>
      </c>
      <c r="C71" s="33" t="s">
        <v>856</v>
      </c>
      <c r="D71" s="14">
        <v>71962</v>
      </c>
      <c r="E71" s="15">
        <v>1532.5</v>
      </c>
      <c r="F71" s="16">
        <v>6.1000000000000004E-3</v>
      </c>
      <c r="G71" s="16"/>
    </row>
    <row r="72" spans="1:7" x14ac:dyDescent="0.25">
      <c r="A72" s="13" t="s">
        <v>3180</v>
      </c>
      <c r="B72" s="33" t="s">
        <v>3181</v>
      </c>
      <c r="C72" s="33" t="s">
        <v>786</v>
      </c>
      <c r="D72" s="14">
        <v>143657</v>
      </c>
      <c r="E72" s="15">
        <v>1516.8</v>
      </c>
      <c r="F72" s="16">
        <v>6.0000000000000001E-3</v>
      </c>
      <c r="G72" s="16"/>
    </row>
    <row r="73" spans="1:7" x14ac:dyDescent="0.25">
      <c r="A73" s="13" t="s">
        <v>434</v>
      </c>
      <c r="B73" s="33" t="s">
        <v>435</v>
      </c>
      <c r="C73" s="33" t="s">
        <v>405</v>
      </c>
      <c r="D73" s="14">
        <v>106271</v>
      </c>
      <c r="E73" s="15">
        <v>1507.19</v>
      </c>
      <c r="F73" s="16">
        <v>6.0000000000000001E-3</v>
      </c>
      <c r="G73" s="16"/>
    </row>
    <row r="74" spans="1:7" x14ac:dyDescent="0.25">
      <c r="A74" s="13" t="s">
        <v>787</v>
      </c>
      <c r="B74" s="33" t="s">
        <v>788</v>
      </c>
      <c r="C74" s="33" t="s">
        <v>479</v>
      </c>
      <c r="D74" s="14">
        <v>61519</v>
      </c>
      <c r="E74" s="15">
        <v>1465.94</v>
      </c>
      <c r="F74" s="16">
        <v>5.7999999999999996E-3</v>
      </c>
      <c r="G74" s="16"/>
    </row>
    <row r="75" spans="1:7" x14ac:dyDescent="0.25">
      <c r="A75" s="13" t="s">
        <v>1820</v>
      </c>
      <c r="B75" s="33" t="s">
        <v>1821</v>
      </c>
      <c r="C75" s="33" t="s">
        <v>1822</v>
      </c>
      <c r="D75" s="14">
        <v>191324</v>
      </c>
      <c r="E75" s="15">
        <v>1454.92</v>
      </c>
      <c r="F75" s="16">
        <v>5.7999999999999996E-3</v>
      </c>
      <c r="G75" s="16"/>
    </row>
    <row r="76" spans="1:7" x14ac:dyDescent="0.25">
      <c r="A76" s="13" t="s">
        <v>2075</v>
      </c>
      <c r="B76" s="33" t="s">
        <v>2076</v>
      </c>
      <c r="C76" s="33" t="s">
        <v>1609</v>
      </c>
      <c r="D76" s="14">
        <v>2019920</v>
      </c>
      <c r="E76" s="15">
        <v>1391.52</v>
      </c>
      <c r="F76" s="16">
        <v>5.4999999999999997E-3</v>
      </c>
      <c r="G76" s="16"/>
    </row>
    <row r="77" spans="1:7" x14ac:dyDescent="0.25">
      <c r="A77" s="13" t="s">
        <v>1576</v>
      </c>
      <c r="B77" s="33" t="s">
        <v>1577</v>
      </c>
      <c r="C77" s="33" t="s">
        <v>552</v>
      </c>
      <c r="D77" s="14">
        <v>41837</v>
      </c>
      <c r="E77" s="15">
        <v>1359.72</v>
      </c>
      <c r="F77" s="16">
        <v>5.4000000000000003E-3</v>
      </c>
      <c r="G77" s="16"/>
    </row>
    <row r="78" spans="1:7" x14ac:dyDescent="0.25">
      <c r="A78" s="13" t="s">
        <v>793</v>
      </c>
      <c r="B78" s="33" t="s">
        <v>794</v>
      </c>
      <c r="C78" s="33" t="s">
        <v>795</v>
      </c>
      <c r="D78" s="14">
        <v>197316</v>
      </c>
      <c r="E78" s="15">
        <v>1346.58</v>
      </c>
      <c r="F78" s="16">
        <v>5.3E-3</v>
      </c>
      <c r="G78" s="16"/>
    </row>
    <row r="79" spans="1:7" x14ac:dyDescent="0.25">
      <c r="A79" s="13" t="s">
        <v>859</v>
      </c>
      <c r="B79" s="33" t="s">
        <v>860</v>
      </c>
      <c r="C79" s="33" t="s">
        <v>476</v>
      </c>
      <c r="D79" s="14">
        <v>166774</v>
      </c>
      <c r="E79" s="15">
        <v>1327.94</v>
      </c>
      <c r="F79" s="16">
        <v>5.3E-3</v>
      </c>
      <c r="G79" s="16"/>
    </row>
    <row r="80" spans="1:7" x14ac:dyDescent="0.25">
      <c r="A80" s="13" t="s">
        <v>778</v>
      </c>
      <c r="B80" s="33" t="s">
        <v>779</v>
      </c>
      <c r="C80" s="33" t="s">
        <v>396</v>
      </c>
      <c r="D80" s="14">
        <v>119902</v>
      </c>
      <c r="E80" s="15">
        <v>1321.32</v>
      </c>
      <c r="F80" s="16">
        <v>5.1999999999999998E-3</v>
      </c>
      <c r="G80" s="16"/>
    </row>
    <row r="81" spans="1:7" x14ac:dyDescent="0.25">
      <c r="A81" s="13" t="s">
        <v>964</v>
      </c>
      <c r="B81" s="33" t="s">
        <v>965</v>
      </c>
      <c r="C81" s="33" t="s">
        <v>460</v>
      </c>
      <c r="D81" s="14">
        <v>227962</v>
      </c>
      <c r="E81" s="15">
        <v>1284.79</v>
      </c>
      <c r="F81" s="16">
        <v>5.1000000000000004E-3</v>
      </c>
      <c r="G81" s="16"/>
    </row>
    <row r="82" spans="1:7" x14ac:dyDescent="0.25">
      <c r="A82" s="13" t="s">
        <v>1584</v>
      </c>
      <c r="B82" s="33" t="s">
        <v>1585</v>
      </c>
      <c r="C82" s="33" t="s">
        <v>420</v>
      </c>
      <c r="D82" s="14">
        <v>100011</v>
      </c>
      <c r="E82" s="15">
        <v>1281.54</v>
      </c>
      <c r="F82" s="16">
        <v>5.1000000000000004E-3</v>
      </c>
      <c r="G82" s="16"/>
    </row>
    <row r="83" spans="1:7" x14ac:dyDescent="0.25">
      <c r="A83" s="13" t="s">
        <v>477</v>
      </c>
      <c r="B83" s="33" t="s">
        <v>478</v>
      </c>
      <c r="C83" s="33" t="s">
        <v>479</v>
      </c>
      <c r="D83" s="14">
        <v>1031285</v>
      </c>
      <c r="E83" s="15">
        <v>1271.47</v>
      </c>
      <c r="F83" s="16">
        <v>5.0000000000000001E-3</v>
      </c>
      <c r="G83" s="16"/>
    </row>
    <row r="84" spans="1:7" x14ac:dyDescent="0.25">
      <c r="A84" s="13" t="s">
        <v>828</v>
      </c>
      <c r="B84" s="33" t="s">
        <v>829</v>
      </c>
      <c r="C84" s="33" t="s">
        <v>823</v>
      </c>
      <c r="D84" s="14">
        <v>119409</v>
      </c>
      <c r="E84" s="15">
        <v>1269.56</v>
      </c>
      <c r="F84" s="16">
        <v>5.0000000000000001E-3</v>
      </c>
      <c r="G84" s="16"/>
    </row>
    <row r="85" spans="1:7" x14ac:dyDescent="0.25">
      <c r="A85" s="13" t="s">
        <v>1582</v>
      </c>
      <c r="B85" s="33" t="s">
        <v>1583</v>
      </c>
      <c r="C85" s="33" t="s">
        <v>484</v>
      </c>
      <c r="D85" s="14">
        <v>162811</v>
      </c>
      <c r="E85" s="15">
        <v>1263.17</v>
      </c>
      <c r="F85" s="16">
        <v>5.0000000000000001E-3</v>
      </c>
      <c r="G85" s="16"/>
    </row>
    <row r="86" spans="1:7" x14ac:dyDescent="0.25">
      <c r="A86" s="13" t="s">
        <v>425</v>
      </c>
      <c r="B86" s="33" t="s">
        <v>426</v>
      </c>
      <c r="C86" s="33" t="s">
        <v>412</v>
      </c>
      <c r="D86" s="14">
        <v>23474</v>
      </c>
      <c r="E86" s="15">
        <v>1255.32</v>
      </c>
      <c r="F86" s="16">
        <v>5.0000000000000001E-3</v>
      </c>
      <c r="G86" s="16"/>
    </row>
    <row r="87" spans="1:7" x14ac:dyDescent="0.25">
      <c r="A87" s="13" t="s">
        <v>1220</v>
      </c>
      <c r="B87" s="33" t="s">
        <v>1221</v>
      </c>
      <c r="C87" s="33" t="s">
        <v>438</v>
      </c>
      <c r="D87" s="14">
        <v>42565</v>
      </c>
      <c r="E87" s="15">
        <v>1251.05</v>
      </c>
      <c r="F87" s="16">
        <v>5.0000000000000001E-3</v>
      </c>
      <c r="G87" s="16"/>
    </row>
    <row r="88" spans="1:7" x14ac:dyDescent="0.25">
      <c r="A88" s="13" t="s">
        <v>910</v>
      </c>
      <c r="B88" s="33" t="s">
        <v>911</v>
      </c>
      <c r="C88" s="33" t="s">
        <v>465</v>
      </c>
      <c r="D88" s="14">
        <v>63376</v>
      </c>
      <c r="E88" s="15">
        <v>1247.43</v>
      </c>
      <c r="F88" s="16">
        <v>4.8999999999999998E-3</v>
      </c>
      <c r="G88" s="16"/>
    </row>
    <row r="89" spans="1:7" x14ac:dyDescent="0.25">
      <c r="A89" s="13" t="s">
        <v>1993</v>
      </c>
      <c r="B89" s="33" t="s">
        <v>1994</v>
      </c>
      <c r="C89" s="33" t="s">
        <v>565</v>
      </c>
      <c r="D89" s="14">
        <v>137193</v>
      </c>
      <c r="E89" s="15">
        <v>1243.6500000000001</v>
      </c>
      <c r="F89" s="16">
        <v>4.8999999999999998E-3</v>
      </c>
      <c r="G89" s="16"/>
    </row>
    <row r="90" spans="1:7" x14ac:dyDescent="0.25">
      <c r="A90" s="13" t="s">
        <v>857</v>
      </c>
      <c r="B90" s="33" t="s">
        <v>858</v>
      </c>
      <c r="C90" s="33" t="s">
        <v>431</v>
      </c>
      <c r="D90" s="14">
        <v>76071</v>
      </c>
      <c r="E90" s="15">
        <v>1234.78</v>
      </c>
      <c r="F90" s="16">
        <v>4.8999999999999998E-3</v>
      </c>
      <c r="G90" s="16"/>
    </row>
    <row r="91" spans="1:7" x14ac:dyDescent="0.25">
      <c r="A91" s="13" t="s">
        <v>474</v>
      </c>
      <c r="B91" s="33" t="s">
        <v>475</v>
      </c>
      <c r="C91" s="33" t="s">
        <v>476</v>
      </c>
      <c r="D91" s="14">
        <v>115397</v>
      </c>
      <c r="E91" s="15">
        <v>1221.53</v>
      </c>
      <c r="F91" s="16">
        <v>4.7999999999999996E-3</v>
      </c>
      <c r="G91" s="16"/>
    </row>
    <row r="92" spans="1:7" x14ac:dyDescent="0.25">
      <c r="A92" s="13" t="s">
        <v>535</v>
      </c>
      <c r="B92" s="33" t="s">
        <v>536</v>
      </c>
      <c r="C92" s="33" t="s">
        <v>415</v>
      </c>
      <c r="D92" s="14">
        <v>237917</v>
      </c>
      <c r="E92" s="15">
        <v>1203.03</v>
      </c>
      <c r="F92" s="16">
        <v>4.7999999999999996E-3</v>
      </c>
      <c r="G92" s="16"/>
    </row>
    <row r="93" spans="1:7" x14ac:dyDescent="0.25">
      <c r="A93" s="13" t="s">
        <v>1239</v>
      </c>
      <c r="B93" s="33" t="s">
        <v>1240</v>
      </c>
      <c r="C93" s="33" t="s">
        <v>412</v>
      </c>
      <c r="D93" s="14">
        <v>176118</v>
      </c>
      <c r="E93" s="15">
        <v>1187.83</v>
      </c>
      <c r="F93" s="16">
        <v>4.7000000000000002E-3</v>
      </c>
      <c r="G93" s="16"/>
    </row>
    <row r="94" spans="1:7" x14ac:dyDescent="0.25">
      <c r="A94" s="13" t="s">
        <v>780</v>
      </c>
      <c r="B94" s="33" t="s">
        <v>781</v>
      </c>
      <c r="C94" s="33" t="s">
        <v>581</v>
      </c>
      <c r="D94" s="14">
        <v>21077</v>
      </c>
      <c r="E94" s="15">
        <v>1154.98</v>
      </c>
      <c r="F94" s="16">
        <v>4.5999999999999999E-3</v>
      </c>
      <c r="G94" s="16"/>
    </row>
    <row r="95" spans="1:7" x14ac:dyDescent="0.25">
      <c r="A95" s="13" t="s">
        <v>1228</v>
      </c>
      <c r="B95" s="33" t="s">
        <v>1229</v>
      </c>
      <c r="C95" s="33" t="s">
        <v>552</v>
      </c>
      <c r="D95" s="14">
        <v>563837</v>
      </c>
      <c r="E95" s="15">
        <v>1151.47</v>
      </c>
      <c r="F95" s="16">
        <v>4.5999999999999999E-3</v>
      </c>
      <c r="G95" s="16"/>
    </row>
    <row r="96" spans="1:7" x14ac:dyDescent="0.25">
      <c r="A96" s="13" t="s">
        <v>458</v>
      </c>
      <c r="B96" s="33" t="s">
        <v>459</v>
      </c>
      <c r="C96" s="33" t="s">
        <v>460</v>
      </c>
      <c r="D96" s="14">
        <v>20283</v>
      </c>
      <c r="E96" s="15">
        <v>1124.95</v>
      </c>
      <c r="F96" s="16">
        <v>4.4999999999999997E-3</v>
      </c>
      <c r="G96" s="16"/>
    </row>
    <row r="97" spans="1:7" x14ac:dyDescent="0.25">
      <c r="A97" s="13" t="s">
        <v>488</v>
      </c>
      <c r="B97" s="33" t="s">
        <v>489</v>
      </c>
      <c r="C97" s="33" t="s">
        <v>490</v>
      </c>
      <c r="D97" s="14">
        <v>1111176</v>
      </c>
      <c r="E97" s="15">
        <v>1117.95</v>
      </c>
      <c r="F97" s="16">
        <v>4.4000000000000003E-3</v>
      </c>
      <c r="G97" s="16"/>
    </row>
    <row r="98" spans="1:7" x14ac:dyDescent="0.25">
      <c r="A98" s="13" t="s">
        <v>1572</v>
      </c>
      <c r="B98" s="33" t="s">
        <v>1573</v>
      </c>
      <c r="C98" s="33" t="s">
        <v>484</v>
      </c>
      <c r="D98" s="14">
        <v>538279</v>
      </c>
      <c r="E98" s="15">
        <v>1085.71</v>
      </c>
      <c r="F98" s="16">
        <v>4.3E-3</v>
      </c>
      <c r="G98" s="16"/>
    </row>
    <row r="99" spans="1:7" x14ac:dyDescent="0.25">
      <c r="A99" s="13" t="s">
        <v>809</v>
      </c>
      <c r="B99" s="33" t="s">
        <v>810</v>
      </c>
      <c r="C99" s="33" t="s">
        <v>500</v>
      </c>
      <c r="D99" s="14">
        <v>67029</v>
      </c>
      <c r="E99" s="15">
        <v>1037.51</v>
      </c>
      <c r="F99" s="16">
        <v>4.1000000000000003E-3</v>
      </c>
      <c r="G99" s="16"/>
    </row>
    <row r="100" spans="1:7" x14ac:dyDescent="0.25">
      <c r="A100" s="13" t="s">
        <v>811</v>
      </c>
      <c r="B100" s="33" t="s">
        <v>812</v>
      </c>
      <c r="C100" s="33" t="s">
        <v>465</v>
      </c>
      <c r="D100" s="14">
        <v>781757</v>
      </c>
      <c r="E100" s="15">
        <v>1023.79</v>
      </c>
      <c r="F100" s="16">
        <v>4.1000000000000003E-3</v>
      </c>
      <c r="G100" s="16"/>
    </row>
    <row r="101" spans="1:7" x14ac:dyDescent="0.25">
      <c r="A101" s="13" t="s">
        <v>929</v>
      </c>
      <c r="B101" s="33" t="s">
        <v>930</v>
      </c>
      <c r="C101" s="33" t="s">
        <v>581</v>
      </c>
      <c r="D101" s="14">
        <v>104729</v>
      </c>
      <c r="E101" s="15">
        <v>987.23</v>
      </c>
      <c r="F101" s="16">
        <v>3.8999999999999998E-3</v>
      </c>
      <c r="G101" s="16"/>
    </row>
    <row r="102" spans="1:7" x14ac:dyDescent="0.25">
      <c r="A102" s="13" t="s">
        <v>894</v>
      </c>
      <c r="B102" s="33" t="s">
        <v>895</v>
      </c>
      <c r="C102" s="33" t="s">
        <v>495</v>
      </c>
      <c r="D102" s="14">
        <v>52062</v>
      </c>
      <c r="E102" s="15">
        <v>788.56</v>
      </c>
      <c r="F102" s="16">
        <v>3.0999999999999999E-3</v>
      </c>
      <c r="G102" s="16"/>
    </row>
    <row r="103" spans="1:7" x14ac:dyDescent="0.25">
      <c r="A103" s="17" t="s">
        <v>183</v>
      </c>
      <c r="B103" s="34"/>
      <c r="C103" s="34"/>
      <c r="D103" s="18"/>
      <c r="E103" s="37">
        <v>246579.34</v>
      </c>
      <c r="F103" s="38">
        <v>0.97729999999999995</v>
      </c>
      <c r="G103" s="21"/>
    </row>
    <row r="104" spans="1:7" x14ac:dyDescent="0.25">
      <c r="A104" s="17" t="s">
        <v>466</v>
      </c>
      <c r="B104" s="33"/>
      <c r="C104" s="33"/>
      <c r="D104" s="14"/>
      <c r="E104" s="15"/>
      <c r="F104" s="16"/>
      <c r="G104" s="16"/>
    </row>
    <row r="105" spans="1:7" x14ac:dyDescent="0.25">
      <c r="A105" s="17" t="s">
        <v>183</v>
      </c>
      <c r="B105" s="33"/>
      <c r="C105" s="33"/>
      <c r="D105" s="14"/>
      <c r="E105" s="39" t="s">
        <v>137</v>
      </c>
      <c r="F105" s="40" t="s">
        <v>137</v>
      </c>
      <c r="G105" s="16"/>
    </row>
    <row r="106" spans="1:7" x14ac:dyDescent="0.25">
      <c r="A106" s="24" t="s">
        <v>192</v>
      </c>
      <c r="B106" s="35"/>
      <c r="C106" s="35"/>
      <c r="D106" s="25"/>
      <c r="E106" s="30">
        <v>246579.34</v>
      </c>
      <c r="F106" s="31">
        <v>0.97729999999999995</v>
      </c>
      <c r="G106" s="21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17" t="s">
        <v>901</v>
      </c>
      <c r="B109" s="33"/>
      <c r="C109" s="33"/>
      <c r="D109" s="14"/>
      <c r="E109" s="15"/>
      <c r="F109" s="16"/>
      <c r="G109" s="16"/>
    </row>
    <row r="110" spans="1:7" x14ac:dyDescent="0.25">
      <c r="A110" s="13" t="s">
        <v>902</v>
      </c>
      <c r="B110" s="33" t="s">
        <v>903</v>
      </c>
      <c r="C110" s="33"/>
      <c r="D110" s="14">
        <v>79794.066000000006</v>
      </c>
      <c r="E110" s="15">
        <v>2674.03</v>
      </c>
      <c r="F110" s="16">
        <v>1.06E-2</v>
      </c>
      <c r="G110" s="16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24" t="s">
        <v>192</v>
      </c>
      <c r="B112" s="35"/>
      <c r="C112" s="35"/>
      <c r="D112" s="25"/>
      <c r="E112" s="19">
        <v>2674.03</v>
      </c>
      <c r="F112" s="20">
        <v>1.06E-2</v>
      </c>
      <c r="G112" s="21"/>
    </row>
    <row r="113" spans="1:7" x14ac:dyDescent="0.25">
      <c r="A113" s="13"/>
      <c r="B113" s="33"/>
      <c r="C113" s="33"/>
      <c r="D113" s="14"/>
      <c r="E113" s="15"/>
      <c r="F113" s="16"/>
      <c r="G113" s="16"/>
    </row>
    <row r="114" spans="1:7" x14ac:dyDescent="0.25">
      <c r="A114" s="17" t="s">
        <v>196</v>
      </c>
      <c r="B114" s="33"/>
      <c r="C114" s="33"/>
      <c r="D114" s="14"/>
      <c r="E114" s="15"/>
      <c r="F114" s="16"/>
      <c r="G114" s="16"/>
    </row>
    <row r="115" spans="1:7" x14ac:dyDescent="0.25">
      <c r="A115" s="13" t="s">
        <v>197</v>
      </c>
      <c r="B115" s="33"/>
      <c r="C115" s="33"/>
      <c r="D115" s="14"/>
      <c r="E115" s="15">
        <v>3705.62</v>
      </c>
      <c r="F115" s="16">
        <v>1.47E-2</v>
      </c>
      <c r="G115" s="16">
        <v>6.6567000000000001E-2</v>
      </c>
    </row>
    <row r="116" spans="1:7" x14ac:dyDescent="0.25">
      <c r="A116" s="13" t="s">
        <v>197</v>
      </c>
      <c r="B116" s="33"/>
      <c r="C116" s="33"/>
      <c r="D116" s="14"/>
      <c r="E116" s="15">
        <v>324.79000000000002</v>
      </c>
      <c r="F116" s="16">
        <v>1.2999999999999999E-3</v>
      </c>
      <c r="G116" s="16">
        <v>5.9499999999999997E-2</v>
      </c>
    </row>
    <row r="117" spans="1:7" x14ac:dyDescent="0.25">
      <c r="A117" s="17" t="s">
        <v>183</v>
      </c>
      <c r="B117" s="34"/>
      <c r="C117" s="34"/>
      <c r="D117" s="18"/>
      <c r="E117" s="37">
        <v>4030.41</v>
      </c>
      <c r="F117" s="38">
        <v>1.6E-2</v>
      </c>
      <c r="G117" s="21"/>
    </row>
    <row r="118" spans="1:7" x14ac:dyDescent="0.25">
      <c r="A118" s="13"/>
      <c r="B118" s="33"/>
      <c r="C118" s="33"/>
      <c r="D118" s="14"/>
      <c r="E118" s="15"/>
      <c r="F118" s="16"/>
      <c r="G118" s="16"/>
    </row>
    <row r="119" spans="1:7" x14ac:dyDescent="0.25">
      <c r="A119" s="24" t="s">
        <v>192</v>
      </c>
      <c r="B119" s="35"/>
      <c r="C119" s="35"/>
      <c r="D119" s="25"/>
      <c r="E119" s="19">
        <v>4030.41</v>
      </c>
      <c r="F119" s="20">
        <v>1.6E-2</v>
      </c>
      <c r="G119" s="21"/>
    </row>
    <row r="120" spans="1:7" x14ac:dyDescent="0.25">
      <c r="A120" s="13" t="s">
        <v>198</v>
      </c>
      <c r="B120" s="33"/>
      <c r="C120" s="33"/>
      <c r="D120" s="14"/>
      <c r="E120" s="15">
        <v>2.8620904</v>
      </c>
      <c r="F120" s="16">
        <v>1.1E-5</v>
      </c>
      <c r="G120" s="16"/>
    </row>
    <row r="121" spans="1:7" x14ac:dyDescent="0.25">
      <c r="A121" s="13" t="s">
        <v>199</v>
      </c>
      <c r="B121" s="33"/>
      <c r="C121" s="33"/>
      <c r="D121" s="14"/>
      <c r="E121" s="26">
        <v>-869.73209039999995</v>
      </c>
      <c r="F121" s="27">
        <v>-3.9110000000000004E-3</v>
      </c>
      <c r="G121" s="16">
        <v>6.5997E-2</v>
      </c>
    </row>
    <row r="122" spans="1:7" x14ac:dyDescent="0.25">
      <c r="A122" s="28" t="s">
        <v>200</v>
      </c>
      <c r="B122" s="36"/>
      <c r="C122" s="36"/>
      <c r="D122" s="29"/>
      <c r="E122" s="30">
        <v>252416.91</v>
      </c>
      <c r="F122" s="31">
        <v>1</v>
      </c>
      <c r="G122" s="31"/>
    </row>
    <row r="127" spans="1:7" x14ac:dyDescent="0.25">
      <c r="A127" s="1" t="s">
        <v>202</v>
      </c>
    </row>
    <row r="128" spans="1:7" x14ac:dyDescent="0.25">
      <c r="A128" s="48" t="s">
        <v>203</v>
      </c>
      <c r="B128" s="3" t="s">
        <v>137</v>
      </c>
    </row>
    <row r="129" spans="1:3" x14ac:dyDescent="0.25">
      <c r="A129" t="s">
        <v>204</v>
      </c>
    </row>
    <row r="130" spans="1:3" x14ac:dyDescent="0.25">
      <c r="A130" t="s">
        <v>205</v>
      </c>
      <c r="B130" t="s">
        <v>206</v>
      </c>
      <c r="C130" t="s">
        <v>206</v>
      </c>
    </row>
    <row r="131" spans="1:3" x14ac:dyDescent="0.25">
      <c r="B131" s="49">
        <v>45716</v>
      </c>
      <c r="C131" s="49">
        <v>45747</v>
      </c>
    </row>
    <row r="132" spans="1:3" x14ac:dyDescent="0.25">
      <c r="A132" t="s">
        <v>285</v>
      </c>
      <c r="B132">
        <v>12.9803</v>
      </c>
      <c r="C132">
        <v>13.973599999999999</v>
      </c>
    </row>
    <row r="133" spans="1:3" x14ac:dyDescent="0.25">
      <c r="A133" t="s">
        <v>212</v>
      </c>
      <c r="B133">
        <v>12.9803</v>
      </c>
      <c r="C133">
        <v>13.973599999999999</v>
      </c>
    </row>
    <row r="134" spans="1:3" x14ac:dyDescent="0.25">
      <c r="A134" t="s">
        <v>286</v>
      </c>
      <c r="B134">
        <v>12.6982</v>
      </c>
      <c r="C134">
        <v>13.652100000000001</v>
      </c>
    </row>
    <row r="135" spans="1:3" x14ac:dyDescent="0.25">
      <c r="A135" t="s">
        <v>218</v>
      </c>
      <c r="B135">
        <v>12.6982</v>
      </c>
      <c r="C135">
        <v>13.652100000000001</v>
      </c>
    </row>
    <row r="137" spans="1:3" x14ac:dyDescent="0.25">
      <c r="A137" t="s">
        <v>287</v>
      </c>
      <c r="B137" s="3" t="s">
        <v>137</v>
      </c>
    </row>
    <row r="138" spans="1:3" x14ac:dyDescent="0.25">
      <c r="A138" t="s">
        <v>233</v>
      </c>
      <c r="B138" s="3" t="s">
        <v>137</v>
      </c>
    </row>
    <row r="139" spans="1:3" ht="29.1" customHeight="1" x14ac:dyDescent="0.25">
      <c r="A139" s="48" t="s">
        <v>234</v>
      </c>
      <c r="B139" s="3" t="s">
        <v>137</v>
      </c>
    </row>
    <row r="140" spans="1:3" ht="29.1" customHeight="1" x14ac:dyDescent="0.25">
      <c r="A140" s="48" t="s">
        <v>235</v>
      </c>
      <c r="B140" s="3" t="s">
        <v>137</v>
      </c>
    </row>
    <row r="141" spans="1:3" x14ac:dyDescent="0.25">
      <c r="A141" t="s">
        <v>467</v>
      </c>
      <c r="B141" s="51">
        <v>0.40489999999999998</v>
      </c>
    </row>
    <row r="142" spans="1:3" ht="43.5" customHeight="1" x14ac:dyDescent="0.25">
      <c r="A142" s="48" t="s">
        <v>237</v>
      </c>
      <c r="B142" s="3" t="s">
        <v>137</v>
      </c>
    </row>
    <row r="143" spans="1:3" x14ac:dyDescent="0.25">
      <c r="B143" s="3"/>
    </row>
    <row r="144" spans="1:3" ht="29.1" customHeight="1" x14ac:dyDescent="0.25">
      <c r="A144" s="48" t="s">
        <v>238</v>
      </c>
      <c r="B144" s="3" t="s">
        <v>137</v>
      </c>
    </row>
    <row r="145" spans="1:4" ht="29.1" customHeight="1" x14ac:dyDescent="0.25">
      <c r="A145" s="48" t="s">
        <v>239</v>
      </c>
      <c r="B145" t="s">
        <v>137</v>
      </c>
    </row>
    <row r="146" spans="1:4" ht="29.1" customHeight="1" x14ac:dyDescent="0.25">
      <c r="A146" s="48" t="s">
        <v>240</v>
      </c>
      <c r="B146" s="3" t="s">
        <v>137</v>
      </c>
    </row>
    <row r="147" spans="1:4" ht="29.1" customHeight="1" x14ac:dyDescent="0.25">
      <c r="A147" s="48" t="s">
        <v>241</v>
      </c>
      <c r="B147" s="3" t="s">
        <v>137</v>
      </c>
    </row>
    <row r="149" spans="1:4" ht="69.95" customHeight="1" x14ac:dyDescent="0.25">
      <c r="A149" s="71" t="s">
        <v>251</v>
      </c>
      <c r="B149" s="71" t="s">
        <v>252</v>
      </c>
      <c r="C149" s="71" t="s">
        <v>5</v>
      </c>
      <c r="D149" s="71" t="s">
        <v>6</v>
      </c>
    </row>
    <row r="150" spans="1:4" ht="69.95" customHeight="1" x14ac:dyDescent="0.25">
      <c r="A150" s="71" t="s">
        <v>3182</v>
      </c>
      <c r="B150" s="71"/>
      <c r="C150" s="71" t="s">
        <v>3183</v>
      </c>
      <c r="D15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129"/>
  <sheetViews>
    <sheetView showGridLines="0" workbookViewId="0">
      <pane ySplit="4" topLeftCell="A125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3184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3185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1211</v>
      </c>
      <c r="B8" s="33" t="s">
        <v>1212</v>
      </c>
      <c r="C8" s="33" t="s">
        <v>445</v>
      </c>
      <c r="D8" s="14">
        <v>4036475</v>
      </c>
      <c r="E8" s="15">
        <v>31789.26</v>
      </c>
      <c r="F8" s="16">
        <v>3.6799999999999999E-2</v>
      </c>
      <c r="G8" s="16"/>
    </row>
    <row r="9" spans="1:8" x14ac:dyDescent="0.25">
      <c r="A9" s="13" t="s">
        <v>621</v>
      </c>
      <c r="B9" s="33" t="s">
        <v>622</v>
      </c>
      <c r="C9" s="33" t="s">
        <v>487</v>
      </c>
      <c r="D9" s="14">
        <v>2674120</v>
      </c>
      <c r="E9" s="15">
        <v>29333.759999999998</v>
      </c>
      <c r="F9" s="16">
        <v>3.4000000000000002E-2</v>
      </c>
      <c r="G9" s="16"/>
    </row>
    <row r="10" spans="1:8" x14ac:dyDescent="0.25">
      <c r="A10" s="13" t="s">
        <v>850</v>
      </c>
      <c r="B10" s="33" t="s">
        <v>851</v>
      </c>
      <c r="C10" s="33" t="s">
        <v>405</v>
      </c>
      <c r="D10" s="14">
        <v>500036</v>
      </c>
      <c r="E10" s="15">
        <v>27570.73</v>
      </c>
      <c r="F10" s="16">
        <v>3.1899999999999998E-2</v>
      </c>
      <c r="G10" s="16"/>
    </row>
    <row r="11" spans="1:8" x14ac:dyDescent="0.25">
      <c r="A11" s="13" t="s">
        <v>892</v>
      </c>
      <c r="B11" s="33" t="s">
        <v>893</v>
      </c>
      <c r="C11" s="33" t="s">
        <v>415</v>
      </c>
      <c r="D11" s="14">
        <v>197393</v>
      </c>
      <c r="E11" s="15">
        <v>26015.41</v>
      </c>
      <c r="F11" s="16">
        <v>3.0099999999999998E-2</v>
      </c>
      <c r="G11" s="16"/>
    </row>
    <row r="12" spans="1:8" x14ac:dyDescent="0.25">
      <c r="A12" s="13" t="s">
        <v>907</v>
      </c>
      <c r="B12" s="33" t="s">
        <v>908</v>
      </c>
      <c r="C12" s="33" t="s">
        <v>909</v>
      </c>
      <c r="D12" s="14">
        <v>3955954</v>
      </c>
      <c r="E12" s="15">
        <v>25778.97</v>
      </c>
      <c r="F12" s="16">
        <v>2.9899999999999999E-2</v>
      </c>
      <c r="G12" s="16"/>
    </row>
    <row r="13" spans="1:8" x14ac:dyDescent="0.25">
      <c r="A13" s="13" t="s">
        <v>813</v>
      </c>
      <c r="B13" s="33" t="s">
        <v>814</v>
      </c>
      <c r="C13" s="33" t="s">
        <v>405</v>
      </c>
      <c r="D13" s="14">
        <v>286315</v>
      </c>
      <c r="E13" s="15">
        <v>23217.86</v>
      </c>
      <c r="F13" s="16">
        <v>2.69E-2</v>
      </c>
      <c r="G13" s="16"/>
    </row>
    <row r="14" spans="1:8" x14ac:dyDescent="0.25">
      <c r="A14" s="13" t="s">
        <v>927</v>
      </c>
      <c r="B14" s="33" t="s">
        <v>928</v>
      </c>
      <c r="C14" s="33" t="s">
        <v>438</v>
      </c>
      <c r="D14" s="14">
        <v>193121</v>
      </c>
      <c r="E14" s="15">
        <v>21714.53</v>
      </c>
      <c r="F14" s="16">
        <v>2.52E-2</v>
      </c>
      <c r="G14" s="16"/>
    </row>
    <row r="15" spans="1:8" x14ac:dyDescent="0.25">
      <c r="A15" s="13" t="s">
        <v>806</v>
      </c>
      <c r="B15" s="33" t="s">
        <v>807</v>
      </c>
      <c r="C15" s="33" t="s">
        <v>808</v>
      </c>
      <c r="D15" s="14">
        <v>1301403</v>
      </c>
      <c r="E15" s="15">
        <v>20689.05</v>
      </c>
      <c r="F15" s="16">
        <v>2.4E-2</v>
      </c>
      <c r="G15" s="16"/>
    </row>
    <row r="16" spans="1:8" x14ac:dyDescent="0.25">
      <c r="A16" s="13" t="s">
        <v>875</v>
      </c>
      <c r="B16" s="33" t="s">
        <v>876</v>
      </c>
      <c r="C16" s="33" t="s">
        <v>460</v>
      </c>
      <c r="D16" s="14">
        <v>3160376</v>
      </c>
      <c r="E16" s="15">
        <v>20179</v>
      </c>
      <c r="F16" s="16">
        <v>2.3400000000000001E-2</v>
      </c>
      <c r="G16" s="16"/>
    </row>
    <row r="17" spans="1:7" x14ac:dyDescent="0.25">
      <c r="A17" s="13" t="s">
        <v>627</v>
      </c>
      <c r="B17" s="33" t="s">
        <v>628</v>
      </c>
      <c r="C17" s="33" t="s">
        <v>431</v>
      </c>
      <c r="D17" s="14">
        <v>887169</v>
      </c>
      <c r="E17" s="15">
        <v>17991.34</v>
      </c>
      <c r="F17" s="16">
        <v>2.0799999999999999E-2</v>
      </c>
      <c r="G17" s="16"/>
    </row>
    <row r="18" spans="1:7" x14ac:dyDescent="0.25">
      <c r="A18" s="13" t="s">
        <v>1574</v>
      </c>
      <c r="B18" s="33" t="s">
        <v>1575</v>
      </c>
      <c r="C18" s="33" t="s">
        <v>396</v>
      </c>
      <c r="D18" s="14">
        <v>9288470</v>
      </c>
      <c r="E18" s="15">
        <v>17901.669999999998</v>
      </c>
      <c r="F18" s="16">
        <v>2.07E-2</v>
      </c>
      <c r="G18" s="16"/>
    </row>
    <row r="19" spans="1:7" x14ac:dyDescent="0.25">
      <c r="A19" s="13" t="s">
        <v>852</v>
      </c>
      <c r="B19" s="33" t="s">
        <v>853</v>
      </c>
      <c r="C19" s="33" t="s">
        <v>465</v>
      </c>
      <c r="D19" s="14">
        <v>1996687</v>
      </c>
      <c r="E19" s="15">
        <v>17480.990000000002</v>
      </c>
      <c r="F19" s="16">
        <v>2.0199999999999999E-2</v>
      </c>
      <c r="G19" s="16"/>
    </row>
    <row r="20" spans="1:7" x14ac:dyDescent="0.25">
      <c r="A20" s="13" t="s">
        <v>921</v>
      </c>
      <c r="B20" s="33" t="s">
        <v>922</v>
      </c>
      <c r="C20" s="33" t="s">
        <v>565</v>
      </c>
      <c r="D20" s="14">
        <v>40771</v>
      </c>
      <c r="E20" s="15">
        <v>17406.669999999998</v>
      </c>
      <c r="F20" s="16">
        <v>2.0199999999999999E-2</v>
      </c>
      <c r="G20" s="16"/>
    </row>
    <row r="21" spans="1:7" x14ac:dyDescent="0.25">
      <c r="A21" s="13" t="s">
        <v>643</v>
      </c>
      <c r="B21" s="33" t="s">
        <v>644</v>
      </c>
      <c r="C21" s="33" t="s">
        <v>431</v>
      </c>
      <c r="D21" s="14">
        <v>1092082</v>
      </c>
      <c r="E21" s="15">
        <v>16401.98</v>
      </c>
      <c r="F21" s="16">
        <v>1.9E-2</v>
      </c>
      <c r="G21" s="16"/>
    </row>
    <row r="22" spans="1:7" x14ac:dyDescent="0.25">
      <c r="A22" s="13" t="s">
        <v>631</v>
      </c>
      <c r="B22" s="33" t="s">
        <v>632</v>
      </c>
      <c r="C22" s="33" t="s">
        <v>487</v>
      </c>
      <c r="D22" s="14">
        <v>2315577</v>
      </c>
      <c r="E22" s="15">
        <v>16170.83</v>
      </c>
      <c r="F22" s="16">
        <v>1.8700000000000001E-2</v>
      </c>
      <c r="G22" s="16"/>
    </row>
    <row r="23" spans="1:7" x14ac:dyDescent="0.25">
      <c r="A23" s="13" t="s">
        <v>787</v>
      </c>
      <c r="B23" s="33" t="s">
        <v>788</v>
      </c>
      <c r="C23" s="33" t="s">
        <v>479</v>
      </c>
      <c r="D23" s="14">
        <v>677164</v>
      </c>
      <c r="E23" s="15">
        <v>16136.14</v>
      </c>
      <c r="F23" s="16">
        <v>1.8700000000000001E-2</v>
      </c>
      <c r="G23" s="16"/>
    </row>
    <row r="24" spans="1:7" x14ac:dyDescent="0.25">
      <c r="A24" s="13" t="s">
        <v>877</v>
      </c>
      <c r="B24" s="33" t="s">
        <v>878</v>
      </c>
      <c r="C24" s="33" t="s">
        <v>448</v>
      </c>
      <c r="D24" s="14">
        <v>641428</v>
      </c>
      <c r="E24" s="15">
        <v>15579.97</v>
      </c>
      <c r="F24" s="16">
        <v>1.7999999999999999E-2</v>
      </c>
      <c r="G24" s="16"/>
    </row>
    <row r="25" spans="1:7" x14ac:dyDescent="0.25">
      <c r="A25" s="13" t="s">
        <v>1566</v>
      </c>
      <c r="B25" s="33" t="s">
        <v>1567</v>
      </c>
      <c r="C25" s="33" t="s">
        <v>479</v>
      </c>
      <c r="D25" s="14">
        <v>330910</v>
      </c>
      <c r="E25" s="15">
        <v>15137.31</v>
      </c>
      <c r="F25" s="16">
        <v>1.7500000000000002E-2</v>
      </c>
      <c r="G25" s="16"/>
    </row>
    <row r="26" spans="1:7" x14ac:dyDescent="0.25">
      <c r="A26" s="13" t="s">
        <v>1750</v>
      </c>
      <c r="B26" s="33" t="s">
        <v>1751</v>
      </c>
      <c r="C26" s="33" t="s">
        <v>786</v>
      </c>
      <c r="D26" s="14">
        <v>302601</v>
      </c>
      <c r="E26" s="15">
        <v>14926.25</v>
      </c>
      <c r="F26" s="16">
        <v>1.7299999999999999E-2</v>
      </c>
      <c r="G26" s="16"/>
    </row>
    <row r="27" spans="1:7" x14ac:dyDescent="0.25">
      <c r="A27" s="13" t="s">
        <v>919</v>
      </c>
      <c r="B27" s="33" t="s">
        <v>920</v>
      </c>
      <c r="C27" s="33" t="s">
        <v>581</v>
      </c>
      <c r="D27" s="14">
        <v>363175</v>
      </c>
      <c r="E27" s="15">
        <v>14577.48</v>
      </c>
      <c r="F27" s="16">
        <v>1.6899999999999998E-2</v>
      </c>
      <c r="G27" s="16"/>
    </row>
    <row r="28" spans="1:7" x14ac:dyDescent="0.25">
      <c r="A28" s="13" t="s">
        <v>780</v>
      </c>
      <c r="B28" s="33" t="s">
        <v>781</v>
      </c>
      <c r="C28" s="33" t="s">
        <v>581</v>
      </c>
      <c r="D28" s="14">
        <v>262753</v>
      </c>
      <c r="E28" s="15">
        <v>14398.34</v>
      </c>
      <c r="F28" s="16">
        <v>1.67E-2</v>
      </c>
      <c r="G28" s="16"/>
    </row>
    <row r="29" spans="1:7" x14ac:dyDescent="0.25">
      <c r="A29" s="13" t="s">
        <v>826</v>
      </c>
      <c r="B29" s="33" t="s">
        <v>827</v>
      </c>
      <c r="C29" s="33" t="s">
        <v>396</v>
      </c>
      <c r="D29" s="14">
        <v>2562486</v>
      </c>
      <c r="E29" s="15">
        <v>13870.74</v>
      </c>
      <c r="F29" s="16">
        <v>1.61E-2</v>
      </c>
      <c r="G29" s="16"/>
    </row>
    <row r="30" spans="1:7" x14ac:dyDescent="0.25">
      <c r="A30" s="13" t="s">
        <v>1207</v>
      </c>
      <c r="B30" s="33" t="s">
        <v>1208</v>
      </c>
      <c r="C30" s="33" t="s">
        <v>490</v>
      </c>
      <c r="D30" s="14">
        <v>898207</v>
      </c>
      <c r="E30" s="15">
        <v>13354.99</v>
      </c>
      <c r="F30" s="16">
        <v>1.55E-2</v>
      </c>
      <c r="G30" s="16"/>
    </row>
    <row r="31" spans="1:7" x14ac:dyDescent="0.25">
      <c r="A31" s="13" t="s">
        <v>1220</v>
      </c>
      <c r="B31" s="33" t="s">
        <v>1221</v>
      </c>
      <c r="C31" s="33" t="s">
        <v>438</v>
      </c>
      <c r="D31" s="14">
        <v>433189</v>
      </c>
      <c r="E31" s="15">
        <v>12732.07</v>
      </c>
      <c r="F31" s="16">
        <v>1.47E-2</v>
      </c>
      <c r="G31" s="16"/>
    </row>
    <row r="32" spans="1:7" x14ac:dyDescent="0.25">
      <c r="A32" s="13" t="s">
        <v>882</v>
      </c>
      <c r="B32" s="33" t="s">
        <v>883</v>
      </c>
      <c r="C32" s="33" t="s">
        <v>530</v>
      </c>
      <c r="D32" s="14">
        <v>806470</v>
      </c>
      <c r="E32" s="15">
        <v>12300.68</v>
      </c>
      <c r="F32" s="16">
        <v>1.4200000000000001E-2</v>
      </c>
      <c r="G32" s="16"/>
    </row>
    <row r="33" spans="1:7" x14ac:dyDescent="0.25">
      <c r="A33" s="13" t="s">
        <v>869</v>
      </c>
      <c r="B33" s="33" t="s">
        <v>870</v>
      </c>
      <c r="C33" s="33" t="s">
        <v>856</v>
      </c>
      <c r="D33" s="14">
        <v>560888</v>
      </c>
      <c r="E33" s="15">
        <v>11944.67</v>
      </c>
      <c r="F33" s="16">
        <v>1.38E-2</v>
      </c>
      <c r="G33" s="16"/>
    </row>
    <row r="34" spans="1:7" x14ac:dyDescent="0.25">
      <c r="A34" s="13" t="s">
        <v>804</v>
      </c>
      <c r="B34" s="33" t="s">
        <v>805</v>
      </c>
      <c r="C34" s="33" t="s">
        <v>581</v>
      </c>
      <c r="D34" s="14">
        <v>222135</v>
      </c>
      <c r="E34" s="15">
        <v>11799.26</v>
      </c>
      <c r="F34" s="16">
        <v>1.37E-2</v>
      </c>
      <c r="G34" s="16"/>
    </row>
    <row r="35" spans="1:7" x14ac:dyDescent="0.25">
      <c r="A35" s="13" t="s">
        <v>830</v>
      </c>
      <c r="B35" s="33" t="s">
        <v>831</v>
      </c>
      <c r="C35" s="33" t="s">
        <v>405</v>
      </c>
      <c r="D35" s="14">
        <v>464534</v>
      </c>
      <c r="E35" s="15">
        <v>11614.28</v>
      </c>
      <c r="F35" s="16">
        <v>1.35E-2</v>
      </c>
      <c r="G35" s="16"/>
    </row>
    <row r="36" spans="1:7" x14ac:dyDescent="0.25">
      <c r="A36" s="13" t="s">
        <v>776</v>
      </c>
      <c r="B36" s="33" t="s">
        <v>777</v>
      </c>
      <c r="C36" s="33" t="s">
        <v>484</v>
      </c>
      <c r="D36" s="14">
        <v>218071</v>
      </c>
      <c r="E36" s="15">
        <v>11612.61</v>
      </c>
      <c r="F36" s="16">
        <v>1.35E-2</v>
      </c>
      <c r="G36" s="16"/>
    </row>
    <row r="37" spans="1:7" x14ac:dyDescent="0.25">
      <c r="A37" s="13" t="s">
        <v>1203</v>
      </c>
      <c r="B37" s="33" t="s">
        <v>1204</v>
      </c>
      <c r="C37" s="33" t="s">
        <v>445</v>
      </c>
      <c r="D37" s="14">
        <v>1650687</v>
      </c>
      <c r="E37" s="15">
        <v>10966.34</v>
      </c>
      <c r="F37" s="16">
        <v>1.2699999999999999E-2</v>
      </c>
      <c r="G37" s="16"/>
    </row>
    <row r="38" spans="1:7" x14ac:dyDescent="0.25">
      <c r="A38" s="13" t="s">
        <v>1570</v>
      </c>
      <c r="B38" s="33" t="s">
        <v>1571</v>
      </c>
      <c r="C38" s="33" t="s">
        <v>438</v>
      </c>
      <c r="D38" s="14">
        <v>257242</v>
      </c>
      <c r="E38" s="15">
        <v>10832.07</v>
      </c>
      <c r="F38" s="16">
        <v>1.2500000000000001E-2</v>
      </c>
      <c r="G38" s="16"/>
    </row>
    <row r="39" spans="1:7" x14ac:dyDescent="0.25">
      <c r="A39" s="13" t="s">
        <v>796</v>
      </c>
      <c r="B39" s="33" t="s">
        <v>797</v>
      </c>
      <c r="C39" s="33" t="s">
        <v>479</v>
      </c>
      <c r="D39" s="14">
        <v>1643007</v>
      </c>
      <c r="E39" s="15">
        <v>10778.13</v>
      </c>
      <c r="F39" s="16">
        <v>1.2500000000000001E-2</v>
      </c>
      <c r="G39" s="16"/>
    </row>
    <row r="40" spans="1:7" x14ac:dyDescent="0.25">
      <c r="A40" s="13" t="s">
        <v>418</v>
      </c>
      <c r="B40" s="33" t="s">
        <v>419</v>
      </c>
      <c r="C40" s="33" t="s">
        <v>420</v>
      </c>
      <c r="D40" s="14">
        <v>3575048</v>
      </c>
      <c r="E40" s="15">
        <v>10772.33</v>
      </c>
      <c r="F40" s="16">
        <v>1.2500000000000001E-2</v>
      </c>
      <c r="G40" s="16"/>
    </row>
    <row r="41" spans="1:7" x14ac:dyDescent="0.25">
      <c r="A41" s="13" t="s">
        <v>884</v>
      </c>
      <c r="B41" s="33" t="s">
        <v>885</v>
      </c>
      <c r="C41" s="33" t="s">
        <v>856</v>
      </c>
      <c r="D41" s="14">
        <v>650798</v>
      </c>
      <c r="E41" s="15">
        <v>10694.56</v>
      </c>
      <c r="F41" s="16">
        <v>1.24E-2</v>
      </c>
      <c r="G41" s="16"/>
    </row>
    <row r="42" spans="1:7" x14ac:dyDescent="0.25">
      <c r="A42" s="13" t="s">
        <v>910</v>
      </c>
      <c r="B42" s="33" t="s">
        <v>911</v>
      </c>
      <c r="C42" s="33" t="s">
        <v>465</v>
      </c>
      <c r="D42" s="14">
        <v>537570</v>
      </c>
      <c r="E42" s="15">
        <v>10580.99</v>
      </c>
      <c r="F42" s="16">
        <v>1.23E-2</v>
      </c>
      <c r="G42" s="16"/>
    </row>
    <row r="43" spans="1:7" x14ac:dyDescent="0.25">
      <c r="A43" s="13" t="s">
        <v>871</v>
      </c>
      <c r="B43" s="33" t="s">
        <v>872</v>
      </c>
      <c r="C43" s="33" t="s">
        <v>465</v>
      </c>
      <c r="D43" s="14">
        <v>393526</v>
      </c>
      <c r="E43" s="15">
        <v>10053.799999999999</v>
      </c>
      <c r="F43" s="16">
        <v>1.1599999999999999E-2</v>
      </c>
      <c r="G43" s="16"/>
    </row>
    <row r="44" spans="1:7" x14ac:dyDescent="0.25">
      <c r="A44" s="13" t="s">
        <v>802</v>
      </c>
      <c r="B44" s="33" t="s">
        <v>803</v>
      </c>
      <c r="C44" s="33" t="s">
        <v>479</v>
      </c>
      <c r="D44" s="14">
        <v>654872</v>
      </c>
      <c r="E44" s="15">
        <v>9953.73</v>
      </c>
      <c r="F44" s="16">
        <v>1.15E-2</v>
      </c>
      <c r="G44" s="16"/>
    </row>
    <row r="45" spans="1:7" x14ac:dyDescent="0.25">
      <c r="A45" s="13" t="s">
        <v>838</v>
      </c>
      <c r="B45" s="33" t="s">
        <v>839</v>
      </c>
      <c r="C45" s="33" t="s">
        <v>415</v>
      </c>
      <c r="D45" s="14">
        <v>647501</v>
      </c>
      <c r="E45" s="15">
        <v>9445.1</v>
      </c>
      <c r="F45" s="16">
        <v>1.09E-2</v>
      </c>
      <c r="G45" s="16"/>
    </row>
    <row r="46" spans="1:7" x14ac:dyDescent="0.25">
      <c r="A46" s="13" t="s">
        <v>848</v>
      </c>
      <c r="B46" s="33" t="s">
        <v>849</v>
      </c>
      <c r="C46" s="33" t="s">
        <v>479</v>
      </c>
      <c r="D46" s="14">
        <v>922083</v>
      </c>
      <c r="E46" s="15">
        <v>9351.2999999999993</v>
      </c>
      <c r="F46" s="16">
        <v>1.0800000000000001E-2</v>
      </c>
      <c r="G46" s="16"/>
    </row>
    <row r="47" spans="1:7" x14ac:dyDescent="0.25">
      <c r="A47" s="13" t="s">
        <v>655</v>
      </c>
      <c r="B47" s="33" t="s">
        <v>656</v>
      </c>
      <c r="C47" s="33" t="s">
        <v>431</v>
      </c>
      <c r="D47" s="14">
        <v>337744</v>
      </c>
      <c r="E47" s="15">
        <v>8859.0300000000007</v>
      </c>
      <c r="F47" s="16">
        <v>1.03E-2</v>
      </c>
      <c r="G47" s="16"/>
    </row>
    <row r="48" spans="1:7" x14ac:dyDescent="0.25">
      <c r="A48" s="13" t="s">
        <v>861</v>
      </c>
      <c r="B48" s="33" t="s">
        <v>862</v>
      </c>
      <c r="C48" s="33" t="s">
        <v>530</v>
      </c>
      <c r="D48" s="14">
        <v>305698</v>
      </c>
      <c r="E48" s="15">
        <v>8843.3799999999992</v>
      </c>
      <c r="F48" s="16">
        <v>1.0200000000000001E-2</v>
      </c>
      <c r="G48" s="16"/>
    </row>
    <row r="49" spans="1:7" x14ac:dyDescent="0.25">
      <c r="A49" s="13" t="s">
        <v>1584</v>
      </c>
      <c r="B49" s="33" t="s">
        <v>1585</v>
      </c>
      <c r="C49" s="33" t="s">
        <v>420</v>
      </c>
      <c r="D49" s="14">
        <v>687858</v>
      </c>
      <c r="E49" s="15">
        <v>8814.2099999999991</v>
      </c>
      <c r="F49" s="16">
        <v>1.0200000000000001E-2</v>
      </c>
      <c r="G49" s="16"/>
    </row>
    <row r="50" spans="1:7" x14ac:dyDescent="0.25">
      <c r="A50" s="13" t="s">
        <v>1773</v>
      </c>
      <c r="B50" s="33" t="s">
        <v>1774</v>
      </c>
      <c r="C50" s="33" t="s">
        <v>786</v>
      </c>
      <c r="D50" s="14">
        <v>28807</v>
      </c>
      <c r="E50" s="15">
        <v>8786.98</v>
      </c>
      <c r="F50" s="16">
        <v>1.0200000000000001E-2</v>
      </c>
      <c r="G50" s="16"/>
    </row>
    <row r="51" spans="1:7" x14ac:dyDescent="0.25">
      <c r="A51" s="13" t="s">
        <v>1744</v>
      </c>
      <c r="B51" s="33" t="s">
        <v>1745</v>
      </c>
      <c r="C51" s="33" t="s">
        <v>500</v>
      </c>
      <c r="D51" s="14">
        <v>765511</v>
      </c>
      <c r="E51" s="15">
        <v>8785.77</v>
      </c>
      <c r="F51" s="16">
        <v>1.0200000000000001E-2</v>
      </c>
      <c r="G51" s="16"/>
    </row>
    <row r="52" spans="1:7" x14ac:dyDescent="0.25">
      <c r="A52" s="13" t="s">
        <v>896</v>
      </c>
      <c r="B52" s="33" t="s">
        <v>897</v>
      </c>
      <c r="C52" s="33" t="s">
        <v>898</v>
      </c>
      <c r="D52" s="14">
        <v>2096569</v>
      </c>
      <c r="E52" s="15">
        <v>8108.48</v>
      </c>
      <c r="F52" s="16">
        <v>9.4000000000000004E-3</v>
      </c>
      <c r="G52" s="16"/>
    </row>
    <row r="53" spans="1:7" x14ac:dyDescent="0.25">
      <c r="A53" s="13" t="s">
        <v>1576</v>
      </c>
      <c r="B53" s="33" t="s">
        <v>1577</v>
      </c>
      <c r="C53" s="33" t="s">
        <v>552</v>
      </c>
      <c r="D53" s="14">
        <v>249457</v>
      </c>
      <c r="E53" s="15">
        <v>8107.48</v>
      </c>
      <c r="F53" s="16">
        <v>9.4000000000000004E-3</v>
      </c>
      <c r="G53" s="16"/>
    </row>
    <row r="54" spans="1:7" x14ac:dyDescent="0.25">
      <c r="A54" s="13" t="s">
        <v>1617</v>
      </c>
      <c r="B54" s="33" t="s">
        <v>1618</v>
      </c>
      <c r="C54" s="33" t="s">
        <v>856</v>
      </c>
      <c r="D54" s="14">
        <v>470988</v>
      </c>
      <c r="E54" s="15">
        <v>7711.96</v>
      </c>
      <c r="F54" s="16">
        <v>8.8999999999999999E-3</v>
      </c>
      <c r="G54" s="16"/>
    </row>
    <row r="55" spans="1:7" x14ac:dyDescent="0.25">
      <c r="A55" s="13" t="s">
        <v>1228</v>
      </c>
      <c r="B55" s="33" t="s">
        <v>1229</v>
      </c>
      <c r="C55" s="33" t="s">
        <v>552</v>
      </c>
      <c r="D55" s="14">
        <v>3550429</v>
      </c>
      <c r="E55" s="15">
        <v>7250.69</v>
      </c>
      <c r="F55" s="16">
        <v>8.3999999999999995E-3</v>
      </c>
      <c r="G55" s="16"/>
    </row>
    <row r="56" spans="1:7" x14ac:dyDescent="0.25">
      <c r="A56" s="13" t="s">
        <v>800</v>
      </c>
      <c r="B56" s="33" t="s">
        <v>801</v>
      </c>
      <c r="C56" s="33" t="s">
        <v>396</v>
      </c>
      <c r="D56" s="14">
        <v>3458991</v>
      </c>
      <c r="E56" s="15">
        <v>7237.59</v>
      </c>
      <c r="F56" s="16">
        <v>8.3999999999999995E-3</v>
      </c>
      <c r="G56" s="16"/>
    </row>
    <row r="57" spans="1:7" x14ac:dyDescent="0.25">
      <c r="A57" s="13" t="s">
        <v>526</v>
      </c>
      <c r="B57" s="33" t="s">
        <v>527</v>
      </c>
      <c r="C57" s="33" t="s">
        <v>393</v>
      </c>
      <c r="D57" s="14">
        <v>1069631</v>
      </c>
      <c r="E57" s="15">
        <v>7070.26</v>
      </c>
      <c r="F57" s="16">
        <v>8.2000000000000007E-3</v>
      </c>
      <c r="G57" s="16"/>
    </row>
    <row r="58" spans="1:7" x14ac:dyDescent="0.25">
      <c r="A58" s="13" t="s">
        <v>844</v>
      </c>
      <c r="B58" s="33" t="s">
        <v>845</v>
      </c>
      <c r="C58" s="33" t="s">
        <v>412</v>
      </c>
      <c r="D58" s="14">
        <v>279768</v>
      </c>
      <c r="E58" s="15">
        <v>6769.97</v>
      </c>
      <c r="F58" s="16">
        <v>7.7999999999999996E-3</v>
      </c>
      <c r="G58" s="16"/>
    </row>
    <row r="59" spans="1:7" x14ac:dyDescent="0.25">
      <c r="A59" s="13" t="s">
        <v>482</v>
      </c>
      <c r="B59" s="33" t="s">
        <v>483</v>
      </c>
      <c r="C59" s="33" t="s">
        <v>484</v>
      </c>
      <c r="D59" s="14">
        <v>6329264</v>
      </c>
      <c r="E59" s="15">
        <v>6597.62</v>
      </c>
      <c r="F59" s="16">
        <v>7.6E-3</v>
      </c>
      <c r="G59" s="16"/>
    </row>
    <row r="60" spans="1:7" x14ac:dyDescent="0.25">
      <c r="A60" s="13" t="s">
        <v>1568</v>
      </c>
      <c r="B60" s="33" t="s">
        <v>1569</v>
      </c>
      <c r="C60" s="33" t="s">
        <v>484</v>
      </c>
      <c r="D60" s="14">
        <v>90332</v>
      </c>
      <c r="E60" s="15">
        <v>6487.1</v>
      </c>
      <c r="F60" s="16">
        <v>7.4999999999999997E-3</v>
      </c>
      <c r="G60" s="16"/>
    </row>
    <row r="61" spans="1:7" x14ac:dyDescent="0.25">
      <c r="A61" s="13" t="s">
        <v>873</v>
      </c>
      <c r="B61" s="33" t="s">
        <v>874</v>
      </c>
      <c r="C61" s="33" t="s">
        <v>431</v>
      </c>
      <c r="D61" s="14">
        <v>668642</v>
      </c>
      <c r="E61" s="15">
        <v>6216.7</v>
      </c>
      <c r="F61" s="16">
        <v>7.1999999999999998E-3</v>
      </c>
      <c r="G61" s="16"/>
    </row>
    <row r="62" spans="1:7" x14ac:dyDescent="0.25">
      <c r="A62" s="13" t="s">
        <v>964</v>
      </c>
      <c r="B62" s="33" t="s">
        <v>965</v>
      </c>
      <c r="C62" s="33" t="s">
        <v>460</v>
      </c>
      <c r="D62" s="14">
        <v>1095999</v>
      </c>
      <c r="E62" s="15">
        <v>6177.05</v>
      </c>
      <c r="F62" s="16">
        <v>7.1999999999999998E-3</v>
      </c>
      <c r="G62" s="16"/>
    </row>
    <row r="63" spans="1:7" x14ac:dyDescent="0.25">
      <c r="A63" s="13" t="s">
        <v>925</v>
      </c>
      <c r="B63" s="33" t="s">
        <v>926</v>
      </c>
      <c r="C63" s="33" t="s">
        <v>530</v>
      </c>
      <c r="D63" s="14">
        <v>199079</v>
      </c>
      <c r="E63" s="15">
        <v>6075.59</v>
      </c>
      <c r="F63" s="16">
        <v>7.0000000000000001E-3</v>
      </c>
      <c r="G63" s="16"/>
    </row>
    <row r="64" spans="1:7" x14ac:dyDescent="0.25">
      <c r="A64" s="13" t="s">
        <v>2075</v>
      </c>
      <c r="B64" s="33" t="s">
        <v>2076</v>
      </c>
      <c r="C64" s="33" t="s">
        <v>1609</v>
      </c>
      <c r="D64" s="14">
        <v>8794747</v>
      </c>
      <c r="E64" s="15">
        <v>6058.7</v>
      </c>
      <c r="F64" s="16">
        <v>7.0000000000000001E-3</v>
      </c>
      <c r="G64" s="16"/>
    </row>
    <row r="65" spans="1:7" x14ac:dyDescent="0.25">
      <c r="A65" s="13" t="s">
        <v>471</v>
      </c>
      <c r="B65" s="33" t="s">
        <v>472</v>
      </c>
      <c r="C65" s="33" t="s">
        <v>473</v>
      </c>
      <c r="D65" s="14">
        <v>407340</v>
      </c>
      <c r="E65" s="15">
        <v>5962.64</v>
      </c>
      <c r="F65" s="16">
        <v>6.8999999999999999E-3</v>
      </c>
      <c r="G65" s="16"/>
    </row>
    <row r="66" spans="1:7" x14ac:dyDescent="0.25">
      <c r="A66" s="13" t="s">
        <v>2587</v>
      </c>
      <c r="B66" s="33" t="s">
        <v>2588</v>
      </c>
      <c r="C66" s="33" t="s">
        <v>465</v>
      </c>
      <c r="D66" s="14">
        <v>196652</v>
      </c>
      <c r="E66" s="15">
        <v>5662.59</v>
      </c>
      <c r="F66" s="16">
        <v>6.6E-3</v>
      </c>
      <c r="G66" s="16"/>
    </row>
    <row r="67" spans="1:7" x14ac:dyDescent="0.25">
      <c r="A67" s="13" t="s">
        <v>832</v>
      </c>
      <c r="B67" s="33" t="s">
        <v>833</v>
      </c>
      <c r="C67" s="33" t="s">
        <v>431</v>
      </c>
      <c r="D67" s="14">
        <v>299646</v>
      </c>
      <c r="E67" s="15">
        <v>5035.8500000000004</v>
      </c>
      <c r="F67" s="16">
        <v>5.7999999999999996E-3</v>
      </c>
      <c r="G67" s="16"/>
    </row>
    <row r="68" spans="1:7" x14ac:dyDescent="0.25">
      <c r="A68" s="13" t="s">
        <v>2020</v>
      </c>
      <c r="B68" s="33" t="s">
        <v>2021</v>
      </c>
      <c r="C68" s="33" t="s">
        <v>881</v>
      </c>
      <c r="D68" s="14">
        <v>892207</v>
      </c>
      <c r="E68" s="15">
        <v>4990.5600000000004</v>
      </c>
      <c r="F68" s="16">
        <v>5.7999999999999996E-3</v>
      </c>
      <c r="G68" s="16"/>
    </row>
    <row r="69" spans="1:7" x14ac:dyDescent="0.25">
      <c r="A69" s="13" t="s">
        <v>1196</v>
      </c>
      <c r="B69" s="33" t="s">
        <v>1197</v>
      </c>
      <c r="C69" s="33" t="s">
        <v>473</v>
      </c>
      <c r="D69" s="14">
        <v>1469960</v>
      </c>
      <c r="E69" s="15">
        <v>4914.08</v>
      </c>
      <c r="F69" s="16">
        <v>5.7000000000000002E-3</v>
      </c>
      <c r="G69" s="16"/>
    </row>
    <row r="70" spans="1:7" x14ac:dyDescent="0.25">
      <c r="A70" s="13" t="s">
        <v>931</v>
      </c>
      <c r="B70" s="33" t="s">
        <v>932</v>
      </c>
      <c r="C70" s="33" t="s">
        <v>476</v>
      </c>
      <c r="D70" s="14">
        <v>175080</v>
      </c>
      <c r="E70" s="15">
        <v>4628.7700000000004</v>
      </c>
      <c r="F70" s="16">
        <v>5.4000000000000003E-3</v>
      </c>
      <c r="G70" s="16"/>
    </row>
    <row r="71" spans="1:7" x14ac:dyDescent="0.25">
      <c r="A71" s="13" t="s">
        <v>477</v>
      </c>
      <c r="B71" s="33" t="s">
        <v>478</v>
      </c>
      <c r="C71" s="33" t="s">
        <v>479</v>
      </c>
      <c r="D71" s="14">
        <v>3584917</v>
      </c>
      <c r="E71" s="15">
        <v>4419.84</v>
      </c>
      <c r="F71" s="16">
        <v>5.1000000000000004E-3</v>
      </c>
      <c r="G71" s="16"/>
    </row>
    <row r="72" spans="1:7" x14ac:dyDescent="0.25">
      <c r="A72" s="13" t="s">
        <v>842</v>
      </c>
      <c r="B72" s="33" t="s">
        <v>843</v>
      </c>
      <c r="C72" s="33" t="s">
        <v>769</v>
      </c>
      <c r="D72" s="14">
        <v>1196722</v>
      </c>
      <c r="E72" s="15">
        <v>4312.3900000000003</v>
      </c>
      <c r="F72" s="16">
        <v>5.0000000000000001E-3</v>
      </c>
      <c r="G72" s="16"/>
    </row>
    <row r="73" spans="1:7" x14ac:dyDescent="0.25">
      <c r="A73" s="13" t="s">
        <v>2065</v>
      </c>
      <c r="B73" s="33" t="s">
        <v>2066</v>
      </c>
      <c r="C73" s="33" t="s">
        <v>465</v>
      </c>
      <c r="D73" s="14">
        <v>366792</v>
      </c>
      <c r="E73" s="15">
        <v>4288.3500000000004</v>
      </c>
      <c r="F73" s="16">
        <v>5.0000000000000001E-3</v>
      </c>
      <c r="G73" s="16"/>
    </row>
    <row r="74" spans="1:7" x14ac:dyDescent="0.25">
      <c r="A74" s="13" t="s">
        <v>886</v>
      </c>
      <c r="B74" s="33" t="s">
        <v>887</v>
      </c>
      <c r="C74" s="33" t="s">
        <v>530</v>
      </c>
      <c r="D74" s="14">
        <v>327272</v>
      </c>
      <c r="E74" s="15">
        <v>4235.72</v>
      </c>
      <c r="F74" s="16">
        <v>4.8999999999999998E-3</v>
      </c>
      <c r="G74" s="16"/>
    </row>
    <row r="75" spans="1:7" x14ac:dyDescent="0.25">
      <c r="A75" s="13" t="s">
        <v>798</v>
      </c>
      <c r="B75" s="33" t="s">
        <v>799</v>
      </c>
      <c r="C75" s="33" t="s">
        <v>479</v>
      </c>
      <c r="D75" s="14">
        <v>975591</v>
      </c>
      <c r="E75" s="15">
        <v>4041.39</v>
      </c>
      <c r="F75" s="16">
        <v>4.7000000000000002E-3</v>
      </c>
      <c r="G75" s="16"/>
    </row>
    <row r="76" spans="1:7" x14ac:dyDescent="0.25">
      <c r="A76" s="13" t="s">
        <v>1578</v>
      </c>
      <c r="B76" s="33" t="s">
        <v>1579</v>
      </c>
      <c r="C76" s="33" t="s">
        <v>415</v>
      </c>
      <c r="D76" s="14">
        <v>407879</v>
      </c>
      <c r="E76" s="15">
        <v>4037.59</v>
      </c>
      <c r="F76" s="16">
        <v>4.7000000000000002E-3</v>
      </c>
      <c r="G76" s="16"/>
    </row>
    <row r="77" spans="1:7" x14ac:dyDescent="0.25">
      <c r="A77" s="13" t="s">
        <v>929</v>
      </c>
      <c r="B77" s="33" t="s">
        <v>930</v>
      </c>
      <c r="C77" s="33" t="s">
        <v>581</v>
      </c>
      <c r="D77" s="14">
        <v>426340</v>
      </c>
      <c r="E77" s="15">
        <v>4018.89</v>
      </c>
      <c r="F77" s="16">
        <v>4.7000000000000002E-3</v>
      </c>
      <c r="G77" s="16"/>
    </row>
    <row r="78" spans="1:7" x14ac:dyDescent="0.25">
      <c r="A78" s="13" t="s">
        <v>1251</v>
      </c>
      <c r="B78" s="33" t="s">
        <v>1252</v>
      </c>
      <c r="C78" s="33" t="s">
        <v>465</v>
      </c>
      <c r="D78" s="14">
        <v>101438</v>
      </c>
      <c r="E78" s="15">
        <v>3424.95</v>
      </c>
      <c r="F78" s="16">
        <v>4.0000000000000001E-3</v>
      </c>
      <c r="G78" s="16"/>
    </row>
    <row r="79" spans="1:7" x14ac:dyDescent="0.25">
      <c r="A79" s="13" t="s">
        <v>539</v>
      </c>
      <c r="B79" s="33" t="s">
        <v>540</v>
      </c>
      <c r="C79" s="33" t="s">
        <v>476</v>
      </c>
      <c r="D79" s="14">
        <v>67722</v>
      </c>
      <c r="E79" s="15">
        <v>3215</v>
      </c>
      <c r="F79" s="16">
        <v>3.7000000000000002E-3</v>
      </c>
      <c r="G79" s="16"/>
    </row>
    <row r="80" spans="1:7" x14ac:dyDescent="0.25">
      <c r="A80" s="13" t="s">
        <v>1615</v>
      </c>
      <c r="B80" s="33" t="s">
        <v>1616</v>
      </c>
      <c r="C80" s="33" t="s">
        <v>460</v>
      </c>
      <c r="D80" s="14">
        <v>24985</v>
      </c>
      <c r="E80" s="15">
        <v>3161.51</v>
      </c>
      <c r="F80" s="16">
        <v>3.7000000000000002E-3</v>
      </c>
      <c r="G80" s="16"/>
    </row>
    <row r="81" spans="1:7" x14ac:dyDescent="0.25">
      <c r="A81" s="13" t="s">
        <v>1582</v>
      </c>
      <c r="B81" s="33" t="s">
        <v>1583</v>
      </c>
      <c r="C81" s="33" t="s">
        <v>484</v>
      </c>
      <c r="D81" s="14">
        <v>312626</v>
      </c>
      <c r="E81" s="15">
        <v>2425.5100000000002</v>
      </c>
      <c r="F81" s="16">
        <v>2.8E-3</v>
      </c>
      <c r="G81" s="16"/>
    </row>
    <row r="82" spans="1:7" x14ac:dyDescent="0.25">
      <c r="A82" s="17" t="s">
        <v>183</v>
      </c>
      <c r="B82" s="34"/>
      <c r="C82" s="34"/>
      <c r="D82" s="18"/>
      <c r="E82" s="37">
        <v>829789.38</v>
      </c>
      <c r="F82" s="38">
        <v>0.96120000000000005</v>
      </c>
      <c r="G82" s="21"/>
    </row>
    <row r="83" spans="1:7" x14ac:dyDescent="0.25">
      <c r="A83" s="17" t="s">
        <v>466</v>
      </c>
      <c r="B83" s="33"/>
      <c r="C83" s="33"/>
      <c r="D83" s="14"/>
      <c r="E83" s="15"/>
      <c r="F83" s="16"/>
      <c r="G83" s="16"/>
    </row>
    <row r="84" spans="1:7" x14ac:dyDescent="0.25">
      <c r="A84" s="17" t="s">
        <v>183</v>
      </c>
      <c r="B84" s="33"/>
      <c r="C84" s="33"/>
      <c r="D84" s="14"/>
      <c r="E84" s="39" t="s">
        <v>137</v>
      </c>
      <c r="F84" s="40" t="s">
        <v>137</v>
      </c>
      <c r="G84" s="16"/>
    </row>
    <row r="85" spans="1:7" x14ac:dyDescent="0.25">
      <c r="A85" s="24" t="s">
        <v>192</v>
      </c>
      <c r="B85" s="35"/>
      <c r="C85" s="35"/>
      <c r="D85" s="25"/>
      <c r="E85" s="30">
        <v>829789.38</v>
      </c>
      <c r="F85" s="31">
        <v>0.96120000000000005</v>
      </c>
      <c r="G85" s="21"/>
    </row>
    <row r="86" spans="1:7" x14ac:dyDescent="0.25">
      <c r="A86" s="13"/>
      <c r="B86" s="33"/>
      <c r="C86" s="33"/>
      <c r="D86" s="14"/>
      <c r="E86" s="15"/>
      <c r="F86" s="16"/>
      <c r="G86" s="16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7" t="s">
        <v>901</v>
      </c>
      <c r="B88" s="33"/>
      <c r="C88" s="33"/>
      <c r="D88" s="14"/>
      <c r="E88" s="15"/>
      <c r="F88" s="16"/>
      <c r="G88" s="16"/>
    </row>
    <row r="89" spans="1:7" x14ac:dyDescent="0.25">
      <c r="A89" s="13" t="s">
        <v>902</v>
      </c>
      <c r="B89" s="33" t="s">
        <v>903</v>
      </c>
      <c r="C89" s="33"/>
      <c r="D89" s="14">
        <v>645584.79599999997</v>
      </c>
      <c r="E89" s="15">
        <v>21634.639999999999</v>
      </c>
      <c r="F89" s="16">
        <v>2.5100000000000001E-2</v>
      </c>
      <c r="G89" s="16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24" t="s">
        <v>192</v>
      </c>
      <c r="B91" s="35"/>
      <c r="C91" s="35"/>
      <c r="D91" s="25"/>
      <c r="E91" s="19">
        <v>21634.639999999999</v>
      </c>
      <c r="F91" s="20">
        <v>2.5100000000000001E-2</v>
      </c>
      <c r="G91" s="21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17" t="s">
        <v>196</v>
      </c>
      <c r="B93" s="33"/>
      <c r="C93" s="33"/>
      <c r="D93" s="14"/>
      <c r="E93" s="15"/>
      <c r="F93" s="16"/>
      <c r="G93" s="16"/>
    </row>
    <row r="94" spans="1:7" x14ac:dyDescent="0.25">
      <c r="A94" s="13" t="s">
        <v>197</v>
      </c>
      <c r="B94" s="33"/>
      <c r="C94" s="33"/>
      <c r="D94" s="14"/>
      <c r="E94" s="15">
        <v>11030.94</v>
      </c>
      <c r="F94" s="16">
        <v>1.2800000000000001E-2</v>
      </c>
      <c r="G94" s="16">
        <v>6.6567000000000001E-2</v>
      </c>
    </row>
    <row r="95" spans="1:7" x14ac:dyDescent="0.25">
      <c r="A95" s="13" t="s">
        <v>197</v>
      </c>
      <c r="B95" s="33"/>
      <c r="C95" s="33"/>
      <c r="D95" s="14"/>
      <c r="E95" s="15">
        <v>1798.83</v>
      </c>
      <c r="F95" s="16">
        <v>2.0999999999999999E-3</v>
      </c>
      <c r="G95" s="16">
        <v>5.9499999999999997E-2</v>
      </c>
    </row>
    <row r="96" spans="1:7" x14ac:dyDescent="0.25">
      <c r="A96" s="17" t="s">
        <v>183</v>
      </c>
      <c r="B96" s="34"/>
      <c r="C96" s="34"/>
      <c r="D96" s="18"/>
      <c r="E96" s="37">
        <v>12829.77</v>
      </c>
      <c r="F96" s="38">
        <v>1.49E-2</v>
      </c>
      <c r="G96" s="21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24" t="s">
        <v>192</v>
      </c>
      <c r="B98" s="35"/>
      <c r="C98" s="35"/>
      <c r="D98" s="25"/>
      <c r="E98" s="19">
        <v>12829.77</v>
      </c>
      <c r="F98" s="20">
        <v>1.49E-2</v>
      </c>
      <c r="G98" s="21"/>
    </row>
    <row r="99" spans="1:7" x14ac:dyDescent="0.25">
      <c r="A99" s="13" t="s">
        <v>198</v>
      </c>
      <c r="B99" s="33"/>
      <c r="C99" s="33"/>
      <c r="D99" s="14"/>
      <c r="E99" s="15">
        <v>8.9267871000000003</v>
      </c>
      <c r="F99" s="16">
        <v>1.0000000000000001E-5</v>
      </c>
      <c r="G99" s="16"/>
    </row>
    <row r="100" spans="1:7" x14ac:dyDescent="0.25">
      <c r="A100" s="13" t="s">
        <v>199</v>
      </c>
      <c r="B100" s="33"/>
      <c r="C100" s="33"/>
      <c r="D100" s="14"/>
      <c r="E100" s="26">
        <v>-878.10678710000002</v>
      </c>
      <c r="F100" s="27">
        <v>-1.2099999999999999E-3</v>
      </c>
      <c r="G100" s="16">
        <v>6.5575999999999995E-2</v>
      </c>
    </row>
    <row r="101" spans="1:7" x14ac:dyDescent="0.25">
      <c r="A101" s="28" t="s">
        <v>200</v>
      </c>
      <c r="B101" s="36"/>
      <c r="C101" s="36"/>
      <c r="D101" s="29"/>
      <c r="E101" s="30">
        <v>863384.61</v>
      </c>
      <c r="F101" s="31">
        <v>1</v>
      </c>
      <c r="G101" s="31"/>
    </row>
    <row r="106" spans="1:7" x14ac:dyDescent="0.25">
      <c r="A106" s="1" t="s">
        <v>202</v>
      </c>
    </row>
    <row r="107" spans="1:7" x14ac:dyDescent="0.25">
      <c r="A107" s="48" t="s">
        <v>203</v>
      </c>
      <c r="B107" s="3" t="s">
        <v>137</v>
      </c>
    </row>
    <row r="108" spans="1:7" x14ac:dyDescent="0.25">
      <c r="A108" t="s">
        <v>204</v>
      </c>
    </row>
    <row r="109" spans="1:7" x14ac:dyDescent="0.25">
      <c r="A109" t="s">
        <v>205</v>
      </c>
      <c r="B109" t="s">
        <v>206</v>
      </c>
      <c r="C109" t="s">
        <v>206</v>
      </c>
    </row>
    <row r="110" spans="1:7" x14ac:dyDescent="0.25">
      <c r="B110" s="49">
        <v>45716</v>
      </c>
      <c r="C110" s="49">
        <v>45747</v>
      </c>
    </row>
    <row r="111" spans="1:7" x14ac:dyDescent="0.25">
      <c r="A111" t="s">
        <v>211</v>
      </c>
      <c r="B111">
        <v>96.293000000000006</v>
      </c>
      <c r="C111">
        <v>104.48699999999999</v>
      </c>
    </row>
    <row r="112" spans="1:7" x14ac:dyDescent="0.25">
      <c r="A112" t="s">
        <v>212</v>
      </c>
      <c r="B112">
        <v>70.215000000000003</v>
      </c>
      <c r="C112">
        <v>76.188999999999993</v>
      </c>
    </row>
    <row r="113" spans="1:4" x14ac:dyDescent="0.25">
      <c r="A113" t="s">
        <v>217</v>
      </c>
      <c r="B113">
        <v>82.896000000000001</v>
      </c>
      <c r="C113">
        <v>89.847999999999999</v>
      </c>
    </row>
    <row r="114" spans="1:4" x14ac:dyDescent="0.25">
      <c r="A114" t="s">
        <v>218</v>
      </c>
      <c r="B114">
        <v>47.790999999999997</v>
      </c>
      <c r="C114">
        <v>51.8</v>
      </c>
    </row>
    <row r="116" spans="1:4" x14ac:dyDescent="0.25">
      <c r="A116" t="s">
        <v>287</v>
      </c>
      <c r="B116" s="3" t="s">
        <v>137</v>
      </c>
    </row>
    <row r="117" spans="1:4" x14ac:dyDescent="0.25">
      <c r="A117" t="s">
        <v>233</v>
      </c>
      <c r="B117" s="3" t="s">
        <v>137</v>
      </c>
    </row>
    <row r="118" spans="1:4" ht="29.1" customHeight="1" x14ac:dyDescent="0.25">
      <c r="A118" s="48" t="s">
        <v>234</v>
      </c>
      <c r="B118" s="3" t="s">
        <v>137</v>
      </c>
    </row>
    <row r="119" spans="1:4" ht="29.1" customHeight="1" x14ac:dyDescent="0.25">
      <c r="A119" s="48" t="s">
        <v>235</v>
      </c>
      <c r="B119" s="3" t="s">
        <v>137</v>
      </c>
    </row>
    <row r="120" spans="1:4" x14ac:dyDescent="0.25">
      <c r="A120" t="s">
        <v>467</v>
      </c>
      <c r="B120" s="51">
        <v>0.51259999999999994</v>
      </c>
    </row>
    <row r="121" spans="1:4" ht="43.5" customHeight="1" x14ac:dyDescent="0.25">
      <c r="A121" s="48" t="s">
        <v>237</v>
      </c>
      <c r="B121" s="3" t="s">
        <v>137</v>
      </c>
    </row>
    <row r="122" spans="1:4" x14ac:dyDescent="0.25">
      <c r="B122" s="3"/>
    </row>
    <row r="123" spans="1:4" ht="29.1" customHeight="1" x14ac:dyDescent="0.25">
      <c r="A123" s="48" t="s">
        <v>238</v>
      </c>
      <c r="B123" s="3" t="s">
        <v>137</v>
      </c>
    </row>
    <row r="124" spans="1:4" ht="29.1" customHeight="1" x14ac:dyDescent="0.25">
      <c r="A124" s="48" t="s">
        <v>239</v>
      </c>
      <c r="B124" t="s">
        <v>137</v>
      </c>
    </row>
    <row r="125" spans="1:4" ht="29.1" customHeight="1" x14ac:dyDescent="0.25">
      <c r="A125" s="48" t="s">
        <v>240</v>
      </c>
      <c r="B125" s="3" t="s">
        <v>137</v>
      </c>
    </row>
    <row r="126" spans="1:4" ht="29.1" customHeight="1" x14ac:dyDescent="0.25">
      <c r="A126" s="48" t="s">
        <v>241</v>
      </c>
      <c r="B126" s="3" t="s">
        <v>137</v>
      </c>
    </row>
    <row r="128" spans="1:4" ht="69.95" customHeight="1" x14ac:dyDescent="0.25">
      <c r="A128" s="71" t="s">
        <v>251</v>
      </c>
      <c r="B128" s="71" t="s">
        <v>252</v>
      </c>
      <c r="C128" s="71" t="s">
        <v>5</v>
      </c>
      <c r="D128" s="71" t="s">
        <v>6</v>
      </c>
    </row>
    <row r="129" spans="1:4" ht="69.95" customHeight="1" x14ac:dyDescent="0.25">
      <c r="A129" s="71" t="s">
        <v>3186</v>
      </c>
      <c r="B129" s="71"/>
      <c r="C129" s="71" t="s">
        <v>120</v>
      </c>
      <c r="D12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46"/>
  <sheetViews>
    <sheetView showGridLines="0" workbookViewId="0">
      <pane ySplit="4" topLeftCell="A42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3187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3188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605</v>
      </c>
      <c r="B7" s="33"/>
      <c r="C7" s="33"/>
      <c r="D7" s="14"/>
      <c r="E7" s="15"/>
      <c r="F7" s="16"/>
      <c r="G7" s="16"/>
    </row>
    <row r="8" spans="1:8" x14ac:dyDescent="0.25">
      <c r="A8" s="17" t="s">
        <v>606</v>
      </c>
      <c r="B8" s="34"/>
      <c r="C8" s="34"/>
      <c r="D8" s="18"/>
      <c r="E8" s="41"/>
      <c r="F8" s="21"/>
      <c r="G8" s="21"/>
    </row>
    <row r="9" spans="1:8" x14ac:dyDescent="0.25">
      <c r="A9" s="13" t="s">
        <v>3189</v>
      </c>
      <c r="B9" s="33" t="s">
        <v>3190</v>
      </c>
      <c r="C9" s="33"/>
      <c r="D9" s="14">
        <v>63262.044999999998</v>
      </c>
      <c r="E9" s="15">
        <v>10146.48</v>
      </c>
      <c r="F9" s="16">
        <v>0.99639999999999995</v>
      </c>
      <c r="G9" s="16"/>
    </row>
    <row r="10" spans="1:8" x14ac:dyDescent="0.25">
      <c r="A10" s="17" t="s">
        <v>183</v>
      </c>
      <c r="B10" s="34"/>
      <c r="C10" s="34"/>
      <c r="D10" s="18"/>
      <c r="E10" s="19">
        <v>10146.48</v>
      </c>
      <c r="F10" s="20">
        <v>0.99639999999999995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10146.48</v>
      </c>
      <c r="F12" s="20">
        <v>0.99639999999999995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50.95</v>
      </c>
      <c r="F15" s="16">
        <v>5.0000000000000001E-3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50.95</v>
      </c>
      <c r="F16" s="20">
        <v>5.0000000000000001E-3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50.95</v>
      </c>
      <c r="F18" s="20">
        <v>5.0000000000000001E-3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3.7170700000000001E-2</v>
      </c>
      <c r="F19" s="16">
        <v>3.0000000000000001E-6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-14.1771707</v>
      </c>
      <c r="F20" s="27">
        <v>-1.403E-3</v>
      </c>
      <c r="G20" s="16">
        <v>6.6567000000000001E-2</v>
      </c>
    </row>
    <row r="21" spans="1:7" x14ac:dyDescent="0.25">
      <c r="A21" s="28" t="s">
        <v>200</v>
      </c>
      <c r="B21" s="36"/>
      <c r="C21" s="36"/>
      <c r="D21" s="29"/>
      <c r="E21" s="30">
        <v>10183.290000000001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30.509</v>
      </c>
      <c r="C31">
        <v>30.434999999999999</v>
      </c>
    </row>
    <row r="32" spans="1:7" x14ac:dyDescent="0.25">
      <c r="A32" t="s">
        <v>217</v>
      </c>
      <c r="B32">
        <v>27.407</v>
      </c>
      <c r="C32">
        <v>27.324000000000002</v>
      </c>
    </row>
    <row r="34" spans="1:4" x14ac:dyDescent="0.25">
      <c r="A34" t="s">
        <v>287</v>
      </c>
      <c r="B34" s="3" t="s">
        <v>137</v>
      </c>
    </row>
    <row r="35" spans="1:4" x14ac:dyDescent="0.25">
      <c r="A35" t="s">
        <v>233</v>
      </c>
      <c r="B35" s="3" t="s">
        <v>137</v>
      </c>
    </row>
    <row r="36" spans="1:4" ht="29.1" customHeight="1" x14ac:dyDescent="0.25">
      <c r="A36" s="48" t="s">
        <v>234</v>
      </c>
      <c r="B36" s="3" t="s">
        <v>137</v>
      </c>
    </row>
    <row r="37" spans="1:4" ht="29.1" customHeight="1" x14ac:dyDescent="0.25">
      <c r="A37" s="48" t="s">
        <v>235</v>
      </c>
      <c r="B37" s="51">
        <v>10146.4793068</v>
      </c>
    </row>
    <row r="38" spans="1:4" ht="43.5" customHeight="1" x14ac:dyDescent="0.25">
      <c r="A38" s="48" t="s">
        <v>611</v>
      </c>
      <c r="B38" s="3" t="s">
        <v>137</v>
      </c>
    </row>
    <row r="39" spans="1:4" x14ac:dyDescent="0.25">
      <c r="B39" s="3"/>
    </row>
    <row r="40" spans="1:4" ht="29.1" customHeight="1" x14ac:dyDescent="0.25">
      <c r="A40" s="48" t="s">
        <v>612</v>
      </c>
      <c r="B40" s="3" t="s">
        <v>137</v>
      </c>
    </row>
    <row r="41" spans="1:4" ht="29.1" customHeight="1" x14ac:dyDescent="0.25">
      <c r="A41" s="48" t="s">
        <v>613</v>
      </c>
      <c r="B41" t="s">
        <v>137</v>
      </c>
    </row>
    <row r="42" spans="1:4" ht="29.1" customHeight="1" x14ac:dyDescent="0.25">
      <c r="A42" s="48" t="s">
        <v>614</v>
      </c>
      <c r="B42" s="3" t="s">
        <v>137</v>
      </c>
    </row>
    <row r="43" spans="1:4" ht="29.1" customHeight="1" x14ac:dyDescent="0.25">
      <c r="A43" s="48" t="s">
        <v>615</v>
      </c>
      <c r="B43" s="3" t="s">
        <v>137</v>
      </c>
    </row>
    <row r="45" spans="1:4" ht="69.95" customHeight="1" x14ac:dyDescent="0.25">
      <c r="A45" s="71" t="s">
        <v>251</v>
      </c>
      <c r="B45" s="71" t="s">
        <v>252</v>
      </c>
      <c r="C45" s="71" t="s">
        <v>5</v>
      </c>
      <c r="D45" s="71" t="s">
        <v>6</v>
      </c>
    </row>
    <row r="46" spans="1:4" ht="69.95" customHeight="1" x14ac:dyDescent="0.25">
      <c r="A46" s="71" t="s">
        <v>3191</v>
      </c>
      <c r="B46" s="71"/>
      <c r="C46" s="71" t="s">
        <v>122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46"/>
  <sheetViews>
    <sheetView showGridLines="0" workbookViewId="0">
      <pane ySplit="4" topLeftCell="A41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3192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3193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605</v>
      </c>
      <c r="B7" s="33"/>
      <c r="C7" s="33"/>
      <c r="D7" s="14"/>
      <c r="E7" s="15"/>
      <c r="F7" s="16"/>
      <c r="G7" s="16"/>
    </row>
    <row r="8" spans="1:8" x14ac:dyDescent="0.25">
      <c r="A8" s="17" t="s">
        <v>606</v>
      </c>
      <c r="B8" s="34"/>
      <c r="C8" s="34"/>
      <c r="D8" s="18"/>
      <c r="E8" s="41"/>
      <c r="F8" s="21"/>
      <c r="G8" s="21"/>
    </row>
    <row r="9" spans="1:8" x14ac:dyDescent="0.25">
      <c r="A9" s="13" t="s">
        <v>3194</v>
      </c>
      <c r="B9" s="33" t="s">
        <v>3195</v>
      </c>
      <c r="C9" s="33"/>
      <c r="D9" s="14">
        <v>52091.603000000003</v>
      </c>
      <c r="E9" s="15">
        <v>16719.11</v>
      </c>
      <c r="F9" s="16">
        <v>0.99129999999999996</v>
      </c>
      <c r="G9" s="16"/>
    </row>
    <row r="10" spans="1:8" x14ac:dyDescent="0.25">
      <c r="A10" s="17" t="s">
        <v>183</v>
      </c>
      <c r="B10" s="34"/>
      <c r="C10" s="34"/>
      <c r="D10" s="18"/>
      <c r="E10" s="19">
        <v>16719.11</v>
      </c>
      <c r="F10" s="20">
        <v>0.99129999999999996</v>
      </c>
      <c r="G10" s="21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192</v>
      </c>
      <c r="B12" s="35"/>
      <c r="C12" s="35"/>
      <c r="D12" s="25"/>
      <c r="E12" s="19">
        <v>16719.11</v>
      </c>
      <c r="F12" s="20">
        <v>0.99129999999999996</v>
      </c>
      <c r="G12" s="21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254.77</v>
      </c>
      <c r="F15" s="16">
        <v>1.5100000000000001E-2</v>
      </c>
      <c r="G15" s="16">
        <v>6.6567000000000001E-2</v>
      </c>
    </row>
    <row r="16" spans="1:8" x14ac:dyDescent="0.25">
      <c r="A16" s="17" t="s">
        <v>183</v>
      </c>
      <c r="B16" s="34"/>
      <c r="C16" s="34"/>
      <c r="D16" s="18"/>
      <c r="E16" s="19">
        <v>254.77</v>
      </c>
      <c r="F16" s="20">
        <v>1.5100000000000001E-2</v>
      </c>
      <c r="G16" s="21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192</v>
      </c>
      <c r="B18" s="35"/>
      <c r="C18" s="35"/>
      <c r="D18" s="25"/>
      <c r="E18" s="19">
        <v>254.77</v>
      </c>
      <c r="F18" s="20">
        <v>1.5100000000000001E-2</v>
      </c>
      <c r="G18" s="21"/>
    </row>
    <row r="19" spans="1:7" x14ac:dyDescent="0.25">
      <c r="A19" s="13" t="s">
        <v>198</v>
      </c>
      <c r="B19" s="33"/>
      <c r="C19" s="33"/>
      <c r="D19" s="14"/>
      <c r="E19" s="15">
        <v>0.1858534</v>
      </c>
      <c r="F19" s="16">
        <v>1.1E-5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-108.4558534</v>
      </c>
      <c r="F20" s="27">
        <v>-6.411E-3</v>
      </c>
      <c r="G20" s="16">
        <v>6.6567000000000001E-2</v>
      </c>
    </row>
    <row r="21" spans="1:7" x14ac:dyDescent="0.25">
      <c r="A21" s="28" t="s">
        <v>200</v>
      </c>
      <c r="B21" s="36"/>
      <c r="C21" s="36"/>
      <c r="D21" s="29"/>
      <c r="E21" s="30">
        <v>16865.61</v>
      </c>
      <c r="F21" s="31">
        <v>1</v>
      </c>
      <c r="G21" s="31"/>
    </row>
    <row r="26" spans="1:7" x14ac:dyDescent="0.25">
      <c r="A26" s="1" t="s">
        <v>202</v>
      </c>
    </row>
    <row r="27" spans="1:7" x14ac:dyDescent="0.25">
      <c r="A27" s="48" t="s">
        <v>203</v>
      </c>
      <c r="B27" s="3" t="s">
        <v>137</v>
      </c>
    </row>
    <row r="28" spans="1:7" x14ac:dyDescent="0.25">
      <c r="A28" t="s">
        <v>204</v>
      </c>
    </row>
    <row r="29" spans="1:7" x14ac:dyDescent="0.25">
      <c r="A29" t="s">
        <v>205</v>
      </c>
      <c r="B29" t="s">
        <v>206</v>
      </c>
      <c r="C29" t="s">
        <v>206</v>
      </c>
    </row>
    <row r="30" spans="1:7" x14ac:dyDescent="0.25">
      <c r="B30" s="49">
        <v>45716</v>
      </c>
      <c r="C30" s="49">
        <v>45747</v>
      </c>
    </row>
    <row r="31" spans="1:7" x14ac:dyDescent="0.25">
      <c r="A31" t="s">
        <v>211</v>
      </c>
      <c r="B31">
        <v>36.465499999999999</v>
      </c>
      <c r="C31">
        <v>34.355899999999998</v>
      </c>
    </row>
    <row r="32" spans="1:7" x14ac:dyDescent="0.25">
      <c r="A32" t="s">
        <v>217</v>
      </c>
      <c r="B32">
        <v>33.101799999999997</v>
      </c>
      <c r="C32">
        <v>31.162600000000001</v>
      </c>
    </row>
    <row r="34" spans="1:4" x14ac:dyDescent="0.25">
      <c r="A34" t="s">
        <v>287</v>
      </c>
      <c r="B34" s="3" t="s">
        <v>137</v>
      </c>
    </row>
    <row r="35" spans="1:4" x14ac:dyDescent="0.25">
      <c r="A35" t="s">
        <v>233</v>
      </c>
      <c r="B35" s="3" t="s">
        <v>137</v>
      </c>
    </row>
    <row r="36" spans="1:4" ht="29.1" customHeight="1" x14ac:dyDescent="0.25">
      <c r="A36" s="48" t="s">
        <v>234</v>
      </c>
      <c r="B36" s="3" t="s">
        <v>137</v>
      </c>
    </row>
    <row r="37" spans="1:4" ht="29.1" customHeight="1" x14ac:dyDescent="0.25">
      <c r="A37" s="48" t="s">
        <v>235</v>
      </c>
      <c r="B37" s="51">
        <v>16719.108592699999</v>
      </c>
    </row>
    <row r="38" spans="1:4" ht="43.5" customHeight="1" x14ac:dyDescent="0.25">
      <c r="A38" s="48" t="s">
        <v>611</v>
      </c>
      <c r="B38" s="3" t="s">
        <v>137</v>
      </c>
    </row>
    <row r="39" spans="1:4" x14ac:dyDescent="0.25">
      <c r="B39" s="3"/>
    </row>
    <row r="40" spans="1:4" ht="29.1" customHeight="1" x14ac:dyDescent="0.25">
      <c r="A40" s="48" t="s">
        <v>612</v>
      </c>
      <c r="B40" s="3" t="s">
        <v>137</v>
      </c>
    </row>
    <row r="41" spans="1:4" ht="29.1" customHeight="1" x14ac:dyDescent="0.25">
      <c r="A41" s="48" t="s">
        <v>613</v>
      </c>
      <c r="B41" t="s">
        <v>137</v>
      </c>
    </row>
    <row r="42" spans="1:4" ht="29.1" customHeight="1" x14ac:dyDescent="0.25">
      <c r="A42" s="48" t="s">
        <v>614</v>
      </c>
      <c r="B42" s="3" t="s">
        <v>137</v>
      </c>
    </row>
    <row r="43" spans="1:4" ht="29.1" customHeight="1" x14ac:dyDescent="0.25">
      <c r="A43" s="48" t="s">
        <v>615</v>
      </c>
      <c r="B43" s="3" t="s">
        <v>137</v>
      </c>
    </row>
    <row r="45" spans="1:4" ht="69.95" customHeight="1" x14ac:dyDescent="0.25">
      <c r="A45" s="71" t="s">
        <v>251</v>
      </c>
      <c r="B45" s="71" t="s">
        <v>252</v>
      </c>
      <c r="C45" s="71" t="s">
        <v>5</v>
      </c>
      <c r="D45" s="71" t="s">
        <v>6</v>
      </c>
    </row>
    <row r="46" spans="1:4" ht="69.95" customHeight="1" x14ac:dyDescent="0.25">
      <c r="A46" s="71" t="s">
        <v>3196</v>
      </c>
      <c r="B46" s="71"/>
      <c r="C46" s="71" t="s">
        <v>124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46"/>
  <sheetViews>
    <sheetView showGridLines="0" workbookViewId="0">
      <pane ySplit="4" topLeftCell="A5" activePane="bottomLeft" state="frozen"/>
      <selection sqref="A1:G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3197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3198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136</v>
      </c>
      <c r="B7" s="33"/>
      <c r="C7" s="33"/>
      <c r="D7" s="14"/>
      <c r="E7" s="15" t="s">
        <v>137</v>
      </c>
      <c r="F7" s="16" t="s">
        <v>137</v>
      </c>
      <c r="G7" s="16"/>
    </row>
    <row r="8" spans="1:8" x14ac:dyDescent="0.25">
      <c r="A8" s="64" t="s">
        <v>192</v>
      </c>
      <c r="B8" s="65"/>
      <c r="C8" s="65"/>
      <c r="D8" s="66"/>
      <c r="E8" s="37">
        <f>+E5</f>
        <v>0</v>
      </c>
      <c r="F8" s="38">
        <f>+F5</f>
        <v>0</v>
      </c>
      <c r="G8" s="16"/>
    </row>
    <row r="9" spans="1:8" x14ac:dyDescent="0.25">
      <c r="A9" s="17"/>
      <c r="B9" s="34"/>
      <c r="C9" s="34"/>
      <c r="D9" s="18"/>
      <c r="E9" s="41"/>
      <c r="F9" s="21"/>
      <c r="G9" s="16"/>
    </row>
    <row r="10" spans="1:8" x14ac:dyDescent="0.25">
      <c r="A10" s="17" t="s">
        <v>2420</v>
      </c>
      <c r="B10" s="34"/>
      <c r="C10" s="34"/>
      <c r="D10" s="18"/>
      <c r="E10" s="41"/>
      <c r="F10" s="21"/>
      <c r="G10" s="16"/>
    </row>
    <row r="11" spans="1:8" x14ac:dyDescent="0.25">
      <c r="A11" s="17" t="s">
        <v>3199</v>
      </c>
      <c r="B11" s="34"/>
      <c r="C11" s="34"/>
      <c r="D11" s="18"/>
      <c r="E11" s="41"/>
      <c r="F11" s="21"/>
      <c r="G11" s="16"/>
    </row>
    <row r="12" spans="1:8" x14ac:dyDescent="0.25">
      <c r="A12" s="67" t="s">
        <v>2422</v>
      </c>
      <c r="B12" s="68" t="s">
        <v>2423</v>
      </c>
      <c r="C12" s="34"/>
      <c r="D12" s="69">
        <v>15104.263499999999</v>
      </c>
      <c r="E12" s="41">
        <v>15095.351984499999</v>
      </c>
      <c r="F12" s="21">
        <f>+E12/E22</f>
        <v>0.97497873339684482</v>
      </c>
      <c r="G12" s="16"/>
    </row>
    <row r="13" spans="1:8" x14ac:dyDescent="0.25">
      <c r="A13" s="64" t="s">
        <v>192</v>
      </c>
      <c r="B13" s="65"/>
      <c r="C13" s="65"/>
      <c r="D13" s="66"/>
      <c r="E13" s="37">
        <f>SUM(E12)</f>
        <v>15095.351984499999</v>
      </c>
      <c r="F13" s="38">
        <f>SUM(F12)</f>
        <v>0.97497873339684482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196</v>
      </c>
      <c r="B15" s="33"/>
      <c r="C15" s="33"/>
      <c r="D15" s="14"/>
      <c r="E15" s="15"/>
      <c r="F15" s="16"/>
      <c r="G15" s="16"/>
    </row>
    <row r="16" spans="1:8" x14ac:dyDescent="0.25">
      <c r="A16" s="13" t="s">
        <v>197</v>
      </c>
      <c r="B16" s="33"/>
      <c r="C16" s="33"/>
      <c r="D16" s="14"/>
      <c r="E16" s="15">
        <v>4</v>
      </c>
      <c r="F16" s="16">
        <v>2.5799999999999998E-4</v>
      </c>
      <c r="G16" s="16">
        <v>6.6567000000000001E-2</v>
      </c>
    </row>
    <row r="17" spans="1:7" x14ac:dyDescent="0.25">
      <c r="A17" s="17" t="s">
        <v>183</v>
      </c>
      <c r="B17" s="34"/>
      <c r="C17" s="34"/>
      <c r="D17" s="18"/>
      <c r="E17" s="19">
        <v>4</v>
      </c>
      <c r="F17" s="20">
        <v>2.5799999999999998E-4</v>
      </c>
      <c r="G17" s="21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192</v>
      </c>
      <c r="B19" s="35"/>
      <c r="C19" s="35"/>
      <c r="D19" s="25"/>
      <c r="E19" s="19">
        <v>4</v>
      </c>
      <c r="F19" s="20">
        <v>2.5799999999999998E-4</v>
      </c>
      <c r="G19" s="21"/>
    </row>
    <row r="20" spans="1:7" x14ac:dyDescent="0.25">
      <c r="A20" s="13" t="s">
        <v>198</v>
      </c>
      <c r="B20" s="33"/>
      <c r="C20" s="33"/>
      <c r="D20" s="14"/>
      <c r="E20" s="15">
        <v>2.9153E-3</v>
      </c>
      <c r="F20" s="16">
        <v>0</v>
      </c>
      <c r="G20" s="16"/>
    </row>
    <row r="21" spans="1:7" x14ac:dyDescent="0.25">
      <c r="A21" s="13" t="s">
        <v>199</v>
      </c>
      <c r="B21" s="33"/>
      <c r="C21" s="33"/>
      <c r="D21" s="14"/>
      <c r="E21" s="15">
        <v>383.39708469999999</v>
      </c>
      <c r="F21" s="16">
        <v>2.47E-2</v>
      </c>
      <c r="G21" s="16">
        <v>6.6567000000000001E-2</v>
      </c>
    </row>
    <row r="22" spans="1:7" x14ac:dyDescent="0.25">
      <c r="A22" s="28" t="s">
        <v>200</v>
      </c>
      <c r="B22" s="36"/>
      <c r="C22" s="36"/>
      <c r="D22" s="29"/>
      <c r="E22" s="30">
        <v>15482.75</v>
      </c>
      <c r="F22" s="31">
        <v>1</v>
      </c>
      <c r="G22" s="31"/>
    </row>
    <row r="24" spans="1:7" x14ac:dyDescent="0.25">
      <c r="E24" s="70"/>
      <c r="F24" s="70"/>
    </row>
    <row r="25" spans="1:7" x14ac:dyDescent="0.25">
      <c r="E25" s="70"/>
      <c r="F25" s="70"/>
    </row>
    <row r="27" spans="1:7" x14ac:dyDescent="0.25">
      <c r="A27" s="1" t="s">
        <v>202</v>
      </c>
    </row>
    <row r="28" spans="1:7" x14ac:dyDescent="0.25">
      <c r="A28" s="48" t="s">
        <v>203</v>
      </c>
      <c r="B28" s="3" t="s">
        <v>137</v>
      </c>
    </row>
    <row r="29" spans="1:7" x14ac:dyDescent="0.25">
      <c r="A29" t="s">
        <v>204</v>
      </c>
    </row>
    <row r="30" spans="1:7" x14ac:dyDescent="0.25">
      <c r="A30" t="s">
        <v>205</v>
      </c>
      <c r="B30" t="s">
        <v>206</v>
      </c>
      <c r="C30" t="s">
        <v>206</v>
      </c>
    </row>
    <row r="31" spans="1:7" x14ac:dyDescent="0.25">
      <c r="B31" s="49">
        <v>45716</v>
      </c>
      <c r="C31" s="49">
        <v>45747</v>
      </c>
    </row>
    <row r="32" spans="1:7" x14ac:dyDescent="0.25">
      <c r="A32" t="s">
        <v>286</v>
      </c>
      <c r="B32">
        <v>94.817700000000002</v>
      </c>
      <c r="C32">
        <v>101.3464</v>
      </c>
    </row>
    <row r="34" spans="1:4" x14ac:dyDescent="0.25">
      <c r="A34" t="s">
        <v>287</v>
      </c>
      <c r="B34" s="3" t="s">
        <v>137</v>
      </c>
    </row>
    <row r="35" spans="1:4" x14ac:dyDescent="0.25">
      <c r="A35" t="s">
        <v>233</v>
      </c>
      <c r="B35" s="3" t="s">
        <v>137</v>
      </c>
    </row>
    <row r="36" spans="1:4" ht="29.1" customHeight="1" x14ac:dyDescent="0.25">
      <c r="A36" s="48" t="s">
        <v>234</v>
      </c>
      <c r="B36" s="3" t="s">
        <v>137</v>
      </c>
    </row>
    <row r="37" spans="1:4" ht="29.1" customHeight="1" x14ac:dyDescent="0.25">
      <c r="A37" s="48" t="s">
        <v>235</v>
      </c>
      <c r="B37" s="3" t="s">
        <v>137</v>
      </c>
    </row>
    <row r="38" spans="1:4" ht="43.5" customHeight="1" x14ac:dyDescent="0.25">
      <c r="A38" s="48" t="s">
        <v>237</v>
      </c>
      <c r="B38" s="3" t="s">
        <v>137</v>
      </c>
    </row>
    <row r="39" spans="1:4" x14ac:dyDescent="0.25">
      <c r="B39" s="3"/>
    </row>
    <row r="40" spans="1:4" ht="29.1" customHeight="1" x14ac:dyDescent="0.25">
      <c r="A40" s="48" t="s">
        <v>238</v>
      </c>
      <c r="B40" s="3" t="s">
        <v>137</v>
      </c>
    </row>
    <row r="41" spans="1:4" ht="29.1" customHeight="1" x14ac:dyDescent="0.25">
      <c r="A41" s="48" t="s">
        <v>239</v>
      </c>
      <c r="B41">
        <v>15189.01</v>
      </c>
    </row>
    <row r="42" spans="1:4" ht="29.1" customHeight="1" x14ac:dyDescent="0.25">
      <c r="A42" s="48" t="s">
        <v>240</v>
      </c>
      <c r="B42" s="3" t="s">
        <v>137</v>
      </c>
    </row>
    <row r="43" spans="1:4" ht="29.1" customHeight="1" x14ac:dyDescent="0.25">
      <c r="A43" s="48" t="s">
        <v>241</v>
      </c>
      <c r="B43" s="3" t="s">
        <v>137</v>
      </c>
    </row>
    <row r="45" spans="1:4" ht="69.95" customHeight="1" x14ac:dyDescent="0.25">
      <c r="A45" s="71" t="s">
        <v>251</v>
      </c>
      <c r="B45" s="71" t="s">
        <v>252</v>
      </c>
      <c r="C45" s="71" t="s">
        <v>5</v>
      </c>
      <c r="D45" s="71" t="s">
        <v>6</v>
      </c>
    </row>
    <row r="46" spans="1:4" ht="69.95" customHeight="1" x14ac:dyDescent="0.25">
      <c r="A46" s="71" t="s">
        <v>3200</v>
      </c>
      <c r="B46" s="71"/>
      <c r="C46" s="71" t="s">
        <v>126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9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469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470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471</v>
      </c>
      <c r="B8" s="33" t="s">
        <v>472</v>
      </c>
      <c r="C8" s="33" t="s">
        <v>473</v>
      </c>
      <c r="D8" s="14">
        <v>304000</v>
      </c>
      <c r="E8" s="15">
        <v>4449.95</v>
      </c>
      <c r="F8" s="16">
        <v>5.3199999999999997E-2</v>
      </c>
      <c r="G8" s="16"/>
    </row>
    <row r="9" spans="1:8" x14ac:dyDescent="0.25">
      <c r="A9" s="13" t="s">
        <v>474</v>
      </c>
      <c r="B9" s="33" t="s">
        <v>475</v>
      </c>
      <c r="C9" s="33" t="s">
        <v>476</v>
      </c>
      <c r="D9" s="14">
        <v>360000</v>
      </c>
      <c r="E9" s="15">
        <v>3810.78</v>
      </c>
      <c r="F9" s="16">
        <v>4.5499999999999999E-2</v>
      </c>
      <c r="G9" s="16"/>
    </row>
    <row r="10" spans="1:8" x14ac:dyDescent="0.25">
      <c r="A10" s="13" t="s">
        <v>477</v>
      </c>
      <c r="B10" s="33" t="s">
        <v>478</v>
      </c>
      <c r="C10" s="33" t="s">
        <v>479</v>
      </c>
      <c r="D10" s="14">
        <v>2900000</v>
      </c>
      <c r="E10" s="15">
        <v>3575.41</v>
      </c>
      <c r="F10" s="16">
        <v>4.2700000000000002E-2</v>
      </c>
      <c r="G10" s="16"/>
    </row>
    <row r="11" spans="1:8" x14ac:dyDescent="0.25">
      <c r="A11" s="13" t="s">
        <v>480</v>
      </c>
      <c r="B11" s="33" t="s">
        <v>481</v>
      </c>
      <c r="C11" s="33" t="s">
        <v>479</v>
      </c>
      <c r="D11" s="14">
        <v>800000</v>
      </c>
      <c r="E11" s="15">
        <v>3398.8</v>
      </c>
      <c r="F11" s="16">
        <v>4.0599999999999997E-2</v>
      </c>
      <c r="G11" s="16"/>
    </row>
    <row r="12" spans="1:8" x14ac:dyDescent="0.25">
      <c r="A12" s="13" t="s">
        <v>482</v>
      </c>
      <c r="B12" s="33" t="s">
        <v>483</v>
      </c>
      <c r="C12" s="33" t="s">
        <v>484</v>
      </c>
      <c r="D12" s="14">
        <v>3200000</v>
      </c>
      <c r="E12" s="15">
        <v>3335.68</v>
      </c>
      <c r="F12" s="16">
        <v>3.9899999999999998E-2</v>
      </c>
      <c r="G12" s="16"/>
    </row>
    <row r="13" spans="1:8" x14ac:dyDescent="0.25">
      <c r="A13" s="13" t="s">
        <v>485</v>
      </c>
      <c r="B13" s="33" t="s">
        <v>486</v>
      </c>
      <c r="C13" s="33" t="s">
        <v>487</v>
      </c>
      <c r="D13" s="14">
        <v>730000</v>
      </c>
      <c r="E13" s="15">
        <v>3254.71</v>
      </c>
      <c r="F13" s="16">
        <v>3.8899999999999997E-2</v>
      </c>
      <c r="G13" s="16"/>
    </row>
    <row r="14" spans="1:8" x14ac:dyDescent="0.25">
      <c r="A14" s="13" t="s">
        <v>488</v>
      </c>
      <c r="B14" s="33" t="s">
        <v>489</v>
      </c>
      <c r="C14" s="33" t="s">
        <v>490</v>
      </c>
      <c r="D14" s="14">
        <v>3200000</v>
      </c>
      <c r="E14" s="15">
        <v>3219.52</v>
      </c>
      <c r="F14" s="16">
        <v>3.85E-2</v>
      </c>
      <c r="G14" s="16"/>
    </row>
    <row r="15" spans="1:8" x14ac:dyDescent="0.25">
      <c r="A15" s="13" t="s">
        <v>491</v>
      </c>
      <c r="B15" s="33" t="s">
        <v>492</v>
      </c>
      <c r="C15" s="33" t="s">
        <v>412</v>
      </c>
      <c r="D15" s="14">
        <v>180000</v>
      </c>
      <c r="E15" s="15">
        <v>3073.77</v>
      </c>
      <c r="F15" s="16">
        <v>3.6700000000000003E-2</v>
      </c>
      <c r="G15" s="16"/>
    </row>
    <row r="16" spans="1:8" x14ac:dyDescent="0.25">
      <c r="A16" s="13" t="s">
        <v>493</v>
      </c>
      <c r="B16" s="33" t="s">
        <v>494</v>
      </c>
      <c r="C16" s="33" t="s">
        <v>495</v>
      </c>
      <c r="D16" s="14">
        <v>7125473</v>
      </c>
      <c r="E16" s="15">
        <v>3057.54</v>
      </c>
      <c r="F16" s="16">
        <v>3.6499999999999998E-2</v>
      </c>
      <c r="G16" s="16"/>
    </row>
    <row r="17" spans="1:7" x14ac:dyDescent="0.25">
      <c r="A17" s="13" t="s">
        <v>496</v>
      </c>
      <c r="B17" s="33" t="s">
        <v>497</v>
      </c>
      <c r="C17" s="33" t="s">
        <v>460</v>
      </c>
      <c r="D17" s="14">
        <v>310000</v>
      </c>
      <c r="E17" s="15">
        <v>2907.65</v>
      </c>
      <c r="F17" s="16">
        <v>3.4700000000000002E-2</v>
      </c>
      <c r="G17" s="16"/>
    </row>
    <row r="18" spans="1:7" x14ac:dyDescent="0.25">
      <c r="A18" s="13" t="s">
        <v>498</v>
      </c>
      <c r="B18" s="33" t="s">
        <v>499</v>
      </c>
      <c r="C18" s="33" t="s">
        <v>500</v>
      </c>
      <c r="D18" s="14">
        <v>900000</v>
      </c>
      <c r="E18" s="15">
        <v>2603.6999999999998</v>
      </c>
      <c r="F18" s="16">
        <v>3.1099999999999999E-2</v>
      </c>
      <c r="G18" s="16"/>
    </row>
    <row r="19" spans="1:7" x14ac:dyDescent="0.25">
      <c r="A19" s="13" t="s">
        <v>501</v>
      </c>
      <c r="B19" s="33" t="s">
        <v>502</v>
      </c>
      <c r="C19" s="33" t="s">
        <v>445</v>
      </c>
      <c r="D19" s="14">
        <v>212683</v>
      </c>
      <c r="E19" s="15">
        <v>2564.11</v>
      </c>
      <c r="F19" s="16">
        <v>3.0599999999999999E-2</v>
      </c>
      <c r="G19" s="16"/>
    </row>
    <row r="20" spans="1:7" x14ac:dyDescent="0.25">
      <c r="A20" s="13" t="s">
        <v>503</v>
      </c>
      <c r="B20" s="33" t="s">
        <v>504</v>
      </c>
      <c r="C20" s="33" t="s">
        <v>505</v>
      </c>
      <c r="D20" s="14">
        <v>79815</v>
      </c>
      <c r="E20" s="15">
        <v>2296.48</v>
      </c>
      <c r="F20" s="16">
        <v>2.7400000000000001E-2</v>
      </c>
      <c r="G20" s="16"/>
    </row>
    <row r="21" spans="1:7" x14ac:dyDescent="0.25">
      <c r="A21" s="13" t="s">
        <v>506</v>
      </c>
      <c r="B21" s="33" t="s">
        <v>507</v>
      </c>
      <c r="C21" s="33" t="s">
        <v>431</v>
      </c>
      <c r="D21" s="14">
        <v>300000</v>
      </c>
      <c r="E21" s="15">
        <v>2282.5500000000002</v>
      </c>
      <c r="F21" s="16">
        <v>2.7300000000000001E-2</v>
      </c>
      <c r="G21" s="16"/>
    </row>
    <row r="22" spans="1:7" x14ac:dyDescent="0.25">
      <c r="A22" s="13" t="s">
        <v>508</v>
      </c>
      <c r="B22" s="33" t="s">
        <v>509</v>
      </c>
      <c r="C22" s="33" t="s">
        <v>510</v>
      </c>
      <c r="D22" s="14">
        <v>323401</v>
      </c>
      <c r="E22" s="15">
        <v>2142.86</v>
      </c>
      <c r="F22" s="16">
        <v>2.5600000000000001E-2</v>
      </c>
      <c r="G22" s="16"/>
    </row>
    <row r="23" spans="1:7" x14ac:dyDescent="0.25">
      <c r="A23" s="13" t="s">
        <v>511</v>
      </c>
      <c r="B23" s="33" t="s">
        <v>512</v>
      </c>
      <c r="C23" s="33" t="s">
        <v>484</v>
      </c>
      <c r="D23" s="14">
        <v>630000</v>
      </c>
      <c r="E23" s="15">
        <v>2080.2600000000002</v>
      </c>
      <c r="F23" s="16">
        <v>2.4899999999999999E-2</v>
      </c>
      <c r="G23" s="16"/>
    </row>
    <row r="24" spans="1:7" x14ac:dyDescent="0.25">
      <c r="A24" s="13" t="s">
        <v>513</v>
      </c>
      <c r="B24" s="33" t="s">
        <v>514</v>
      </c>
      <c r="C24" s="33" t="s">
        <v>495</v>
      </c>
      <c r="D24" s="14">
        <v>123350</v>
      </c>
      <c r="E24" s="15">
        <v>1885.96</v>
      </c>
      <c r="F24" s="16">
        <v>2.2499999999999999E-2</v>
      </c>
      <c r="G24" s="16"/>
    </row>
    <row r="25" spans="1:7" x14ac:dyDescent="0.25">
      <c r="A25" s="13" t="s">
        <v>515</v>
      </c>
      <c r="B25" s="33" t="s">
        <v>516</v>
      </c>
      <c r="C25" s="33" t="s">
        <v>460</v>
      </c>
      <c r="D25" s="14">
        <v>135722</v>
      </c>
      <c r="E25" s="15">
        <v>1845.34</v>
      </c>
      <c r="F25" s="16">
        <v>2.2100000000000002E-2</v>
      </c>
      <c r="G25" s="16"/>
    </row>
    <row r="26" spans="1:7" x14ac:dyDescent="0.25">
      <c r="A26" s="13" t="s">
        <v>517</v>
      </c>
      <c r="B26" s="33" t="s">
        <v>518</v>
      </c>
      <c r="C26" s="33" t="s">
        <v>431</v>
      </c>
      <c r="D26" s="14">
        <v>192299</v>
      </c>
      <c r="E26" s="15">
        <v>1690.02</v>
      </c>
      <c r="F26" s="16">
        <v>2.0199999999999999E-2</v>
      </c>
      <c r="G26" s="16"/>
    </row>
    <row r="27" spans="1:7" x14ac:dyDescent="0.25">
      <c r="A27" s="13" t="s">
        <v>519</v>
      </c>
      <c r="B27" s="33" t="s">
        <v>520</v>
      </c>
      <c r="C27" s="33" t="s">
        <v>487</v>
      </c>
      <c r="D27" s="14">
        <v>280000</v>
      </c>
      <c r="E27" s="15">
        <v>1619.8</v>
      </c>
      <c r="F27" s="16">
        <v>1.9400000000000001E-2</v>
      </c>
      <c r="G27" s="16"/>
    </row>
    <row r="28" spans="1:7" x14ac:dyDescent="0.25">
      <c r="A28" s="13" t="s">
        <v>521</v>
      </c>
      <c r="B28" s="33" t="s">
        <v>522</v>
      </c>
      <c r="C28" s="33" t="s">
        <v>523</v>
      </c>
      <c r="D28" s="14">
        <v>500000</v>
      </c>
      <c r="E28" s="15">
        <v>1599</v>
      </c>
      <c r="F28" s="16">
        <v>1.9099999999999999E-2</v>
      </c>
      <c r="G28" s="16"/>
    </row>
    <row r="29" spans="1:7" x14ac:dyDescent="0.25">
      <c r="A29" s="13" t="s">
        <v>524</v>
      </c>
      <c r="B29" s="33" t="s">
        <v>525</v>
      </c>
      <c r="C29" s="33" t="s">
        <v>490</v>
      </c>
      <c r="D29" s="14">
        <v>830000</v>
      </c>
      <c r="E29" s="15">
        <v>1593.43</v>
      </c>
      <c r="F29" s="16">
        <v>1.9E-2</v>
      </c>
      <c r="G29" s="16"/>
    </row>
    <row r="30" spans="1:7" x14ac:dyDescent="0.25">
      <c r="A30" s="13" t="s">
        <v>526</v>
      </c>
      <c r="B30" s="33" t="s">
        <v>527</v>
      </c>
      <c r="C30" s="33" t="s">
        <v>393</v>
      </c>
      <c r="D30" s="14">
        <v>225000</v>
      </c>
      <c r="E30" s="15">
        <v>1487.25</v>
      </c>
      <c r="F30" s="16">
        <v>1.78E-2</v>
      </c>
      <c r="G30" s="16"/>
    </row>
    <row r="31" spans="1:7" x14ac:dyDescent="0.25">
      <c r="A31" s="13" t="s">
        <v>528</v>
      </c>
      <c r="B31" s="33" t="s">
        <v>529</v>
      </c>
      <c r="C31" s="33" t="s">
        <v>530</v>
      </c>
      <c r="D31" s="14">
        <v>380000</v>
      </c>
      <c r="E31" s="15">
        <v>1471.17</v>
      </c>
      <c r="F31" s="16">
        <v>1.7600000000000001E-2</v>
      </c>
      <c r="G31" s="16"/>
    </row>
    <row r="32" spans="1:7" x14ac:dyDescent="0.25">
      <c r="A32" s="13" t="s">
        <v>531</v>
      </c>
      <c r="B32" s="33" t="s">
        <v>532</v>
      </c>
      <c r="C32" s="33" t="s">
        <v>465</v>
      </c>
      <c r="D32" s="14">
        <v>310000</v>
      </c>
      <c r="E32" s="15">
        <v>1381.67</v>
      </c>
      <c r="F32" s="16">
        <v>1.6500000000000001E-2</v>
      </c>
      <c r="G32" s="16"/>
    </row>
    <row r="33" spans="1:7" x14ac:dyDescent="0.25">
      <c r="A33" s="13" t="s">
        <v>533</v>
      </c>
      <c r="B33" s="33" t="s">
        <v>534</v>
      </c>
      <c r="C33" s="33" t="s">
        <v>530</v>
      </c>
      <c r="D33" s="14">
        <v>150000</v>
      </c>
      <c r="E33" s="15">
        <v>1180.2</v>
      </c>
      <c r="F33" s="16">
        <v>1.41E-2</v>
      </c>
      <c r="G33" s="16"/>
    </row>
    <row r="34" spans="1:7" x14ac:dyDescent="0.25">
      <c r="A34" s="13" t="s">
        <v>535</v>
      </c>
      <c r="B34" s="33" t="s">
        <v>536</v>
      </c>
      <c r="C34" s="33" t="s">
        <v>415</v>
      </c>
      <c r="D34" s="14">
        <v>233283</v>
      </c>
      <c r="E34" s="15">
        <v>1179.5999999999999</v>
      </c>
      <c r="F34" s="16">
        <v>1.41E-2</v>
      </c>
      <c r="G34" s="16"/>
    </row>
    <row r="35" spans="1:7" x14ac:dyDescent="0.25">
      <c r="A35" s="13" t="s">
        <v>537</v>
      </c>
      <c r="B35" s="33" t="s">
        <v>538</v>
      </c>
      <c r="C35" s="33" t="s">
        <v>510</v>
      </c>
      <c r="D35" s="14">
        <v>293400</v>
      </c>
      <c r="E35" s="15">
        <v>1130.18</v>
      </c>
      <c r="F35" s="16">
        <v>1.35E-2</v>
      </c>
      <c r="G35" s="16"/>
    </row>
    <row r="36" spans="1:7" x14ac:dyDescent="0.25">
      <c r="A36" s="13" t="s">
        <v>539</v>
      </c>
      <c r="B36" s="33" t="s">
        <v>540</v>
      </c>
      <c r="C36" s="33" t="s">
        <v>476</v>
      </c>
      <c r="D36" s="14">
        <v>23000</v>
      </c>
      <c r="E36" s="15">
        <v>1091.8900000000001</v>
      </c>
      <c r="F36" s="16">
        <v>1.2999999999999999E-2</v>
      </c>
      <c r="G36" s="16"/>
    </row>
    <row r="37" spans="1:7" x14ac:dyDescent="0.25">
      <c r="A37" s="13" t="s">
        <v>541</v>
      </c>
      <c r="B37" s="33" t="s">
        <v>542</v>
      </c>
      <c r="C37" s="33" t="s">
        <v>445</v>
      </c>
      <c r="D37" s="14">
        <v>700000</v>
      </c>
      <c r="E37" s="15">
        <v>1025.08</v>
      </c>
      <c r="F37" s="16">
        <v>1.23E-2</v>
      </c>
      <c r="G37" s="16"/>
    </row>
    <row r="38" spans="1:7" x14ac:dyDescent="0.25">
      <c r="A38" s="13" t="s">
        <v>543</v>
      </c>
      <c r="B38" s="33" t="s">
        <v>544</v>
      </c>
      <c r="C38" s="33" t="s">
        <v>431</v>
      </c>
      <c r="D38" s="14">
        <v>93870</v>
      </c>
      <c r="E38" s="15">
        <v>1006.66</v>
      </c>
      <c r="F38" s="16">
        <v>1.2E-2</v>
      </c>
      <c r="G38" s="16"/>
    </row>
    <row r="39" spans="1:7" x14ac:dyDescent="0.25">
      <c r="A39" s="13" t="s">
        <v>545</v>
      </c>
      <c r="B39" s="33" t="s">
        <v>546</v>
      </c>
      <c r="C39" s="33" t="s">
        <v>495</v>
      </c>
      <c r="D39" s="14">
        <v>75000</v>
      </c>
      <c r="E39" s="15">
        <v>1005.6</v>
      </c>
      <c r="F39" s="16">
        <v>1.2E-2</v>
      </c>
      <c r="G39" s="16"/>
    </row>
    <row r="40" spans="1:7" x14ac:dyDescent="0.25">
      <c r="A40" s="13" t="s">
        <v>547</v>
      </c>
      <c r="B40" s="33" t="s">
        <v>548</v>
      </c>
      <c r="C40" s="33" t="s">
        <v>549</v>
      </c>
      <c r="D40" s="14">
        <v>394706</v>
      </c>
      <c r="E40" s="15">
        <v>1003.93</v>
      </c>
      <c r="F40" s="16">
        <v>1.2E-2</v>
      </c>
      <c r="G40" s="16"/>
    </row>
    <row r="41" spans="1:7" x14ac:dyDescent="0.25">
      <c r="A41" s="13" t="s">
        <v>550</v>
      </c>
      <c r="B41" s="33" t="s">
        <v>551</v>
      </c>
      <c r="C41" s="33" t="s">
        <v>552</v>
      </c>
      <c r="D41" s="14">
        <v>165382</v>
      </c>
      <c r="E41" s="15">
        <v>982.04</v>
      </c>
      <c r="F41" s="16">
        <v>1.17E-2</v>
      </c>
      <c r="G41" s="16"/>
    </row>
    <row r="42" spans="1:7" x14ac:dyDescent="0.25">
      <c r="A42" s="13" t="s">
        <v>553</v>
      </c>
      <c r="B42" s="33" t="s">
        <v>554</v>
      </c>
      <c r="C42" s="33" t="s">
        <v>405</v>
      </c>
      <c r="D42" s="14">
        <v>130000</v>
      </c>
      <c r="E42" s="15">
        <v>910.98</v>
      </c>
      <c r="F42" s="16">
        <v>1.09E-2</v>
      </c>
      <c r="G42" s="16"/>
    </row>
    <row r="43" spans="1:7" x14ac:dyDescent="0.25">
      <c r="A43" s="13" t="s">
        <v>555</v>
      </c>
      <c r="B43" s="33" t="s">
        <v>556</v>
      </c>
      <c r="C43" s="33" t="s">
        <v>465</v>
      </c>
      <c r="D43" s="14">
        <v>508382</v>
      </c>
      <c r="E43" s="15">
        <v>847.27</v>
      </c>
      <c r="F43" s="16">
        <v>1.01E-2</v>
      </c>
      <c r="G43" s="16"/>
    </row>
    <row r="44" spans="1:7" x14ac:dyDescent="0.25">
      <c r="A44" s="13" t="s">
        <v>557</v>
      </c>
      <c r="B44" s="33" t="s">
        <v>558</v>
      </c>
      <c r="C44" s="33" t="s">
        <v>460</v>
      </c>
      <c r="D44" s="14">
        <v>32340</v>
      </c>
      <c r="E44" s="15">
        <v>777.66</v>
      </c>
      <c r="F44" s="16">
        <v>9.2999999999999992E-3</v>
      </c>
      <c r="G44" s="16"/>
    </row>
    <row r="45" spans="1:7" x14ac:dyDescent="0.25">
      <c r="A45" s="13" t="s">
        <v>559</v>
      </c>
      <c r="B45" s="33" t="s">
        <v>560</v>
      </c>
      <c r="C45" s="33" t="s">
        <v>484</v>
      </c>
      <c r="D45" s="14">
        <v>316591</v>
      </c>
      <c r="E45" s="15">
        <v>762.13</v>
      </c>
      <c r="F45" s="16">
        <v>9.1000000000000004E-3</v>
      </c>
      <c r="G45" s="16"/>
    </row>
    <row r="46" spans="1:7" x14ac:dyDescent="0.25">
      <c r="A46" s="13" t="s">
        <v>561</v>
      </c>
      <c r="B46" s="33" t="s">
        <v>562</v>
      </c>
      <c r="C46" s="33" t="s">
        <v>420</v>
      </c>
      <c r="D46" s="14">
        <v>72985</v>
      </c>
      <c r="E46" s="15">
        <v>706.31</v>
      </c>
      <c r="F46" s="16">
        <v>8.3999999999999995E-3</v>
      </c>
      <c r="G46" s="16"/>
    </row>
    <row r="47" spans="1:7" x14ac:dyDescent="0.25">
      <c r="A47" s="13" t="s">
        <v>563</v>
      </c>
      <c r="B47" s="33" t="s">
        <v>564</v>
      </c>
      <c r="C47" s="33" t="s">
        <v>565</v>
      </c>
      <c r="D47" s="14">
        <v>180000</v>
      </c>
      <c r="E47" s="15">
        <v>651.05999999999995</v>
      </c>
      <c r="F47" s="16">
        <v>7.7999999999999996E-3</v>
      </c>
      <c r="G47" s="16"/>
    </row>
    <row r="48" spans="1:7" x14ac:dyDescent="0.25">
      <c r="A48" s="13" t="s">
        <v>566</v>
      </c>
      <c r="B48" s="33" t="s">
        <v>567</v>
      </c>
      <c r="C48" s="33" t="s">
        <v>487</v>
      </c>
      <c r="D48" s="14">
        <v>40000</v>
      </c>
      <c r="E48" s="15">
        <v>638.62</v>
      </c>
      <c r="F48" s="16">
        <v>7.6E-3</v>
      </c>
      <c r="G48" s="16"/>
    </row>
    <row r="49" spans="1:7" x14ac:dyDescent="0.25">
      <c r="A49" s="13" t="s">
        <v>568</v>
      </c>
      <c r="B49" s="33" t="s">
        <v>569</v>
      </c>
      <c r="C49" s="33" t="s">
        <v>500</v>
      </c>
      <c r="D49" s="14">
        <v>135686</v>
      </c>
      <c r="E49" s="15">
        <v>617.51</v>
      </c>
      <c r="F49" s="16">
        <v>7.4000000000000003E-3</v>
      </c>
      <c r="G49" s="16"/>
    </row>
    <row r="50" spans="1:7" x14ac:dyDescent="0.25">
      <c r="A50" s="13" t="s">
        <v>570</v>
      </c>
      <c r="B50" s="33" t="s">
        <v>571</v>
      </c>
      <c r="C50" s="33" t="s">
        <v>465</v>
      </c>
      <c r="D50" s="14">
        <v>163359</v>
      </c>
      <c r="E50" s="15">
        <v>504.86</v>
      </c>
      <c r="F50" s="16">
        <v>6.0000000000000001E-3</v>
      </c>
      <c r="G50" s="16"/>
    </row>
    <row r="51" spans="1:7" x14ac:dyDescent="0.25">
      <c r="A51" s="13" t="s">
        <v>572</v>
      </c>
      <c r="B51" s="33" t="s">
        <v>573</v>
      </c>
      <c r="C51" s="33" t="s">
        <v>445</v>
      </c>
      <c r="D51" s="14">
        <v>194480</v>
      </c>
      <c r="E51" s="15">
        <v>487.17</v>
      </c>
      <c r="F51" s="16">
        <v>5.7999999999999996E-3</v>
      </c>
      <c r="G51" s="16"/>
    </row>
    <row r="52" spans="1:7" x14ac:dyDescent="0.25">
      <c r="A52" s="13" t="s">
        <v>574</v>
      </c>
      <c r="B52" s="33" t="s">
        <v>575</v>
      </c>
      <c r="C52" s="33" t="s">
        <v>576</v>
      </c>
      <c r="D52" s="14">
        <v>240000</v>
      </c>
      <c r="E52" s="15">
        <v>458.5</v>
      </c>
      <c r="F52" s="16">
        <v>5.4999999999999997E-3</v>
      </c>
      <c r="G52" s="16"/>
    </row>
    <row r="53" spans="1:7" x14ac:dyDescent="0.25">
      <c r="A53" s="13" t="s">
        <v>577</v>
      </c>
      <c r="B53" s="33" t="s">
        <v>578</v>
      </c>
      <c r="C53" s="33" t="s">
        <v>476</v>
      </c>
      <c r="D53" s="14">
        <v>128062</v>
      </c>
      <c r="E53" s="15">
        <v>439.25</v>
      </c>
      <c r="F53" s="16">
        <v>5.1999999999999998E-3</v>
      </c>
      <c r="G53" s="16"/>
    </row>
    <row r="54" spans="1:7" x14ac:dyDescent="0.25">
      <c r="A54" s="13" t="s">
        <v>579</v>
      </c>
      <c r="B54" s="33" t="s">
        <v>580</v>
      </c>
      <c r="C54" s="33" t="s">
        <v>581</v>
      </c>
      <c r="D54" s="14">
        <v>180000</v>
      </c>
      <c r="E54" s="15">
        <v>423.14</v>
      </c>
      <c r="F54" s="16">
        <v>5.1000000000000004E-3</v>
      </c>
      <c r="G54" s="16"/>
    </row>
    <row r="55" spans="1:7" x14ac:dyDescent="0.25">
      <c r="A55" s="13" t="s">
        <v>582</v>
      </c>
      <c r="B55" s="33" t="s">
        <v>583</v>
      </c>
      <c r="C55" s="33" t="s">
        <v>393</v>
      </c>
      <c r="D55" s="14">
        <v>159607</v>
      </c>
      <c r="E55" s="15">
        <v>422.32</v>
      </c>
      <c r="F55" s="16">
        <v>5.0000000000000001E-3</v>
      </c>
      <c r="G55" s="16"/>
    </row>
    <row r="56" spans="1:7" x14ac:dyDescent="0.25">
      <c r="A56" s="13" t="s">
        <v>584</v>
      </c>
      <c r="B56" s="33" t="s">
        <v>585</v>
      </c>
      <c r="C56" s="33" t="s">
        <v>399</v>
      </c>
      <c r="D56" s="14">
        <v>255654</v>
      </c>
      <c r="E56" s="15">
        <v>376.73</v>
      </c>
      <c r="F56" s="16">
        <v>4.4999999999999997E-3</v>
      </c>
      <c r="G56" s="16"/>
    </row>
    <row r="57" spans="1:7" x14ac:dyDescent="0.25">
      <c r="A57" s="13" t="s">
        <v>586</v>
      </c>
      <c r="B57" s="33" t="s">
        <v>587</v>
      </c>
      <c r="C57" s="33" t="s">
        <v>431</v>
      </c>
      <c r="D57" s="14">
        <v>43986</v>
      </c>
      <c r="E57" s="15">
        <v>208.14</v>
      </c>
      <c r="F57" s="16">
        <v>2.5000000000000001E-3</v>
      </c>
      <c r="G57" s="16"/>
    </row>
    <row r="58" spans="1:7" x14ac:dyDescent="0.25">
      <c r="A58" s="13" t="s">
        <v>588</v>
      </c>
      <c r="B58" s="33" t="s">
        <v>589</v>
      </c>
      <c r="C58" s="33" t="s">
        <v>590</v>
      </c>
      <c r="D58" s="14">
        <v>10766</v>
      </c>
      <c r="E58" s="15">
        <v>47.92</v>
      </c>
      <c r="F58" s="16">
        <v>5.9999999999999995E-4</v>
      </c>
      <c r="G58" s="16"/>
    </row>
    <row r="59" spans="1:7" x14ac:dyDescent="0.25">
      <c r="A59" s="13" t="s">
        <v>591</v>
      </c>
      <c r="B59" s="33" t="s">
        <v>592</v>
      </c>
      <c r="C59" s="33" t="s">
        <v>415</v>
      </c>
      <c r="D59" s="14">
        <v>6395</v>
      </c>
      <c r="E59" s="15">
        <v>21.28</v>
      </c>
      <c r="F59" s="16">
        <v>2.9999999999999997E-4</v>
      </c>
      <c r="G59" s="16"/>
    </row>
    <row r="60" spans="1:7" x14ac:dyDescent="0.25">
      <c r="A60" s="17" t="s">
        <v>183</v>
      </c>
      <c r="B60" s="34"/>
      <c r="C60" s="34"/>
      <c r="D60" s="18"/>
      <c r="E60" s="37">
        <v>81533.440000000002</v>
      </c>
      <c r="F60" s="38">
        <v>0.97409999999999997</v>
      </c>
      <c r="G60" s="21"/>
    </row>
    <row r="61" spans="1:7" x14ac:dyDescent="0.25">
      <c r="A61" s="17" t="s">
        <v>466</v>
      </c>
      <c r="B61" s="33"/>
      <c r="C61" s="33"/>
      <c r="D61" s="14"/>
      <c r="E61" s="15"/>
      <c r="F61" s="16"/>
      <c r="G61" s="16"/>
    </row>
    <row r="62" spans="1:7" x14ac:dyDescent="0.25">
      <c r="A62" s="17" t="s">
        <v>183</v>
      </c>
      <c r="B62" s="33"/>
      <c r="C62" s="33"/>
      <c r="D62" s="14"/>
      <c r="E62" s="39" t="s">
        <v>137</v>
      </c>
      <c r="F62" s="40" t="s">
        <v>137</v>
      </c>
      <c r="G62" s="16"/>
    </row>
    <row r="63" spans="1:7" x14ac:dyDescent="0.25">
      <c r="A63" s="24" t="s">
        <v>192</v>
      </c>
      <c r="B63" s="35"/>
      <c r="C63" s="35"/>
      <c r="D63" s="25"/>
      <c r="E63" s="30">
        <v>81533.440000000002</v>
      </c>
      <c r="F63" s="31">
        <v>0.97409999999999997</v>
      </c>
      <c r="G63" s="21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17" t="s">
        <v>593</v>
      </c>
      <c r="B65" s="33"/>
      <c r="C65" s="33"/>
      <c r="D65" s="14"/>
      <c r="E65" s="15"/>
      <c r="F65" s="16"/>
      <c r="G65" s="16"/>
    </row>
    <row r="66" spans="1:7" x14ac:dyDescent="0.25">
      <c r="A66" s="17" t="s">
        <v>594</v>
      </c>
      <c r="B66" s="33"/>
      <c r="C66" s="33"/>
      <c r="D66" s="14"/>
      <c r="E66" s="15"/>
      <c r="F66" s="16"/>
      <c r="G66" s="16"/>
    </row>
    <row r="67" spans="1:7" x14ac:dyDescent="0.25">
      <c r="A67" s="13" t="s">
        <v>595</v>
      </c>
      <c r="B67" s="33"/>
      <c r="C67" s="33" t="s">
        <v>596</v>
      </c>
      <c r="D67" s="14">
        <v>7950</v>
      </c>
      <c r="E67" s="15">
        <v>1879.19</v>
      </c>
      <c r="F67" s="16">
        <v>2.2456E-2</v>
      </c>
      <c r="G67" s="16"/>
    </row>
    <row r="68" spans="1:7" x14ac:dyDescent="0.25">
      <c r="A68" s="17" t="s">
        <v>183</v>
      </c>
      <c r="B68" s="34"/>
      <c r="C68" s="34"/>
      <c r="D68" s="18"/>
      <c r="E68" s="37">
        <v>1879.19</v>
      </c>
      <c r="F68" s="38">
        <v>2.2456E-2</v>
      </c>
      <c r="G68" s="21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24" t="s">
        <v>192</v>
      </c>
      <c r="B72" s="35"/>
      <c r="C72" s="35"/>
      <c r="D72" s="25"/>
      <c r="E72" s="19">
        <v>1879.19</v>
      </c>
      <c r="F72" s="20">
        <v>2.2456E-2</v>
      </c>
      <c r="G72" s="21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17" t="s">
        <v>597</v>
      </c>
      <c r="B74" s="33"/>
      <c r="C74" s="33"/>
      <c r="D74" s="14"/>
      <c r="E74" s="15"/>
      <c r="F74" s="16"/>
      <c r="G74" s="16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7" t="s">
        <v>598</v>
      </c>
      <c r="B76" s="33"/>
      <c r="C76" s="33"/>
      <c r="D76" s="14"/>
      <c r="E76" s="15"/>
      <c r="F76" s="16"/>
      <c r="G76" s="16"/>
    </row>
    <row r="77" spans="1:7" x14ac:dyDescent="0.25">
      <c r="A77" s="13" t="s">
        <v>599</v>
      </c>
      <c r="B77" s="33" t="s">
        <v>600</v>
      </c>
      <c r="C77" s="33" t="s">
        <v>187</v>
      </c>
      <c r="D77" s="14">
        <v>300000</v>
      </c>
      <c r="E77" s="15">
        <v>299.16000000000003</v>
      </c>
      <c r="F77" s="16">
        <v>3.5999999999999999E-3</v>
      </c>
      <c r="G77" s="16">
        <v>6.3710000000000003E-2</v>
      </c>
    </row>
    <row r="78" spans="1:7" x14ac:dyDescent="0.25">
      <c r="A78" s="17" t="s">
        <v>183</v>
      </c>
      <c r="B78" s="34"/>
      <c r="C78" s="34"/>
      <c r="D78" s="18"/>
      <c r="E78" s="37">
        <v>299.16000000000003</v>
      </c>
      <c r="F78" s="38">
        <v>3.5999999999999999E-3</v>
      </c>
      <c r="G78" s="21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24" t="s">
        <v>192</v>
      </c>
      <c r="B80" s="35"/>
      <c r="C80" s="35"/>
      <c r="D80" s="25"/>
      <c r="E80" s="19">
        <v>299.16000000000003</v>
      </c>
      <c r="F80" s="20">
        <v>3.5999999999999999E-3</v>
      </c>
      <c r="G80" s="21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17" t="s">
        <v>196</v>
      </c>
      <c r="B83" s="33"/>
      <c r="C83" s="33"/>
      <c r="D83" s="14"/>
      <c r="E83" s="15"/>
      <c r="F83" s="16"/>
      <c r="G83" s="16"/>
    </row>
    <row r="84" spans="1:7" x14ac:dyDescent="0.25">
      <c r="A84" s="13" t="s">
        <v>197</v>
      </c>
      <c r="B84" s="33"/>
      <c r="C84" s="33"/>
      <c r="D84" s="14"/>
      <c r="E84" s="15">
        <v>2309.89</v>
      </c>
      <c r="F84" s="16">
        <v>2.76E-2</v>
      </c>
      <c r="G84" s="16">
        <v>6.6567000000000001E-2</v>
      </c>
    </row>
    <row r="85" spans="1:7" x14ac:dyDescent="0.25">
      <c r="A85" s="13" t="s">
        <v>197</v>
      </c>
      <c r="B85" s="33"/>
      <c r="C85" s="33"/>
      <c r="D85" s="14"/>
      <c r="E85" s="15">
        <v>99.93</v>
      </c>
      <c r="F85" s="16">
        <v>1.1999999999999999E-3</v>
      </c>
      <c r="G85" s="16">
        <v>5.9499999999999997E-2</v>
      </c>
    </row>
    <row r="86" spans="1:7" x14ac:dyDescent="0.25">
      <c r="A86" s="17" t="s">
        <v>183</v>
      </c>
      <c r="B86" s="34"/>
      <c r="C86" s="34"/>
      <c r="D86" s="18"/>
      <c r="E86" s="37">
        <v>2409.8200000000002</v>
      </c>
      <c r="F86" s="38">
        <v>2.8799999999999999E-2</v>
      </c>
      <c r="G86" s="21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24" t="s">
        <v>192</v>
      </c>
      <c r="B88" s="35"/>
      <c r="C88" s="35"/>
      <c r="D88" s="25"/>
      <c r="E88" s="19">
        <v>2409.8200000000002</v>
      </c>
      <c r="F88" s="20">
        <v>2.8799999999999999E-2</v>
      </c>
      <c r="G88" s="21"/>
    </row>
    <row r="89" spans="1:7" x14ac:dyDescent="0.25">
      <c r="A89" s="13" t="s">
        <v>198</v>
      </c>
      <c r="B89" s="33"/>
      <c r="C89" s="33"/>
      <c r="D89" s="14"/>
      <c r="E89" s="15">
        <v>1.7339427999999999</v>
      </c>
      <c r="F89" s="16">
        <v>2.0000000000000002E-5</v>
      </c>
      <c r="G89" s="16"/>
    </row>
    <row r="90" spans="1:7" x14ac:dyDescent="0.25">
      <c r="A90" s="13" t="s">
        <v>199</v>
      </c>
      <c r="B90" s="33"/>
      <c r="C90" s="33"/>
      <c r="D90" s="14"/>
      <c r="E90" s="26">
        <v>-564.16394279999997</v>
      </c>
      <c r="F90" s="27">
        <v>-6.5199999999999998E-3</v>
      </c>
      <c r="G90" s="16">
        <v>6.6272999999999999E-2</v>
      </c>
    </row>
    <row r="91" spans="1:7" x14ac:dyDescent="0.25">
      <c r="A91" s="28" t="s">
        <v>200</v>
      </c>
      <c r="B91" s="36"/>
      <c r="C91" s="36"/>
      <c r="D91" s="29"/>
      <c r="E91" s="30">
        <v>83679.990000000005</v>
      </c>
      <c r="F91" s="31">
        <v>1</v>
      </c>
      <c r="G91" s="31"/>
    </row>
    <row r="93" spans="1:7" x14ac:dyDescent="0.25">
      <c r="A93" s="1" t="s">
        <v>601</v>
      </c>
    </row>
    <row r="96" spans="1:7" x14ac:dyDescent="0.25">
      <c r="A96" s="1" t="s">
        <v>202</v>
      </c>
    </row>
    <row r="97" spans="1:3" x14ac:dyDescent="0.25">
      <c r="A97" s="48" t="s">
        <v>203</v>
      </c>
      <c r="B97" s="3" t="s">
        <v>137</v>
      </c>
    </row>
    <row r="98" spans="1:3" x14ac:dyDescent="0.25">
      <c r="A98" t="s">
        <v>204</v>
      </c>
    </row>
    <row r="99" spans="1:3" x14ac:dyDescent="0.25">
      <c r="A99" t="s">
        <v>205</v>
      </c>
      <c r="B99" t="s">
        <v>206</v>
      </c>
      <c r="C99" t="s">
        <v>206</v>
      </c>
    </row>
    <row r="100" spans="1:3" x14ac:dyDescent="0.25">
      <c r="B100" s="49">
        <v>45716</v>
      </c>
      <c r="C100" s="49">
        <v>45747</v>
      </c>
    </row>
    <row r="101" spans="1:3" x14ac:dyDescent="0.25">
      <c r="A101" t="s">
        <v>211</v>
      </c>
      <c r="B101">
        <v>23.7088</v>
      </c>
      <c r="C101">
        <v>25.236699999999999</v>
      </c>
    </row>
    <row r="102" spans="1:3" x14ac:dyDescent="0.25">
      <c r="A102" t="s">
        <v>212</v>
      </c>
      <c r="B102">
        <v>23.7089</v>
      </c>
      <c r="C102">
        <v>25.236799999999999</v>
      </c>
    </row>
    <row r="103" spans="1:3" x14ac:dyDescent="0.25">
      <c r="A103" t="s">
        <v>217</v>
      </c>
      <c r="B103">
        <v>22.2544</v>
      </c>
      <c r="C103">
        <v>23.6633</v>
      </c>
    </row>
    <row r="104" spans="1:3" x14ac:dyDescent="0.25">
      <c r="A104" t="s">
        <v>218</v>
      </c>
      <c r="B104">
        <v>22.253299999999999</v>
      </c>
      <c r="C104">
        <v>23.662099999999999</v>
      </c>
    </row>
    <row r="106" spans="1:3" x14ac:dyDescent="0.25">
      <c r="A106" t="s">
        <v>287</v>
      </c>
      <c r="B106" s="3" t="s">
        <v>137</v>
      </c>
    </row>
    <row r="107" spans="1:3" x14ac:dyDescent="0.25">
      <c r="A107" t="s">
        <v>233</v>
      </c>
      <c r="B107" s="3" t="s">
        <v>137</v>
      </c>
    </row>
    <row r="108" spans="1:3" ht="29.1" customHeight="1" x14ac:dyDescent="0.25">
      <c r="A108" s="48" t="s">
        <v>234</v>
      </c>
      <c r="B108" s="3" t="s">
        <v>137</v>
      </c>
    </row>
    <row r="109" spans="1:3" ht="29.1" customHeight="1" x14ac:dyDescent="0.25">
      <c r="A109" s="48" t="s">
        <v>235</v>
      </c>
      <c r="B109" s="3" t="s">
        <v>137</v>
      </c>
    </row>
    <row r="110" spans="1:3" x14ac:dyDescent="0.25">
      <c r="A110" t="s">
        <v>467</v>
      </c>
      <c r="B110" s="51">
        <v>1.0527</v>
      </c>
    </row>
    <row r="111" spans="1:3" ht="43.5" customHeight="1" x14ac:dyDescent="0.25">
      <c r="A111" s="48" t="s">
        <v>237</v>
      </c>
      <c r="B111" s="3">
        <v>1879.1931750000001</v>
      </c>
    </row>
    <row r="112" spans="1:3" x14ac:dyDescent="0.25">
      <c r="B112" s="3"/>
    </row>
    <row r="113" spans="1:4" ht="29.1" customHeight="1" x14ac:dyDescent="0.25">
      <c r="A113" s="48" t="s">
        <v>238</v>
      </c>
      <c r="B113" s="3" t="s">
        <v>137</v>
      </c>
    </row>
    <row r="114" spans="1:4" ht="29.1" customHeight="1" x14ac:dyDescent="0.25">
      <c r="A114" s="48" t="s">
        <v>239</v>
      </c>
      <c r="B114" t="s">
        <v>137</v>
      </c>
    </row>
    <row r="115" spans="1:4" ht="29.1" customHeight="1" x14ac:dyDescent="0.25">
      <c r="A115" s="48" t="s">
        <v>240</v>
      </c>
      <c r="B115" s="3" t="s">
        <v>137</v>
      </c>
    </row>
    <row r="116" spans="1:4" ht="29.1" customHeight="1" x14ac:dyDescent="0.25">
      <c r="A116" s="48" t="s">
        <v>241</v>
      </c>
      <c r="B116" s="3" t="s">
        <v>137</v>
      </c>
    </row>
    <row r="118" spans="1:4" ht="69.95" customHeight="1" x14ac:dyDescent="0.25">
      <c r="A118" s="71" t="s">
        <v>251</v>
      </c>
      <c r="B118" s="71" t="s">
        <v>252</v>
      </c>
      <c r="C118" s="71" t="s">
        <v>5</v>
      </c>
      <c r="D118" s="71" t="s">
        <v>6</v>
      </c>
    </row>
    <row r="119" spans="1:4" ht="69.95" customHeight="1" x14ac:dyDescent="0.25">
      <c r="A119" s="71" t="s">
        <v>602</v>
      </c>
      <c r="B119" s="71"/>
      <c r="C119" s="71" t="s">
        <v>20</v>
      </c>
      <c r="D11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603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604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605</v>
      </c>
      <c r="B7" s="33"/>
      <c r="C7" s="33"/>
      <c r="D7" s="14"/>
      <c r="E7" s="15"/>
      <c r="F7" s="16"/>
      <c r="G7" s="16"/>
    </row>
    <row r="8" spans="1:8" x14ac:dyDescent="0.25">
      <c r="A8" s="17" t="s">
        <v>606</v>
      </c>
      <c r="B8" s="34"/>
      <c r="C8" s="34"/>
      <c r="D8" s="18"/>
      <c r="E8" s="41"/>
      <c r="F8" s="21"/>
      <c r="G8" s="21"/>
    </row>
    <row r="9" spans="1:8" x14ac:dyDescent="0.25">
      <c r="A9" s="13" t="s">
        <v>607</v>
      </c>
      <c r="B9" s="33" t="s">
        <v>608</v>
      </c>
      <c r="C9" s="33"/>
      <c r="D9" s="14">
        <v>791496.93200000003</v>
      </c>
      <c r="E9" s="15">
        <v>103008.29</v>
      </c>
      <c r="F9" s="16">
        <v>0.56089999999999995</v>
      </c>
      <c r="G9" s="16"/>
    </row>
    <row r="10" spans="1:8" x14ac:dyDescent="0.25">
      <c r="A10" s="13" t="s">
        <v>609</v>
      </c>
      <c r="B10" s="33" t="s">
        <v>610</v>
      </c>
      <c r="C10" s="33"/>
      <c r="D10" s="14">
        <v>409212.43699999998</v>
      </c>
      <c r="E10" s="15">
        <v>79290.990000000005</v>
      </c>
      <c r="F10" s="16">
        <v>0.43180000000000002</v>
      </c>
      <c r="G10" s="16"/>
    </row>
    <row r="11" spans="1:8" x14ac:dyDescent="0.25">
      <c r="A11" s="17" t="s">
        <v>183</v>
      </c>
      <c r="B11" s="34"/>
      <c r="C11" s="34"/>
      <c r="D11" s="18"/>
      <c r="E11" s="19">
        <v>182299.28</v>
      </c>
      <c r="F11" s="20">
        <v>0.99270000000000003</v>
      </c>
      <c r="G11" s="21"/>
    </row>
    <row r="12" spans="1:8" x14ac:dyDescent="0.25">
      <c r="A12" s="13"/>
      <c r="B12" s="33"/>
      <c r="C12" s="33"/>
      <c r="D12" s="14"/>
      <c r="E12" s="15"/>
      <c r="F12" s="16"/>
      <c r="G12" s="16"/>
    </row>
    <row r="13" spans="1:8" x14ac:dyDescent="0.25">
      <c r="A13" s="24" t="s">
        <v>192</v>
      </c>
      <c r="B13" s="35"/>
      <c r="C13" s="35"/>
      <c r="D13" s="25"/>
      <c r="E13" s="19">
        <v>182299.28</v>
      </c>
      <c r="F13" s="20">
        <v>0.99270000000000003</v>
      </c>
      <c r="G13" s="21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196</v>
      </c>
      <c r="B15" s="33"/>
      <c r="C15" s="33"/>
      <c r="D15" s="14"/>
      <c r="E15" s="15"/>
      <c r="F15" s="16"/>
      <c r="G15" s="16"/>
    </row>
    <row r="16" spans="1:8" x14ac:dyDescent="0.25">
      <c r="A16" s="13" t="s">
        <v>197</v>
      </c>
      <c r="B16" s="33"/>
      <c r="C16" s="33"/>
      <c r="D16" s="14"/>
      <c r="E16" s="15">
        <v>2167.02</v>
      </c>
      <c r="F16" s="16">
        <v>1.18E-2</v>
      </c>
      <c r="G16" s="16">
        <v>6.6567000000000001E-2</v>
      </c>
    </row>
    <row r="17" spans="1:7" x14ac:dyDescent="0.25">
      <c r="A17" s="13" t="s">
        <v>197</v>
      </c>
      <c r="B17" s="33"/>
      <c r="C17" s="33"/>
      <c r="D17" s="14"/>
      <c r="E17" s="15">
        <v>54.96</v>
      </c>
      <c r="F17" s="16">
        <v>2.9999999999999997E-4</v>
      </c>
      <c r="G17" s="16">
        <v>5.9499999999999997E-2</v>
      </c>
    </row>
    <row r="18" spans="1:7" x14ac:dyDescent="0.25">
      <c r="A18" s="17" t="s">
        <v>183</v>
      </c>
      <c r="B18" s="34"/>
      <c r="C18" s="34"/>
      <c r="D18" s="18"/>
      <c r="E18" s="19">
        <v>2221.98</v>
      </c>
      <c r="F18" s="20">
        <v>1.21E-2</v>
      </c>
      <c r="G18" s="21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24" t="s">
        <v>192</v>
      </c>
      <c r="B20" s="35"/>
      <c r="C20" s="35"/>
      <c r="D20" s="25"/>
      <c r="E20" s="19">
        <v>2221.98</v>
      </c>
      <c r="F20" s="20">
        <v>1.21E-2</v>
      </c>
      <c r="G20" s="21"/>
    </row>
    <row r="21" spans="1:7" x14ac:dyDescent="0.25">
      <c r="A21" s="13" t="s">
        <v>198</v>
      </c>
      <c r="B21" s="33"/>
      <c r="C21" s="33"/>
      <c r="D21" s="14"/>
      <c r="E21" s="15">
        <v>1.6077265999999999</v>
      </c>
      <c r="F21" s="16">
        <v>7.9999999999999996E-6</v>
      </c>
      <c r="G21" s="16"/>
    </row>
    <row r="22" spans="1:7" x14ac:dyDescent="0.25">
      <c r="A22" s="13" t="s">
        <v>199</v>
      </c>
      <c r="B22" s="33"/>
      <c r="C22" s="33"/>
      <c r="D22" s="14"/>
      <c r="E22" s="26">
        <v>-880.22772659999998</v>
      </c>
      <c r="F22" s="27">
        <v>-4.8079999999999998E-3</v>
      </c>
      <c r="G22" s="16">
        <v>6.6392000000000007E-2</v>
      </c>
    </row>
    <row r="23" spans="1:7" x14ac:dyDescent="0.25">
      <c r="A23" s="28" t="s">
        <v>200</v>
      </c>
      <c r="B23" s="36"/>
      <c r="C23" s="36"/>
      <c r="D23" s="29"/>
      <c r="E23" s="30">
        <v>183642.64</v>
      </c>
      <c r="F23" s="31">
        <v>1</v>
      </c>
      <c r="G23" s="31"/>
    </row>
    <row r="28" spans="1:7" x14ac:dyDescent="0.25">
      <c r="A28" s="1" t="s">
        <v>202</v>
      </c>
    </row>
    <row r="29" spans="1:7" x14ac:dyDescent="0.25">
      <c r="A29" s="48" t="s">
        <v>203</v>
      </c>
      <c r="B29" s="3" t="s">
        <v>137</v>
      </c>
    </row>
    <row r="30" spans="1:7" x14ac:dyDescent="0.25">
      <c r="A30" t="s">
        <v>204</v>
      </c>
    </row>
    <row r="31" spans="1:7" x14ac:dyDescent="0.25">
      <c r="A31" t="s">
        <v>205</v>
      </c>
      <c r="B31" t="s">
        <v>206</v>
      </c>
      <c r="C31" t="s">
        <v>206</v>
      </c>
    </row>
    <row r="32" spans="1:7" x14ac:dyDescent="0.25">
      <c r="B32" s="49">
        <v>45716</v>
      </c>
      <c r="C32" s="49">
        <v>45747</v>
      </c>
    </row>
    <row r="33" spans="1:4" x14ac:dyDescent="0.25">
      <c r="A33" t="s">
        <v>211</v>
      </c>
      <c r="B33">
        <v>45.435000000000002</v>
      </c>
      <c r="C33">
        <v>43.347000000000001</v>
      </c>
    </row>
    <row r="34" spans="1:4" x14ac:dyDescent="0.25">
      <c r="A34" t="s">
        <v>217</v>
      </c>
      <c r="B34">
        <v>40.567999999999998</v>
      </c>
      <c r="C34">
        <v>38.673000000000002</v>
      </c>
    </row>
    <row r="36" spans="1:4" x14ac:dyDescent="0.25">
      <c r="A36" t="s">
        <v>287</v>
      </c>
      <c r="B36" s="3" t="s">
        <v>137</v>
      </c>
    </row>
    <row r="37" spans="1:4" x14ac:dyDescent="0.25">
      <c r="A37" t="s">
        <v>233</v>
      </c>
      <c r="B37" s="3" t="s">
        <v>137</v>
      </c>
    </row>
    <row r="38" spans="1:4" ht="29.1" customHeight="1" x14ac:dyDescent="0.25">
      <c r="A38" s="48" t="s">
        <v>234</v>
      </c>
      <c r="B38" s="3" t="s">
        <v>137</v>
      </c>
    </row>
    <row r="39" spans="1:4" ht="29.1" customHeight="1" x14ac:dyDescent="0.25">
      <c r="A39" s="48" t="s">
        <v>235</v>
      </c>
      <c r="B39" s="51">
        <v>182299.27335420001</v>
      </c>
    </row>
    <row r="40" spans="1:4" ht="43.5" customHeight="1" x14ac:dyDescent="0.25">
      <c r="A40" s="48" t="s">
        <v>611</v>
      </c>
      <c r="B40" s="3" t="s">
        <v>137</v>
      </c>
    </row>
    <row r="41" spans="1:4" x14ac:dyDescent="0.25">
      <c r="B41" s="3"/>
    </row>
    <row r="42" spans="1:4" ht="29.1" customHeight="1" x14ac:dyDescent="0.25">
      <c r="A42" s="48" t="s">
        <v>612</v>
      </c>
      <c r="B42" s="3" t="s">
        <v>137</v>
      </c>
    </row>
    <row r="43" spans="1:4" ht="29.1" customHeight="1" x14ac:dyDescent="0.25">
      <c r="A43" s="48" t="s">
        <v>613</v>
      </c>
      <c r="B43" t="s">
        <v>137</v>
      </c>
    </row>
    <row r="44" spans="1:4" ht="29.1" customHeight="1" x14ac:dyDescent="0.25">
      <c r="A44" s="48" t="s">
        <v>614</v>
      </c>
      <c r="B44" s="3" t="s">
        <v>137</v>
      </c>
    </row>
    <row r="45" spans="1:4" ht="29.1" customHeight="1" x14ac:dyDescent="0.25">
      <c r="A45" s="48" t="s">
        <v>615</v>
      </c>
      <c r="B45" s="3" t="s">
        <v>137</v>
      </c>
    </row>
    <row r="47" spans="1:4" ht="69.95" customHeight="1" x14ac:dyDescent="0.25">
      <c r="A47" s="71" t="s">
        <v>251</v>
      </c>
      <c r="B47" s="71" t="s">
        <v>252</v>
      </c>
      <c r="C47" s="71" t="s">
        <v>5</v>
      </c>
      <c r="D47" s="71" t="s">
        <v>6</v>
      </c>
    </row>
    <row r="48" spans="1:4" ht="69.95" customHeight="1" x14ac:dyDescent="0.25">
      <c r="A48" s="71" t="s">
        <v>616</v>
      </c>
      <c r="B48" s="71"/>
      <c r="C48" s="71" t="s">
        <v>22</v>
      </c>
      <c r="D4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7"/>
  <sheetViews>
    <sheetView showGridLines="0" workbookViewId="0">
      <pane ySplit="4" topLeftCell="A5" activePane="bottomLeft" state="frozen"/>
      <selection sqref="A1:G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5" t="s">
        <v>617</v>
      </c>
      <c r="B1" s="76"/>
      <c r="C1" s="76"/>
      <c r="D1" s="76"/>
      <c r="E1" s="76"/>
      <c r="F1" s="76"/>
      <c r="G1" s="77"/>
      <c r="H1" s="47" t="str">
        <f>HYPERLINK("[EDEL_Portfolio Monthly Notes 31-Mar-2025.xlsx]Index!A1","Index")</f>
        <v>Index</v>
      </c>
    </row>
    <row r="2" spans="1:8" ht="19.5" customHeight="1" x14ac:dyDescent="0.25">
      <c r="A2" s="75" t="s">
        <v>618</v>
      </c>
      <c r="B2" s="76"/>
      <c r="C2" s="76"/>
      <c r="D2" s="76"/>
      <c r="E2" s="76"/>
      <c r="F2" s="76"/>
      <c r="G2" s="77"/>
    </row>
    <row r="4" spans="1:8" ht="48" customHeight="1" x14ac:dyDescent="0.25">
      <c r="A4" s="4" t="s">
        <v>129</v>
      </c>
      <c r="B4" s="4" t="s">
        <v>130</v>
      </c>
      <c r="C4" s="4" t="s">
        <v>131</v>
      </c>
      <c r="D4" s="5" t="s">
        <v>132</v>
      </c>
      <c r="E4" s="6" t="s">
        <v>133</v>
      </c>
      <c r="F4" s="6" t="s">
        <v>134</v>
      </c>
      <c r="G4" s="7" t="s">
        <v>135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136</v>
      </c>
      <c r="B6" s="33"/>
      <c r="C6" s="33"/>
      <c r="D6" s="14"/>
      <c r="E6" s="15"/>
      <c r="F6" s="16"/>
      <c r="G6" s="16"/>
    </row>
    <row r="7" spans="1:8" x14ac:dyDescent="0.25">
      <c r="A7" s="17" t="s">
        <v>390</v>
      </c>
      <c r="B7" s="33"/>
      <c r="C7" s="33"/>
      <c r="D7" s="14"/>
      <c r="E7" s="15"/>
      <c r="F7" s="16"/>
      <c r="G7" s="16"/>
    </row>
    <row r="8" spans="1:8" x14ac:dyDescent="0.25">
      <c r="A8" s="13" t="s">
        <v>619</v>
      </c>
      <c r="B8" s="33" t="s">
        <v>620</v>
      </c>
      <c r="C8" s="33" t="s">
        <v>431</v>
      </c>
      <c r="D8" s="14">
        <v>116627</v>
      </c>
      <c r="E8" s="15">
        <v>2023.13</v>
      </c>
      <c r="F8" s="16">
        <v>0.12659999999999999</v>
      </c>
      <c r="G8" s="16"/>
    </row>
    <row r="9" spans="1:8" x14ac:dyDescent="0.25">
      <c r="A9" s="13" t="s">
        <v>621</v>
      </c>
      <c r="B9" s="33" t="s">
        <v>622</v>
      </c>
      <c r="C9" s="33" t="s">
        <v>487</v>
      </c>
      <c r="D9" s="14">
        <v>93050</v>
      </c>
      <c r="E9" s="15">
        <v>1020.71</v>
      </c>
      <c r="F9" s="16">
        <v>6.3899999999999998E-2</v>
      </c>
      <c r="G9" s="16"/>
    </row>
    <row r="10" spans="1:8" x14ac:dyDescent="0.25">
      <c r="A10" s="13" t="s">
        <v>623</v>
      </c>
      <c r="B10" s="33" t="s">
        <v>624</v>
      </c>
      <c r="C10" s="33" t="s">
        <v>431</v>
      </c>
      <c r="D10" s="14">
        <v>63602</v>
      </c>
      <c r="E10" s="15">
        <v>917.27</v>
      </c>
      <c r="F10" s="16">
        <v>5.74E-2</v>
      </c>
      <c r="G10" s="16"/>
    </row>
    <row r="11" spans="1:8" x14ac:dyDescent="0.25">
      <c r="A11" s="13" t="s">
        <v>429</v>
      </c>
      <c r="B11" s="33" t="s">
        <v>430</v>
      </c>
      <c r="C11" s="33" t="s">
        <v>431</v>
      </c>
      <c r="D11" s="14">
        <v>71707</v>
      </c>
      <c r="E11" s="15">
        <v>820.47</v>
      </c>
      <c r="F11" s="16">
        <v>5.1400000000000001E-2</v>
      </c>
      <c r="G11" s="16"/>
    </row>
    <row r="12" spans="1:8" x14ac:dyDescent="0.25">
      <c r="A12" s="13" t="s">
        <v>432</v>
      </c>
      <c r="B12" s="33" t="s">
        <v>433</v>
      </c>
      <c r="C12" s="33" t="s">
        <v>431</v>
      </c>
      <c r="D12" s="14">
        <v>14174</v>
      </c>
      <c r="E12" s="15">
        <v>818.61</v>
      </c>
      <c r="F12" s="16">
        <v>5.1200000000000002E-2</v>
      </c>
      <c r="G12" s="16"/>
    </row>
    <row r="13" spans="1:8" x14ac:dyDescent="0.25">
      <c r="A13" s="13" t="s">
        <v>625</v>
      </c>
      <c r="B13" s="33" t="s">
        <v>626</v>
      </c>
      <c r="C13" s="33" t="s">
        <v>487</v>
      </c>
      <c r="D13" s="14">
        <v>12091</v>
      </c>
      <c r="E13" s="15">
        <v>799.96</v>
      </c>
      <c r="F13" s="16">
        <v>5.0099999999999999E-2</v>
      </c>
      <c r="G13" s="16"/>
    </row>
    <row r="14" spans="1:8" x14ac:dyDescent="0.25">
      <c r="A14" s="13" t="s">
        <v>627</v>
      </c>
      <c r="B14" s="33" t="s">
        <v>628</v>
      </c>
      <c r="C14" s="33" t="s">
        <v>431</v>
      </c>
      <c r="D14" s="14">
        <v>28240</v>
      </c>
      <c r="E14" s="15">
        <v>572.69000000000005</v>
      </c>
      <c r="F14" s="16">
        <v>3.5799999999999998E-2</v>
      </c>
      <c r="G14" s="16"/>
    </row>
    <row r="15" spans="1:8" x14ac:dyDescent="0.25">
      <c r="A15" s="13" t="s">
        <v>629</v>
      </c>
      <c r="B15" s="33" t="s">
        <v>630</v>
      </c>
      <c r="C15" s="33" t="s">
        <v>431</v>
      </c>
      <c r="D15" s="14">
        <v>14130</v>
      </c>
      <c r="E15" s="15">
        <v>456.11</v>
      </c>
      <c r="F15" s="16">
        <v>2.8500000000000001E-2</v>
      </c>
      <c r="G15" s="16"/>
    </row>
    <row r="16" spans="1:8" x14ac:dyDescent="0.25">
      <c r="A16" s="13" t="s">
        <v>631</v>
      </c>
      <c r="B16" s="33" t="s">
        <v>632</v>
      </c>
      <c r="C16" s="33" t="s">
        <v>487</v>
      </c>
      <c r="D16" s="14">
        <v>56248</v>
      </c>
      <c r="E16" s="15">
        <v>392.81</v>
      </c>
      <c r="F16" s="16">
        <v>2.46E-2</v>
      </c>
      <c r="G16" s="16"/>
    </row>
    <row r="17" spans="1:7" x14ac:dyDescent="0.25">
      <c r="A17" s="13" t="s">
        <v>633</v>
      </c>
      <c r="B17" s="33" t="s">
        <v>634</v>
      </c>
      <c r="C17" s="33" t="s">
        <v>431</v>
      </c>
      <c r="D17" s="14">
        <v>32011</v>
      </c>
      <c r="E17" s="15">
        <v>371.49</v>
      </c>
      <c r="F17" s="16">
        <v>2.3300000000000001E-2</v>
      </c>
      <c r="G17" s="16"/>
    </row>
    <row r="18" spans="1:7" x14ac:dyDescent="0.25">
      <c r="A18" s="13" t="s">
        <v>635</v>
      </c>
      <c r="B18" s="33" t="s">
        <v>636</v>
      </c>
      <c r="C18" s="33" t="s">
        <v>431</v>
      </c>
      <c r="D18" s="14">
        <v>14115</v>
      </c>
      <c r="E18" s="15">
        <v>342.25</v>
      </c>
      <c r="F18" s="16">
        <v>2.1399999999999999E-2</v>
      </c>
      <c r="G18" s="16"/>
    </row>
    <row r="19" spans="1:7" x14ac:dyDescent="0.25">
      <c r="A19" s="13" t="s">
        <v>461</v>
      </c>
      <c r="B19" s="33" t="s">
        <v>462</v>
      </c>
      <c r="C19" s="33" t="s">
        <v>431</v>
      </c>
      <c r="D19" s="14">
        <v>30753</v>
      </c>
      <c r="E19" s="15">
        <v>272.58999999999997</v>
      </c>
      <c r="F19" s="16">
        <v>1.7100000000000001E-2</v>
      </c>
      <c r="G19" s="16"/>
    </row>
    <row r="20" spans="1:7" x14ac:dyDescent="0.25">
      <c r="A20" s="13" t="s">
        <v>637</v>
      </c>
      <c r="B20" s="33" t="s">
        <v>638</v>
      </c>
      <c r="C20" s="33" t="s">
        <v>431</v>
      </c>
      <c r="D20" s="14">
        <v>41676</v>
      </c>
      <c r="E20" s="15">
        <v>255.64</v>
      </c>
      <c r="F20" s="16">
        <v>1.6E-2</v>
      </c>
      <c r="G20" s="16"/>
    </row>
    <row r="21" spans="1:7" x14ac:dyDescent="0.25">
      <c r="A21" s="13" t="s">
        <v>639</v>
      </c>
      <c r="B21" s="33" t="s">
        <v>640</v>
      </c>
      <c r="C21" s="33" t="s">
        <v>431</v>
      </c>
      <c r="D21" s="14">
        <v>16336</v>
      </c>
      <c r="E21" s="15">
        <v>251.75</v>
      </c>
      <c r="F21" s="16">
        <v>1.5800000000000002E-2</v>
      </c>
      <c r="G21" s="16"/>
    </row>
    <row r="22" spans="1:7" x14ac:dyDescent="0.25">
      <c r="A22" s="13" t="s">
        <v>641</v>
      </c>
      <c r="B22" s="33" t="s">
        <v>642</v>
      </c>
      <c r="C22" s="33" t="s">
        <v>431</v>
      </c>
      <c r="D22" s="14">
        <v>5025</v>
      </c>
      <c r="E22" s="15">
        <v>245.31</v>
      </c>
      <c r="F22" s="16">
        <v>1.54E-2</v>
      </c>
      <c r="G22" s="16"/>
    </row>
    <row r="23" spans="1:7" x14ac:dyDescent="0.25">
      <c r="A23" s="13" t="s">
        <v>643</v>
      </c>
      <c r="B23" s="33" t="s">
        <v>644</v>
      </c>
      <c r="C23" s="33" t="s">
        <v>431</v>
      </c>
      <c r="D23" s="14">
        <v>16259</v>
      </c>
      <c r="E23" s="15">
        <v>244.19</v>
      </c>
      <c r="F23" s="16">
        <v>1.5299999999999999E-2</v>
      </c>
      <c r="G23" s="16"/>
    </row>
    <row r="24" spans="1:7" x14ac:dyDescent="0.25">
      <c r="A24" s="13" t="s">
        <v>645</v>
      </c>
      <c r="B24" s="33" t="s">
        <v>646</v>
      </c>
      <c r="C24" s="33" t="s">
        <v>431</v>
      </c>
      <c r="D24" s="14">
        <v>49828</v>
      </c>
      <c r="E24" s="15">
        <v>170.26</v>
      </c>
      <c r="F24" s="16">
        <v>1.0699999999999999E-2</v>
      </c>
      <c r="G24" s="16"/>
    </row>
    <row r="25" spans="1:7" x14ac:dyDescent="0.25">
      <c r="A25" s="13" t="s">
        <v>647</v>
      </c>
      <c r="B25" s="33" t="s">
        <v>648</v>
      </c>
      <c r="C25" s="33" t="s">
        <v>431</v>
      </c>
      <c r="D25" s="14">
        <v>70410</v>
      </c>
      <c r="E25" s="15">
        <v>158.25</v>
      </c>
      <c r="F25" s="16">
        <v>9.9000000000000008E-3</v>
      </c>
      <c r="G25" s="16"/>
    </row>
    <row r="26" spans="1:7" x14ac:dyDescent="0.25">
      <c r="A26" s="13" t="s">
        <v>649</v>
      </c>
      <c r="B26" s="33" t="s">
        <v>650</v>
      </c>
      <c r="C26" s="33" t="s">
        <v>487</v>
      </c>
      <c r="D26" s="14">
        <v>21371</v>
      </c>
      <c r="E26" s="15">
        <v>155.19999999999999</v>
      </c>
      <c r="F26" s="16">
        <v>9.7000000000000003E-3</v>
      </c>
      <c r="G26" s="16"/>
    </row>
    <row r="27" spans="1:7" x14ac:dyDescent="0.25">
      <c r="A27" s="13" t="s">
        <v>651</v>
      </c>
      <c r="B27" s="33" t="s">
        <v>652</v>
      </c>
      <c r="C27" s="33" t="s">
        <v>431</v>
      </c>
      <c r="D27" s="14">
        <v>12710</v>
      </c>
      <c r="E27" s="15">
        <v>146.29</v>
      </c>
      <c r="F27" s="16">
        <v>9.1999999999999998E-3</v>
      </c>
      <c r="G27" s="16"/>
    </row>
    <row r="28" spans="1:7" x14ac:dyDescent="0.25">
      <c r="A28" s="13" t="s">
        <v>653</v>
      </c>
      <c r="B28" s="33" t="s">
        <v>654</v>
      </c>
      <c r="C28" s="33" t="s">
        <v>431</v>
      </c>
      <c r="D28" s="14">
        <v>5074</v>
      </c>
      <c r="E28" s="15">
        <v>146.15</v>
      </c>
      <c r="F28" s="16">
        <v>9.1000000000000004E-3</v>
      </c>
      <c r="G28" s="16"/>
    </row>
    <row r="29" spans="1:7" x14ac:dyDescent="0.25">
      <c r="A29" s="13" t="s">
        <v>655</v>
      </c>
      <c r="B29" s="33" t="s">
        <v>656</v>
      </c>
      <c r="C29" s="33" t="s">
        <v>431</v>
      </c>
      <c r="D29" s="14">
        <v>5425</v>
      </c>
      <c r="E29" s="15">
        <v>142.30000000000001</v>
      </c>
      <c r="F29" s="16">
        <v>8.8999999999999999E-3</v>
      </c>
      <c r="G29" s="16"/>
    </row>
    <row r="30" spans="1:7" x14ac:dyDescent="0.25">
      <c r="A30" s="13" t="s">
        <v>657</v>
      </c>
      <c r="B30" s="33" t="s">
        <v>658</v>
      </c>
      <c r="C30" s="33" t="s">
        <v>487</v>
      </c>
      <c r="D30" s="14">
        <v>8308</v>
      </c>
      <c r="E30" s="15">
        <v>140.58000000000001</v>
      </c>
      <c r="F30" s="16">
        <v>8.8000000000000005E-3</v>
      </c>
      <c r="G30" s="16"/>
    </row>
    <row r="31" spans="1:7" x14ac:dyDescent="0.25">
      <c r="A31" s="13" t="s">
        <v>659</v>
      </c>
      <c r="B31" s="33" t="s">
        <v>660</v>
      </c>
      <c r="C31" s="33" t="s">
        <v>431</v>
      </c>
      <c r="D31" s="14">
        <v>8769</v>
      </c>
      <c r="E31" s="15">
        <v>139.63999999999999</v>
      </c>
      <c r="F31" s="16">
        <v>8.6999999999999994E-3</v>
      </c>
      <c r="G31" s="16"/>
    </row>
    <row r="32" spans="1:7" x14ac:dyDescent="0.25">
      <c r="A32" s="13" t="s">
        <v>661</v>
      </c>
      <c r="B32" s="33" t="s">
        <v>662</v>
      </c>
      <c r="C32" s="33" t="s">
        <v>487</v>
      </c>
      <c r="D32" s="14">
        <v>9630</v>
      </c>
      <c r="E32" s="15">
        <v>115.4</v>
      </c>
      <c r="F32" s="16">
        <v>7.1999999999999998E-3</v>
      </c>
      <c r="G32" s="16"/>
    </row>
    <row r="33" spans="1:7" x14ac:dyDescent="0.25">
      <c r="A33" s="17" t="s">
        <v>183</v>
      </c>
      <c r="B33" s="34"/>
      <c r="C33" s="34"/>
      <c r="D33" s="18"/>
      <c r="E33" s="19">
        <v>11119.05</v>
      </c>
      <c r="F33" s="20">
        <v>0.69599999999999995</v>
      </c>
      <c r="G33" s="21"/>
    </row>
    <row r="34" spans="1:7" x14ac:dyDescent="0.25">
      <c r="A34" s="17" t="s">
        <v>466</v>
      </c>
      <c r="B34" s="33"/>
      <c r="C34" s="33"/>
      <c r="D34" s="14"/>
      <c r="E34" s="15"/>
      <c r="F34" s="16"/>
      <c r="G34" s="16"/>
    </row>
    <row r="35" spans="1:7" x14ac:dyDescent="0.25">
      <c r="A35" s="17" t="s">
        <v>183</v>
      </c>
      <c r="B35" s="33"/>
      <c r="C35" s="33"/>
      <c r="D35" s="14"/>
      <c r="E35" s="22" t="s">
        <v>137</v>
      </c>
      <c r="F35" s="23" t="s">
        <v>137</v>
      </c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663</v>
      </c>
      <c r="B37" s="33"/>
      <c r="C37" s="33"/>
      <c r="D37" s="14"/>
      <c r="E37" s="15"/>
      <c r="F37" s="16"/>
      <c r="G37" s="16"/>
    </row>
    <row r="38" spans="1:7" x14ac:dyDescent="0.25">
      <c r="A38" s="13" t="s">
        <v>664</v>
      </c>
      <c r="B38" s="33" t="s">
        <v>665</v>
      </c>
      <c r="C38" s="33" t="s">
        <v>666</v>
      </c>
      <c r="D38" s="14">
        <v>1249</v>
      </c>
      <c r="E38" s="15">
        <v>882.82</v>
      </c>
      <c r="F38" s="16">
        <v>5.5300000000000002E-2</v>
      </c>
      <c r="G38" s="16"/>
    </row>
    <row r="39" spans="1:7" x14ac:dyDescent="0.25">
      <c r="A39" s="13" t="s">
        <v>667</v>
      </c>
      <c r="B39" s="33" t="s">
        <v>668</v>
      </c>
      <c r="C39" s="33" t="s">
        <v>666</v>
      </c>
      <c r="D39" s="14">
        <v>3547</v>
      </c>
      <c r="E39" s="15">
        <v>503.42</v>
      </c>
      <c r="F39" s="16">
        <v>3.15E-2</v>
      </c>
      <c r="G39" s="16"/>
    </row>
    <row r="40" spans="1:7" x14ac:dyDescent="0.25">
      <c r="A40" s="13" t="s">
        <v>669</v>
      </c>
      <c r="B40" s="33" t="s">
        <v>670</v>
      </c>
      <c r="C40" s="33" t="s">
        <v>671</v>
      </c>
      <c r="D40" s="14">
        <v>2682</v>
      </c>
      <c r="E40" s="15">
        <v>480.91</v>
      </c>
      <c r="F40" s="16">
        <v>3.0099999999999998E-2</v>
      </c>
      <c r="G40" s="16"/>
    </row>
    <row r="41" spans="1:7" x14ac:dyDescent="0.25">
      <c r="A41" s="13" t="s">
        <v>672</v>
      </c>
      <c r="B41" s="33" t="s">
        <v>673</v>
      </c>
      <c r="C41" s="33" t="s">
        <v>431</v>
      </c>
      <c r="D41" s="14">
        <v>5085</v>
      </c>
      <c r="E41" s="15">
        <v>302.19</v>
      </c>
      <c r="F41" s="16">
        <v>1.89E-2</v>
      </c>
      <c r="G41" s="16"/>
    </row>
    <row r="42" spans="1:7" x14ac:dyDescent="0.25">
      <c r="A42" s="13" t="s">
        <v>674</v>
      </c>
      <c r="B42" s="33" t="s">
        <v>675</v>
      </c>
      <c r="C42" s="33" t="s">
        <v>666</v>
      </c>
      <c r="D42" s="14">
        <v>3919</v>
      </c>
      <c r="E42" s="15">
        <v>301.05</v>
      </c>
      <c r="F42" s="16">
        <v>1.8800000000000001E-2</v>
      </c>
      <c r="G42" s="16"/>
    </row>
    <row r="43" spans="1:7" x14ac:dyDescent="0.25">
      <c r="A43" s="13" t="s">
        <v>676</v>
      </c>
      <c r="B43" s="33" t="s">
        <v>677</v>
      </c>
      <c r="C43" s="33" t="s">
        <v>678</v>
      </c>
      <c r="D43" s="14">
        <v>2475</v>
      </c>
      <c r="E43" s="15">
        <v>280.97000000000003</v>
      </c>
      <c r="F43" s="16">
        <v>1.7600000000000001E-2</v>
      </c>
      <c r="G43" s="16"/>
    </row>
    <row r="44" spans="1:7" x14ac:dyDescent="0.25">
      <c r="A44" s="13" t="s">
        <v>679</v>
      </c>
      <c r="B44" s="33" t="s">
        <v>680</v>
      </c>
      <c r="C44" s="33" t="s">
        <v>666</v>
      </c>
      <c r="D44" s="14">
        <v>2893</v>
      </c>
      <c r="E44" s="15">
        <v>276.01</v>
      </c>
      <c r="F44" s="16">
        <v>1.7299999999999999E-2</v>
      </c>
      <c r="G44" s="16"/>
    </row>
    <row r="45" spans="1:7" x14ac:dyDescent="0.25">
      <c r="A45" s="13" t="s">
        <v>681</v>
      </c>
      <c r="B45" s="33" t="s">
        <v>682</v>
      </c>
      <c r="C45" s="33" t="s">
        <v>683</v>
      </c>
      <c r="D45" s="14">
        <v>571</v>
      </c>
      <c r="E45" s="15">
        <v>243.16</v>
      </c>
      <c r="F45" s="16">
        <v>1.52E-2</v>
      </c>
      <c r="G45" s="16"/>
    </row>
    <row r="46" spans="1:7" x14ac:dyDescent="0.25">
      <c r="A46" s="13" t="s">
        <v>684</v>
      </c>
      <c r="B46" s="33" t="s">
        <v>685</v>
      </c>
      <c r="C46" s="33" t="s">
        <v>678</v>
      </c>
      <c r="D46" s="14">
        <v>526</v>
      </c>
      <c r="E46" s="15">
        <v>222.95</v>
      </c>
      <c r="F46" s="16">
        <v>1.4E-2</v>
      </c>
      <c r="G46" s="16"/>
    </row>
    <row r="47" spans="1:7" x14ac:dyDescent="0.25">
      <c r="A47" s="13" t="s">
        <v>686</v>
      </c>
      <c r="B47" s="33" t="s">
        <v>687</v>
      </c>
      <c r="C47" s="33" t="s">
        <v>671</v>
      </c>
      <c r="D47" s="14">
        <v>812</v>
      </c>
      <c r="E47" s="15">
        <v>216.5</v>
      </c>
      <c r="F47" s="16">
        <v>1.3599999999999999E-2</v>
      </c>
      <c r="G47" s="16"/>
    </row>
    <row r="48" spans="1:7" x14ac:dyDescent="0.25">
      <c r="A48" s="13" t="s">
        <v>688</v>
      </c>
      <c r="B48" s="33" t="s">
        <v>689</v>
      </c>
      <c r="C48" s="33" t="s">
        <v>678</v>
      </c>
      <c r="D48" s="14">
        <v>968</v>
      </c>
      <c r="E48" s="15">
        <v>169.83</v>
      </c>
      <c r="F48" s="16">
        <v>1.06E-2</v>
      </c>
      <c r="G48" s="16"/>
    </row>
    <row r="49" spans="1:7" x14ac:dyDescent="0.25">
      <c r="A49" s="13" t="s">
        <v>690</v>
      </c>
      <c r="B49" s="33" t="s">
        <v>691</v>
      </c>
      <c r="C49" s="33" t="s">
        <v>671</v>
      </c>
      <c r="D49" s="14">
        <v>1761</v>
      </c>
      <c r="E49" s="15">
        <v>168.87</v>
      </c>
      <c r="F49" s="16">
        <v>1.06E-2</v>
      </c>
      <c r="G49" s="16"/>
    </row>
    <row r="50" spans="1:7" x14ac:dyDescent="0.25">
      <c r="A50" s="13" t="s">
        <v>692</v>
      </c>
      <c r="B50" s="33" t="s">
        <v>693</v>
      </c>
      <c r="C50" s="33" t="s">
        <v>678</v>
      </c>
      <c r="D50" s="14">
        <v>513</v>
      </c>
      <c r="E50" s="15">
        <v>163.43</v>
      </c>
      <c r="F50" s="16">
        <v>1.0200000000000001E-2</v>
      </c>
      <c r="G50" s="16"/>
    </row>
    <row r="51" spans="1:7" x14ac:dyDescent="0.25">
      <c r="A51" s="13" t="s">
        <v>694</v>
      </c>
      <c r="B51" s="33" t="s">
        <v>695</v>
      </c>
      <c r="C51" s="33" t="s">
        <v>671</v>
      </c>
      <c r="D51" s="14">
        <v>385</v>
      </c>
      <c r="E51" s="15">
        <v>159.74</v>
      </c>
      <c r="F51" s="16">
        <v>0.01</v>
      </c>
      <c r="G51" s="16"/>
    </row>
    <row r="52" spans="1:7" x14ac:dyDescent="0.25">
      <c r="A52" s="13" t="s">
        <v>696</v>
      </c>
      <c r="B52" s="33" t="s">
        <v>697</v>
      </c>
      <c r="C52" s="33" t="s">
        <v>678</v>
      </c>
      <c r="D52" s="14">
        <v>1911</v>
      </c>
      <c r="E52" s="15">
        <v>146.96</v>
      </c>
      <c r="F52" s="16">
        <v>9.1999999999999998E-3</v>
      </c>
      <c r="G52" s="16"/>
    </row>
    <row r="53" spans="1:7" x14ac:dyDescent="0.25">
      <c r="A53" s="13" t="s">
        <v>698</v>
      </c>
      <c r="B53" s="33" t="s">
        <v>699</v>
      </c>
      <c r="C53" s="33" t="s">
        <v>666</v>
      </c>
      <c r="D53" s="14">
        <v>164</v>
      </c>
      <c r="E53" s="15">
        <v>89.02</v>
      </c>
      <c r="F53" s="16">
        <v>5.5999999999999999E-3</v>
      </c>
      <c r="G53" s="16"/>
    </row>
    <row r="54" spans="1:7" x14ac:dyDescent="0.25">
      <c r="A54" s="13" t="s">
        <v>700</v>
      </c>
      <c r="B54" s="33" t="s">
        <v>701</v>
      </c>
      <c r="C54" s="33" t="s">
        <v>678</v>
      </c>
      <c r="D54" s="14">
        <v>429</v>
      </c>
      <c r="E54" s="15">
        <v>84.1</v>
      </c>
      <c r="F54" s="16">
        <v>5.3E-3</v>
      </c>
      <c r="G54" s="16"/>
    </row>
    <row r="55" spans="1:7" x14ac:dyDescent="0.25">
      <c r="A55" s="13" t="s">
        <v>702</v>
      </c>
      <c r="B55" s="33" t="s">
        <v>703</v>
      </c>
      <c r="C55" s="33" t="s">
        <v>683</v>
      </c>
      <c r="D55" s="14">
        <v>430</v>
      </c>
      <c r="E55" s="15">
        <v>43.05</v>
      </c>
      <c r="F55" s="16">
        <v>2.7000000000000001E-3</v>
      </c>
      <c r="G55" s="16"/>
    </row>
    <row r="56" spans="1:7" x14ac:dyDescent="0.25">
      <c r="A56" s="13" t="s">
        <v>704</v>
      </c>
      <c r="B56" s="33" t="s">
        <v>705</v>
      </c>
      <c r="C56" s="33" t="s">
        <v>683</v>
      </c>
      <c r="D56" s="14">
        <v>276</v>
      </c>
      <c r="E56" s="15">
        <v>41.64</v>
      </c>
      <c r="F56" s="16">
        <v>2.5999999999999999E-3</v>
      </c>
      <c r="G56" s="16"/>
    </row>
    <row r="57" spans="1:7" x14ac:dyDescent="0.25">
      <c r="A57" s="13" t="s">
        <v>706</v>
      </c>
      <c r="B57" s="33" t="s">
        <v>707</v>
      </c>
      <c r="C57" s="33" t="s">
        <v>683</v>
      </c>
      <c r="D57" s="14">
        <v>249</v>
      </c>
      <c r="E57" s="15">
        <v>16.91</v>
      </c>
      <c r="F57" s="16">
        <v>1.1000000000000001E-3</v>
      </c>
      <c r="G57" s="16"/>
    </row>
    <row r="58" spans="1:7" x14ac:dyDescent="0.25">
      <c r="A58" s="17" t="s">
        <v>183</v>
      </c>
      <c r="B58" s="34"/>
      <c r="C58" s="34"/>
      <c r="D58" s="18"/>
      <c r="E58" s="19">
        <v>4793.53</v>
      </c>
      <c r="F58" s="20">
        <v>0.30020000000000002</v>
      </c>
      <c r="G58" s="21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24" t="s">
        <v>192</v>
      </c>
      <c r="B60" s="35"/>
      <c r="C60" s="35"/>
      <c r="D60" s="25"/>
      <c r="E60" s="19">
        <v>15912.58</v>
      </c>
      <c r="F60" s="20">
        <v>0.99619999999999997</v>
      </c>
      <c r="G60" s="21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7" t="s">
        <v>196</v>
      </c>
      <c r="B63" s="33"/>
      <c r="C63" s="33"/>
      <c r="D63" s="14"/>
      <c r="E63" s="15"/>
      <c r="F63" s="16"/>
      <c r="G63" s="16"/>
    </row>
    <row r="64" spans="1:7" x14ac:dyDescent="0.25">
      <c r="A64" s="13" t="s">
        <v>197</v>
      </c>
      <c r="B64" s="33"/>
      <c r="C64" s="33"/>
      <c r="D64" s="14"/>
      <c r="E64" s="15">
        <v>8.99</v>
      </c>
      <c r="F64" s="16">
        <v>5.9999999999999995E-4</v>
      </c>
      <c r="G64" s="16">
        <v>6.6567000000000001E-2</v>
      </c>
    </row>
    <row r="65" spans="1:7" x14ac:dyDescent="0.25">
      <c r="A65" s="17" t="s">
        <v>183</v>
      </c>
      <c r="B65" s="34"/>
      <c r="C65" s="34"/>
      <c r="D65" s="18"/>
      <c r="E65" s="19">
        <v>8.99</v>
      </c>
      <c r="F65" s="20">
        <v>5.9999999999999995E-4</v>
      </c>
      <c r="G65" s="21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24" t="s">
        <v>192</v>
      </c>
      <c r="B67" s="35"/>
      <c r="C67" s="35"/>
      <c r="D67" s="25"/>
      <c r="E67" s="19">
        <v>8.99</v>
      </c>
      <c r="F67" s="20">
        <v>5.9999999999999995E-4</v>
      </c>
      <c r="G67" s="21"/>
    </row>
    <row r="68" spans="1:7" x14ac:dyDescent="0.25">
      <c r="A68" s="13" t="s">
        <v>198</v>
      </c>
      <c r="B68" s="33"/>
      <c r="C68" s="33"/>
      <c r="D68" s="14"/>
      <c r="E68" s="15">
        <v>6.5595000000000002E-3</v>
      </c>
      <c r="F68" s="16">
        <v>0</v>
      </c>
      <c r="G68" s="16"/>
    </row>
    <row r="69" spans="1:7" x14ac:dyDescent="0.25">
      <c r="A69" s="13" t="s">
        <v>199</v>
      </c>
      <c r="B69" s="33"/>
      <c r="C69" s="33"/>
      <c r="D69" s="14"/>
      <c r="E69" s="15">
        <v>55.153440500000002</v>
      </c>
      <c r="F69" s="16">
        <v>3.2000000000000002E-3</v>
      </c>
      <c r="G69" s="16">
        <v>6.6566E-2</v>
      </c>
    </row>
    <row r="70" spans="1:7" x14ac:dyDescent="0.25">
      <c r="A70" s="28" t="s">
        <v>200</v>
      </c>
      <c r="B70" s="36"/>
      <c r="C70" s="36"/>
      <c r="D70" s="29"/>
      <c r="E70" s="30">
        <v>15976.73</v>
      </c>
      <c r="F70" s="31">
        <v>1</v>
      </c>
      <c r="G70" s="31"/>
    </row>
    <row r="75" spans="1:7" x14ac:dyDescent="0.25">
      <c r="A75" s="1" t="s">
        <v>202</v>
      </c>
    </row>
    <row r="76" spans="1:7" x14ac:dyDescent="0.25">
      <c r="A76" s="48" t="s">
        <v>203</v>
      </c>
      <c r="B76" s="3" t="s">
        <v>137</v>
      </c>
    </row>
    <row r="77" spans="1:7" x14ac:dyDescent="0.25">
      <c r="A77" t="s">
        <v>204</v>
      </c>
    </row>
    <row r="78" spans="1:7" x14ac:dyDescent="0.25">
      <c r="A78" t="s">
        <v>205</v>
      </c>
      <c r="B78" t="s">
        <v>206</v>
      </c>
      <c r="C78" t="s">
        <v>206</v>
      </c>
    </row>
    <row r="79" spans="1:7" x14ac:dyDescent="0.25">
      <c r="B79" s="49">
        <v>45716</v>
      </c>
      <c r="C79" s="49">
        <v>45747</v>
      </c>
    </row>
    <row r="80" spans="1:7" x14ac:dyDescent="0.25">
      <c r="A80" t="s">
        <v>211</v>
      </c>
      <c r="B80">
        <v>18.9772</v>
      </c>
      <c r="C80">
        <v>19.506</v>
      </c>
    </row>
    <row r="81" spans="1:4" x14ac:dyDescent="0.25">
      <c r="A81" t="s">
        <v>212</v>
      </c>
      <c r="B81">
        <v>18.9772</v>
      </c>
      <c r="C81">
        <v>19.506</v>
      </c>
    </row>
    <row r="82" spans="1:4" x14ac:dyDescent="0.25">
      <c r="A82" t="s">
        <v>217</v>
      </c>
      <c r="B82">
        <v>18.5093</v>
      </c>
      <c r="C82">
        <v>19.016300000000001</v>
      </c>
    </row>
    <row r="83" spans="1:4" x14ac:dyDescent="0.25">
      <c r="A83" t="s">
        <v>218</v>
      </c>
      <c r="B83">
        <v>18.5093</v>
      </c>
      <c r="C83">
        <v>19.016300000000001</v>
      </c>
    </row>
    <row r="85" spans="1:4" x14ac:dyDescent="0.25">
      <c r="A85" t="s">
        <v>287</v>
      </c>
      <c r="B85" s="3" t="s">
        <v>137</v>
      </c>
    </row>
    <row r="86" spans="1:4" x14ac:dyDescent="0.25">
      <c r="A86" t="s">
        <v>233</v>
      </c>
      <c r="B86" s="3" t="s">
        <v>137</v>
      </c>
    </row>
    <row r="87" spans="1:4" ht="29.1" customHeight="1" x14ac:dyDescent="0.25">
      <c r="A87" s="48" t="s">
        <v>234</v>
      </c>
      <c r="B87" s="3" t="s">
        <v>137</v>
      </c>
    </row>
    <row r="88" spans="1:4" ht="29.1" customHeight="1" x14ac:dyDescent="0.25">
      <c r="A88" s="48" t="s">
        <v>235</v>
      </c>
      <c r="B88" s="51">
        <v>4793.5339769000002</v>
      </c>
    </row>
    <row r="89" spans="1:4" ht="43.5" customHeight="1" x14ac:dyDescent="0.25">
      <c r="A89" s="48" t="s">
        <v>611</v>
      </c>
      <c r="B89" s="3" t="s">
        <v>137</v>
      </c>
    </row>
    <row r="90" spans="1:4" x14ac:dyDescent="0.25">
      <c r="A90" t="s">
        <v>708</v>
      </c>
      <c r="B90" s="51">
        <v>0.191</v>
      </c>
    </row>
    <row r="91" spans="1:4" ht="29.1" customHeight="1" x14ac:dyDescent="0.25">
      <c r="A91" s="48" t="s">
        <v>238</v>
      </c>
      <c r="B91" s="3" t="s">
        <v>137</v>
      </c>
    </row>
    <row r="92" spans="1:4" ht="29.1" customHeight="1" x14ac:dyDescent="0.25">
      <c r="A92" s="48" t="s">
        <v>239</v>
      </c>
      <c r="B92" t="s">
        <v>137</v>
      </c>
    </row>
    <row r="93" spans="1:4" ht="29.1" customHeight="1" x14ac:dyDescent="0.25">
      <c r="A93" s="48" t="s">
        <v>240</v>
      </c>
      <c r="B93" s="3" t="s">
        <v>137</v>
      </c>
    </row>
    <row r="94" spans="1:4" ht="29.1" customHeight="1" x14ac:dyDescent="0.25">
      <c r="A94" s="48" t="s">
        <v>241</v>
      </c>
      <c r="B94" s="3" t="s">
        <v>137</v>
      </c>
    </row>
    <row r="96" spans="1:4" ht="69.95" customHeight="1" x14ac:dyDescent="0.25">
      <c r="A96" s="71" t="s">
        <v>251</v>
      </c>
      <c r="B96" s="71" t="s">
        <v>252</v>
      </c>
      <c r="C96" s="71" t="s">
        <v>5</v>
      </c>
      <c r="D96" s="71" t="s">
        <v>6</v>
      </c>
    </row>
    <row r="97" spans="1:4" ht="69.95" customHeight="1" x14ac:dyDescent="0.25">
      <c r="A97" s="71" t="s">
        <v>709</v>
      </c>
      <c r="B97" s="71"/>
      <c r="C97" s="71" t="s">
        <v>24</v>
      </c>
      <c r="D9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Index</vt:lpstr>
      <vt:lpstr>EDBPDF</vt:lpstr>
      <vt:lpstr>EDCF27</vt:lpstr>
      <vt:lpstr>EDCPSF</vt:lpstr>
      <vt:lpstr>EDCSDF</vt:lpstr>
      <vt:lpstr>EEIF30</vt:lpstr>
      <vt:lpstr>EEMOF1</vt:lpstr>
      <vt:lpstr>EOCHIF</vt:lpstr>
      <vt:lpstr>EODWHF</vt:lpstr>
      <vt:lpstr>EDBE25</vt:lpstr>
      <vt:lpstr>EDCG28</vt:lpstr>
      <vt:lpstr>EEELSS</vt:lpstr>
      <vt:lpstr>EEFOCF</vt:lpstr>
      <vt:lpstr>EEMMQI</vt:lpstr>
      <vt:lpstr>EOEMOP</vt:lpstr>
      <vt:lpstr>EDBE31</vt:lpstr>
      <vt:lpstr>EDBE32</vt:lpstr>
      <vt:lpstr>EDFF25</vt:lpstr>
      <vt:lpstr>EDLDUF</vt:lpstr>
      <vt:lpstr>EEBCYF</vt:lpstr>
      <vt:lpstr>EEDGEF</vt:lpstr>
      <vt:lpstr>EEMMQE</vt:lpstr>
      <vt:lpstr>EOUSTF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EDBE30</vt:lpstr>
      <vt:lpstr>EEEQTF</vt:lpstr>
      <vt:lpstr>EEPRUA</vt:lpstr>
      <vt:lpstr>EETECF</vt:lpstr>
      <vt:lpstr>EOEDOF</vt:lpstr>
      <vt:lpstr>EDFF33</vt:lpstr>
      <vt:lpstr>EDGSEC</vt:lpstr>
      <vt:lpstr>EDONTF</vt:lpstr>
      <vt:lpstr>EECONF</vt:lpstr>
      <vt:lpstr>EEESCF</vt:lpstr>
      <vt:lpstr>EELMIF</vt:lpstr>
      <vt:lpstr>EGSFOF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EDCF28</vt:lpstr>
      <vt:lpstr>EDFF32</vt:lpstr>
      <vt:lpstr>EEALVF</vt:lpstr>
      <vt:lpstr>EEARBF</vt:lpstr>
      <vt:lpstr>EEARFD</vt:lpstr>
      <vt:lpstr>EEBCIE</vt:lpstr>
      <vt:lpstr>EEESSF</vt:lpstr>
      <vt:lpstr>EEMCPF</vt:lpstr>
      <vt:lpstr>EESMCF</vt:lpstr>
      <vt:lpstr>EOASEF</vt:lpstr>
      <vt:lpstr>EOUSEF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Chanda Kanojiya - AMC</cp:lastModifiedBy>
  <dcterms:created xsi:type="dcterms:W3CDTF">2015-12-17T12:36:10Z</dcterms:created>
  <dcterms:modified xsi:type="dcterms:W3CDTF">2025-04-09T09:30:47Z</dcterms:modified>
</cp:coreProperties>
</file>