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5/1. January 2025/"/>
    </mc:Choice>
  </mc:AlternateContent>
  <xr:revisionPtr revIDLastSave="21" documentId="11_901D5C2AB8014CD966F8B6E12F23BA2F595ACD3F" xr6:coauthVersionLast="47" xr6:coauthVersionMax="47" xr10:uidLastSave="{62805FD0-F075-4C45-8604-334B3A5F52C2}"/>
  <bookViews>
    <workbookView xWindow="-120" yWindow="-120" windowWidth="20730" windowHeight="11040" xr2:uid="{00000000-000D-0000-FFFF-FFFF00000000}"/>
  </bookViews>
  <sheets>
    <sheet name="Index" sheetId="1" r:id="rId1"/>
    <sheet name="EDBE31" sheetId="2" r:id="rId2"/>
    <sheet name="EDBE32" sheetId="3" r:id="rId3"/>
    <sheet name="EDFF25" sheetId="4" r:id="rId4"/>
    <sheet name="EEBCYF" sheetId="5" r:id="rId5"/>
    <sheet name="EEDGEF" sheetId="6" r:id="rId6"/>
    <sheet name="EEMMQE" sheetId="7" r:id="rId7"/>
    <sheet name="EOUSTF" sheetId="8" r:id="rId8"/>
    <sheet name="EDBE25" sheetId="9" r:id="rId9"/>
    <sheet name="EDCG28" sheetId="10" r:id="rId10"/>
    <sheet name="EEELSS" sheetId="11" r:id="rId11"/>
    <sheet name="EEFOCF" sheetId="12" r:id="rId12"/>
    <sheet name="EEMMQI" sheetId="13" r:id="rId13"/>
    <sheet name="EOEMOP" sheetId="14" r:id="rId14"/>
    <sheet name="EDBE30" sheetId="15" r:id="rId15"/>
    <sheet name="EEEQTF" sheetId="16" r:id="rId16"/>
    <sheet name="EEPRUA" sheetId="17" r:id="rId17"/>
    <sheet name="EETECF" sheetId="18" r:id="rId18"/>
    <sheet name="EOEDOF" sheetId="19" r:id="rId19"/>
    <sheet name="EDBPDF" sheetId="20" r:id="rId20"/>
    <sheet name="EDCPSF" sheetId="21" r:id="rId21"/>
    <sheet name="EDCSDF" sheetId="22" r:id="rId22"/>
    <sheet name="EEIF30" sheetId="23" r:id="rId23"/>
    <sheet name="EEMOF1" sheetId="24" r:id="rId24"/>
    <sheet name="EOCHIF" sheetId="25" r:id="rId25"/>
    <sheet name="EODWHF" sheetId="26" r:id="rId26"/>
    <sheet name="EDACBF" sheetId="27" r:id="rId27"/>
    <sheet name="EDBE33" sheetId="28" r:id="rId28"/>
    <sheet name="EDCG27" sheetId="29" r:id="rId29"/>
    <sheet name="EDNPSF" sheetId="30" r:id="rId30"/>
    <sheet name="EEECRF" sheetId="31" r:id="rId31"/>
    <sheet name="EEIF50" sheetId="32" r:id="rId32"/>
    <sheet name="EEM150" sheetId="33" r:id="rId33"/>
    <sheet name="EENBEF" sheetId="34" r:id="rId34"/>
    <sheet name="EDCG37" sheetId="35" r:id="rId35"/>
    <sheet name="EDFF30" sheetId="36" r:id="rId36"/>
    <sheet name="EDFF31" sheetId="37" r:id="rId37"/>
    <sheet name="EDNP27" sheetId="38" r:id="rId38"/>
    <sheet name="EEMAAF" sheetId="39" r:id="rId39"/>
    <sheet name="EENN50" sheetId="40" r:id="rId40"/>
    <sheet name="EES250" sheetId="41" r:id="rId41"/>
    <sheet name="EGOLDE" sheetId="42" r:id="rId42"/>
    <sheet name="ELLIQF" sheetId="43" r:id="rId43"/>
    <sheet name="EDFF33" sheetId="44" r:id="rId44"/>
    <sheet name="EDGSEC" sheetId="45" r:id="rId45"/>
    <sheet name="EDONTF" sheetId="46" r:id="rId46"/>
    <sheet name="EEESCF" sheetId="47" r:id="rId47"/>
    <sheet name="EELMIF" sheetId="48" r:id="rId48"/>
    <sheet name="EGSFOF" sheetId="49" r:id="rId49"/>
    <sheet name="EDCF28" sheetId="50" r:id="rId50"/>
    <sheet name="EDFF32" sheetId="51" r:id="rId51"/>
    <sheet name="EEALVF" sheetId="52" r:id="rId52"/>
    <sheet name="EEARBF" sheetId="53" r:id="rId53"/>
    <sheet name="EEARFD" sheetId="54" r:id="rId54"/>
    <sheet name="EEBCIE" sheetId="55" r:id="rId55"/>
    <sheet name="EEESSF" sheetId="56" r:id="rId56"/>
    <sheet name="EEMCPF" sheetId="57" r:id="rId57"/>
    <sheet name="EESMCF" sheetId="58" r:id="rId58"/>
    <sheet name="EOASEF" sheetId="59" r:id="rId59"/>
    <sheet name="EOUSEF" sheetId="60" r:id="rId60"/>
    <sheet name="ESLVRE" sheetId="61" r:id="rId61"/>
  </sheets>
  <definedNames>
    <definedName name="Hedging_Positions_through_Futures_AS_ON_MMMM_DD__YYYY___NIL" localSheetId="26">EDACBF!#REF!</definedName>
    <definedName name="Hedging_Positions_through_Futures_AS_ON_MMMM_DD__YYYY___NIL" localSheetId="8">EDBE25!#REF!</definedName>
    <definedName name="Hedging_Positions_through_Futures_AS_ON_MMMM_DD__YYYY___NIL" localSheetId="14">EDBE30!#REF!</definedName>
    <definedName name="Hedging_Positions_through_Futures_AS_ON_MMMM_DD__YYYY___NIL" localSheetId="2">EDBE32!#REF!</definedName>
    <definedName name="Hedging_Positions_through_Futures_AS_ON_MMMM_DD__YYYY___NIL" localSheetId="27">EDBE33!#REF!</definedName>
    <definedName name="Hedging_Positions_through_Futures_AS_ON_MMMM_DD__YYYY___NIL" localSheetId="19">EDBPDF!#REF!</definedName>
    <definedName name="Hedging_Positions_through_Futures_AS_ON_MMMM_DD__YYYY___NIL" localSheetId="49">EDCF28!#REF!</definedName>
    <definedName name="Hedging_Positions_through_Futures_AS_ON_MMMM_DD__YYYY___NIL" localSheetId="28">EDCG27!#REF!</definedName>
    <definedName name="Hedging_Positions_through_Futures_AS_ON_MMMM_DD__YYYY___NIL" localSheetId="9">EDCG28!#REF!</definedName>
    <definedName name="Hedging_Positions_through_Futures_AS_ON_MMMM_DD__YYYY___NIL" localSheetId="34">EDCG37!#REF!</definedName>
    <definedName name="Hedging_Positions_through_Futures_AS_ON_MMMM_DD__YYYY___NIL" localSheetId="20">EDCPSF!#REF!</definedName>
    <definedName name="Hedging_Positions_through_Futures_AS_ON_MMMM_DD__YYYY___NIL" localSheetId="21">EDCSDF!#REF!</definedName>
    <definedName name="Hedging_Positions_through_Futures_AS_ON_MMMM_DD__YYYY___NIL" localSheetId="3">EDFF25!#REF!</definedName>
    <definedName name="Hedging_Positions_through_Futures_AS_ON_MMMM_DD__YYYY___NIL" localSheetId="35">EDFF30!#REF!</definedName>
    <definedName name="Hedging_Positions_through_Futures_AS_ON_MMMM_DD__YYYY___NIL" localSheetId="36">EDFF31!#REF!</definedName>
    <definedName name="Hedging_Positions_through_Futures_AS_ON_MMMM_DD__YYYY___NIL" localSheetId="50">EDFF32!#REF!</definedName>
    <definedName name="Hedging_Positions_through_Futures_AS_ON_MMMM_DD__YYYY___NIL" localSheetId="43">EDFF33!#REF!</definedName>
    <definedName name="Hedging_Positions_through_Futures_AS_ON_MMMM_DD__YYYY___NIL" localSheetId="44">EDGSEC!#REF!</definedName>
    <definedName name="Hedging_Positions_through_Futures_AS_ON_MMMM_DD__YYYY___NIL" localSheetId="37">EDNP27!#REF!</definedName>
    <definedName name="Hedging_Positions_through_Futures_AS_ON_MMMM_DD__YYYY___NIL" localSheetId="29">EDNPSF!#REF!</definedName>
    <definedName name="Hedging_Positions_through_Futures_AS_ON_MMMM_DD__YYYY___NIL" localSheetId="45">EDONTF!#REF!</definedName>
    <definedName name="Hedging_Positions_through_Futures_AS_ON_MMMM_DD__YYYY___NIL" localSheetId="51">EEALVF!#REF!</definedName>
    <definedName name="Hedging_Positions_through_Futures_AS_ON_MMMM_DD__YYYY___NIL" localSheetId="52">EEARBF!#REF!</definedName>
    <definedName name="Hedging_Positions_through_Futures_AS_ON_MMMM_DD__YYYY___NIL" localSheetId="53">EEARFD!#REF!</definedName>
    <definedName name="Hedging_Positions_through_Futures_AS_ON_MMMM_DD__YYYY___NIL" localSheetId="54">EEBCIE!#REF!</definedName>
    <definedName name="Hedging_Positions_through_Futures_AS_ON_MMMM_DD__YYYY___NIL" localSheetId="4">EEBCYF!#REF!</definedName>
    <definedName name="Hedging_Positions_through_Futures_AS_ON_MMMM_DD__YYYY___NIL" localSheetId="5">EEDGEF!#REF!</definedName>
    <definedName name="Hedging_Positions_through_Futures_AS_ON_MMMM_DD__YYYY___NIL" localSheetId="30">EEECRF!#REF!</definedName>
    <definedName name="Hedging_Positions_through_Futures_AS_ON_MMMM_DD__YYYY___NIL" localSheetId="10">EEELSS!#REF!</definedName>
    <definedName name="Hedging_Positions_through_Futures_AS_ON_MMMM_DD__YYYY___NIL" localSheetId="15">EEEQTF!#REF!</definedName>
    <definedName name="Hedging_Positions_through_Futures_AS_ON_MMMM_DD__YYYY___NIL" localSheetId="46">EEESCF!#REF!</definedName>
    <definedName name="Hedging_Positions_through_Futures_AS_ON_MMMM_DD__YYYY___NIL" localSheetId="55">EEESSF!#REF!</definedName>
    <definedName name="Hedging_Positions_through_Futures_AS_ON_MMMM_DD__YYYY___NIL" localSheetId="11">EEFOCF!#REF!</definedName>
    <definedName name="Hedging_Positions_through_Futures_AS_ON_MMMM_DD__YYYY___NIL" localSheetId="22">EEIF30!#REF!</definedName>
    <definedName name="Hedging_Positions_through_Futures_AS_ON_MMMM_DD__YYYY___NIL" localSheetId="31">EEIF50!#REF!</definedName>
    <definedName name="Hedging_Positions_through_Futures_AS_ON_MMMM_DD__YYYY___NIL" localSheetId="47">EELMIF!#REF!</definedName>
    <definedName name="Hedging_Positions_through_Futures_AS_ON_MMMM_DD__YYYY___NIL" localSheetId="32">'EEM150'!#REF!</definedName>
    <definedName name="Hedging_Positions_through_Futures_AS_ON_MMMM_DD__YYYY___NIL" localSheetId="38">EEMAAF!#REF!</definedName>
    <definedName name="Hedging_Positions_through_Futures_AS_ON_MMMM_DD__YYYY___NIL" localSheetId="56">EEMCPF!#REF!</definedName>
    <definedName name="Hedging_Positions_through_Futures_AS_ON_MMMM_DD__YYYY___NIL" localSheetId="6">EEMMQE!#REF!</definedName>
    <definedName name="Hedging_Positions_through_Futures_AS_ON_MMMM_DD__YYYY___NIL" localSheetId="12">EEMMQI!#REF!</definedName>
    <definedName name="Hedging_Positions_through_Futures_AS_ON_MMMM_DD__YYYY___NIL" localSheetId="23">EEMOF1!#REF!</definedName>
    <definedName name="Hedging_Positions_through_Futures_AS_ON_MMMM_DD__YYYY___NIL" localSheetId="33">EENBEF!#REF!</definedName>
    <definedName name="Hedging_Positions_through_Futures_AS_ON_MMMM_DD__YYYY___NIL" localSheetId="39">EENN50!#REF!</definedName>
    <definedName name="Hedging_Positions_through_Futures_AS_ON_MMMM_DD__YYYY___NIL" localSheetId="16">EEPRUA!#REF!</definedName>
    <definedName name="Hedging_Positions_through_Futures_AS_ON_MMMM_DD__YYYY___NIL" localSheetId="40">'EES250'!#REF!</definedName>
    <definedName name="Hedging_Positions_through_Futures_AS_ON_MMMM_DD__YYYY___NIL" localSheetId="57">EESMCF!#REF!</definedName>
    <definedName name="Hedging_Positions_through_Futures_AS_ON_MMMM_DD__YYYY___NIL" localSheetId="17">EETECF!#REF!</definedName>
    <definedName name="Hedging_Positions_through_Futures_AS_ON_MMMM_DD__YYYY___NIL" localSheetId="41">EGOLDE!#REF!</definedName>
    <definedName name="Hedging_Positions_through_Futures_AS_ON_MMMM_DD__YYYY___NIL" localSheetId="48">EGSFOF!#REF!</definedName>
    <definedName name="Hedging_Positions_through_Futures_AS_ON_MMMM_DD__YYYY___NIL" localSheetId="42">ELLIQF!#REF!</definedName>
    <definedName name="Hedging_Positions_through_Futures_AS_ON_MMMM_DD__YYYY___NIL" localSheetId="58">EOASEF!#REF!</definedName>
    <definedName name="Hedging_Positions_through_Futures_AS_ON_MMMM_DD__YYYY___NIL" localSheetId="24">EOCHIF!#REF!</definedName>
    <definedName name="Hedging_Positions_through_Futures_AS_ON_MMMM_DD__YYYY___NIL" localSheetId="25">EODWHF!#REF!</definedName>
    <definedName name="Hedging_Positions_through_Futures_AS_ON_MMMM_DD__YYYY___NIL" localSheetId="18">EOEDOF!#REF!</definedName>
    <definedName name="Hedging_Positions_through_Futures_AS_ON_MMMM_DD__YYYY___NIL" localSheetId="13">EOEMOP!#REF!</definedName>
    <definedName name="Hedging_Positions_through_Futures_AS_ON_MMMM_DD__YYYY___NIL" localSheetId="59">EOUSEF!#REF!</definedName>
    <definedName name="Hedging_Positions_through_Futures_AS_ON_MMMM_DD__YYYY___NIL" localSheetId="7">EOUSTF!#REF!</definedName>
    <definedName name="Hedging_Positions_through_Futures_AS_ON_MMMM_DD__YYYY___NIL" localSheetId="60">ESLVRE!#REF!</definedName>
    <definedName name="Hedging_Positions_through_Futures_AS_ON_MMMM_DD__YYYY___NIL">EDBE31!#REF!</definedName>
    <definedName name="JPM_Footer_disp" localSheetId="26">EDACBF!#REF!</definedName>
    <definedName name="JPM_Footer_disp" localSheetId="8">EDBE25!#REF!</definedName>
    <definedName name="JPM_Footer_disp" localSheetId="14">EDBE30!#REF!</definedName>
    <definedName name="JPM_Footer_disp" localSheetId="2">EDBE32!#REF!</definedName>
    <definedName name="JPM_Footer_disp" localSheetId="27">EDBE33!#REF!</definedName>
    <definedName name="JPM_Footer_disp" localSheetId="19">EDBPDF!#REF!</definedName>
    <definedName name="JPM_Footer_disp" localSheetId="49">EDCF28!#REF!</definedName>
    <definedName name="JPM_Footer_disp" localSheetId="28">EDCG27!#REF!</definedName>
    <definedName name="JPM_Footer_disp" localSheetId="9">EDCG28!#REF!</definedName>
    <definedName name="JPM_Footer_disp" localSheetId="34">EDCG37!#REF!</definedName>
    <definedName name="JPM_Footer_disp" localSheetId="20">EDCPSF!#REF!</definedName>
    <definedName name="JPM_Footer_disp" localSheetId="21">EDCSDF!#REF!</definedName>
    <definedName name="JPM_Footer_disp" localSheetId="3">EDFF25!#REF!</definedName>
    <definedName name="JPM_Footer_disp" localSheetId="35">EDFF30!#REF!</definedName>
    <definedName name="JPM_Footer_disp" localSheetId="36">EDFF31!#REF!</definedName>
    <definedName name="JPM_Footer_disp" localSheetId="50">EDFF32!#REF!</definedName>
    <definedName name="JPM_Footer_disp" localSheetId="43">EDFF33!#REF!</definedName>
    <definedName name="JPM_Footer_disp" localSheetId="44">EDGSEC!#REF!</definedName>
    <definedName name="JPM_Footer_disp" localSheetId="37">EDNP27!#REF!</definedName>
    <definedName name="JPM_Footer_disp" localSheetId="29">EDNPSF!#REF!</definedName>
    <definedName name="JPM_Footer_disp" localSheetId="45">EDONTF!#REF!</definedName>
    <definedName name="JPM_Footer_disp" localSheetId="51">EEALVF!#REF!</definedName>
    <definedName name="JPM_Footer_disp" localSheetId="52">EEARBF!#REF!</definedName>
    <definedName name="JPM_Footer_disp" localSheetId="53">EEARFD!#REF!</definedName>
    <definedName name="JPM_Footer_disp" localSheetId="54">EEBCIE!#REF!</definedName>
    <definedName name="JPM_Footer_disp" localSheetId="4">EEBCYF!#REF!</definedName>
    <definedName name="JPM_Footer_disp" localSheetId="5">EEDGEF!#REF!</definedName>
    <definedName name="JPM_Footer_disp" localSheetId="30">EEECRF!#REF!</definedName>
    <definedName name="JPM_Footer_disp" localSheetId="10">EEELSS!#REF!</definedName>
    <definedName name="JPM_Footer_disp" localSheetId="15">EEEQTF!#REF!</definedName>
    <definedName name="JPM_Footer_disp" localSheetId="46">EEESCF!#REF!</definedName>
    <definedName name="JPM_Footer_disp" localSheetId="55">EEESSF!#REF!</definedName>
    <definedName name="JPM_Footer_disp" localSheetId="11">EEFOCF!#REF!</definedName>
    <definedName name="JPM_Footer_disp" localSheetId="22">EEIF30!#REF!</definedName>
    <definedName name="JPM_Footer_disp" localSheetId="31">EEIF50!#REF!</definedName>
    <definedName name="JPM_Footer_disp" localSheetId="47">EELMIF!#REF!</definedName>
    <definedName name="JPM_Footer_disp" localSheetId="32">'EEM150'!#REF!</definedName>
    <definedName name="JPM_Footer_disp" localSheetId="38">EEMAAF!#REF!</definedName>
    <definedName name="JPM_Footer_disp" localSheetId="56">EEMCPF!#REF!</definedName>
    <definedName name="JPM_Footer_disp" localSheetId="6">EEMMQE!#REF!</definedName>
    <definedName name="JPM_Footer_disp" localSheetId="12">EEMMQI!#REF!</definedName>
    <definedName name="JPM_Footer_disp" localSheetId="23">EEMOF1!#REF!</definedName>
    <definedName name="JPM_Footer_disp" localSheetId="33">EENBEF!#REF!</definedName>
    <definedName name="JPM_Footer_disp" localSheetId="39">EENN50!#REF!</definedName>
    <definedName name="JPM_Footer_disp" localSheetId="16">EEPRUA!#REF!</definedName>
    <definedName name="JPM_Footer_disp" localSheetId="40">'EES250'!#REF!</definedName>
    <definedName name="JPM_Footer_disp" localSheetId="57">EESMCF!#REF!</definedName>
    <definedName name="JPM_Footer_disp" localSheetId="17">EETECF!#REF!</definedName>
    <definedName name="JPM_Footer_disp" localSheetId="41">EGOLDE!#REF!</definedName>
    <definedName name="JPM_Footer_disp" localSheetId="48">EGSFOF!#REF!</definedName>
    <definedName name="JPM_Footer_disp" localSheetId="42">ELLIQF!#REF!</definedName>
    <definedName name="JPM_Footer_disp" localSheetId="58">EOASEF!#REF!</definedName>
    <definedName name="JPM_Footer_disp" localSheetId="24">EOCHIF!#REF!</definedName>
    <definedName name="JPM_Footer_disp" localSheetId="25">EODWHF!#REF!</definedName>
    <definedName name="JPM_Footer_disp" localSheetId="18">EOEDOF!#REF!</definedName>
    <definedName name="JPM_Footer_disp" localSheetId="13">EOEMOP!#REF!</definedName>
    <definedName name="JPM_Footer_disp" localSheetId="59">EOUSEF!#REF!</definedName>
    <definedName name="JPM_Footer_disp" localSheetId="7">EOUSTF!#REF!</definedName>
    <definedName name="JPM_Footer_disp" localSheetId="60">ESLVRE!#REF!</definedName>
    <definedName name="JPM_Footer_disp">EDBE31!#REF!</definedName>
    <definedName name="JPM_Footer_disp12" localSheetId="26">EDACBF!#REF!</definedName>
    <definedName name="JPM_Footer_disp12" localSheetId="8">EDBE25!#REF!</definedName>
    <definedName name="JPM_Footer_disp12" localSheetId="14">EDBE30!#REF!</definedName>
    <definedName name="JPM_Footer_disp12" localSheetId="2">EDBE32!#REF!</definedName>
    <definedName name="JPM_Footer_disp12" localSheetId="27">EDBE33!#REF!</definedName>
    <definedName name="JPM_Footer_disp12" localSheetId="19">EDBPDF!#REF!</definedName>
    <definedName name="JPM_Footer_disp12" localSheetId="49">EDCF28!#REF!</definedName>
    <definedName name="JPM_Footer_disp12" localSheetId="28">EDCG27!#REF!</definedName>
    <definedName name="JPM_Footer_disp12" localSheetId="9">EDCG28!#REF!</definedName>
    <definedName name="JPM_Footer_disp12" localSheetId="34">EDCG37!#REF!</definedName>
    <definedName name="JPM_Footer_disp12" localSheetId="20">EDCPSF!#REF!</definedName>
    <definedName name="JPM_Footer_disp12" localSheetId="21">EDCSDF!#REF!</definedName>
    <definedName name="JPM_Footer_disp12" localSheetId="3">EDFF25!#REF!</definedName>
    <definedName name="JPM_Footer_disp12" localSheetId="35">EDFF30!#REF!</definedName>
    <definedName name="JPM_Footer_disp12" localSheetId="36">EDFF31!#REF!</definedName>
    <definedName name="JPM_Footer_disp12" localSheetId="50">EDFF32!#REF!</definedName>
    <definedName name="JPM_Footer_disp12" localSheetId="43">EDFF33!#REF!</definedName>
    <definedName name="JPM_Footer_disp12" localSheetId="44">EDGSEC!#REF!</definedName>
    <definedName name="JPM_Footer_disp12" localSheetId="37">EDNP27!#REF!</definedName>
    <definedName name="JPM_Footer_disp12" localSheetId="29">EDNPSF!#REF!</definedName>
    <definedName name="JPM_Footer_disp12" localSheetId="45">EDONTF!#REF!</definedName>
    <definedName name="JPM_Footer_disp12" localSheetId="51">EEALVF!#REF!</definedName>
    <definedName name="JPM_Footer_disp12" localSheetId="52">EEARBF!#REF!</definedName>
    <definedName name="JPM_Footer_disp12" localSheetId="53">EEARFD!#REF!</definedName>
    <definedName name="JPM_Footer_disp12" localSheetId="54">EEBCIE!#REF!</definedName>
    <definedName name="JPM_Footer_disp12" localSheetId="4">EEBCYF!#REF!</definedName>
    <definedName name="JPM_Footer_disp12" localSheetId="5">EEDGEF!#REF!</definedName>
    <definedName name="JPM_Footer_disp12" localSheetId="30">EEECRF!#REF!</definedName>
    <definedName name="JPM_Footer_disp12" localSheetId="10">EEELSS!#REF!</definedName>
    <definedName name="JPM_Footer_disp12" localSheetId="15">EEEQTF!#REF!</definedName>
    <definedName name="JPM_Footer_disp12" localSheetId="46">EEESCF!#REF!</definedName>
    <definedName name="JPM_Footer_disp12" localSheetId="55">EEESSF!#REF!</definedName>
    <definedName name="JPM_Footer_disp12" localSheetId="11">EEFOCF!#REF!</definedName>
    <definedName name="JPM_Footer_disp12" localSheetId="22">EEIF30!#REF!</definedName>
    <definedName name="JPM_Footer_disp12" localSheetId="31">EEIF50!#REF!</definedName>
    <definedName name="JPM_Footer_disp12" localSheetId="47">EELMIF!#REF!</definedName>
    <definedName name="JPM_Footer_disp12" localSheetId="32">'EEM150'!#REF!</definedName>
    <definedName name="JPM_Footer_disp12" localSheetId="38">EEMAAF!#REF!</definedName>
    <definedName name="JPM_Footer_disp12" localSheetId="56">EEMCPF!#REF!</definedName>
    <definedName name="JPM_Footer_disp12" localSheetId="6">EEMMQE!#REF!</definedName>
    <definedName name="JPM_Footer_disp12" localSheetId="12">EEMMQI!#REF!</definedName>
    <definedName name="JPM_Footer_disp12" localSheetId="23">EEMOF1!#REF!</definedName>
    <definedName name="JPM_Footer_disp12" localSheetId="33">EENBEF!#REF!</definedName>
    <definedName name="JPM_Footer_disp12" localSheetId="39">EENN50!#REF!</definedName>
    <definedName name="JPM_Footer_disp12" localSheetId="16">EEPRUA!#REF!</definedName>
    <definedName name="JPM_Footer_disp12" localSheetId="40">'EES250'!#REF!</definedName>
    <definedName name="JPM_Footer_disp12" localSheetId="57">EESMCF!#REF!</definedName>
    <definedName name="JPM_Footer_disp12" localSheetId="17">EETECF!#REF!</definedName>
    <definedName name="JPM_Footer_disp12" localSheetId="41">EGOLDE!#REF!</definedName>
    <definedName name="JPM_Footer_disp12" localSheetId="48">EGSFOF!#REF!</definedName>
    <definedName name="JPM_Footer_disp12" localSheetId="42">ELLIQF!#REF!</definedName>
    <definedName name="JPM_Footer_disp12" localSheetId="58">EOASEF!#REF!</definedName>
    <definedName name="JPM_Footer_disp12" localSheetId="24">EOCHIF!#REF!</definedName>
    <definedName name="JPM_Footer_disp12" localSheetId="25">EODWHF!#REF!</definedName>
    <definedName name="JPM_Footer_disp12" localSheetId="18">EOEDOF!#REF!</definedName>
    <definedName name="JPM_Footer_disp12" localSheetId="13">EOEMOP!#REF!</definedName>
    <definedName name="JPM_Footer_disp12" localSheetId="59">EOUSEF!#REF!</definedName>
    <definedName name="JPM_Footer_disp12" localSheetId="7">EOUSTF!#REF!</definedName>
    <definedName name="JPM_Footer_disp12" localSheetId="60">ESLVRE!#REF!</definedName>
    <definedName name="JPM_Footer_disp12">EDBE31!#REF!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61" l="1"/>
  <c r="E13" i="61"/>
  <c r="F12" i="61"/>
  <c r="F8" i="61"/>
  <c r="E8" i="61"/>
  <c r="H1" i="61"/>
  <c r="H1" i="60"/>
  <c r="H1" i="59"/>
  <c r="H1" i="58"/>
  <c r="H1" i="57"/>
  <c r="H1" i="56"/>
  <c r="H1" i="55"/>
  <c r="F146" i="54"/>
  <c r="F160" i="54" s="1"/>
  <c r="E146" i="54"/>
  <c r="E160" i="54" s="1"/>
  <c r="F109" i="54"/>
  <c r="E109" i="54"/>
  <c r="F107" i="54"/>
  <c r="E107" i="54"/>
  <c r="H1" i="54"/>
  <c r="H1" i="53"/>
  <c r="H1" i="52"/>
  <c r="B40" i="51"/>
  <c r="H1" i="51"/>
  <c r="B61" i="50"/>
  <c r="H1" i="50"/>
  <c r="H1" i="49"/>
  <c r="H1" i="48"/>
  <c r="H1" i="47"/>
  <c r="B58" i="46"/>
  <c r="H1" i="46"/>
  <c r="B78" i="45"/>
  <c r="H1" i="45"/>
  <c r="B40" i="44"/>
  <c r="H1" i="44"/>
  <c r="B154" i="43"/>
  <c r="H1" i="43"/>
  <c r="E13" i="42"/>
  <c r="F12" i="42"/>
  <c r="F13" i="42" s="1"/>
  <c r="F8" i="42"/>
  <c r="E8" i="42"/>
  <c r="H1" i="42"/>
  <c r="H1" i="41"/>
  <c r="H1" i="40"/>
  <c r="B246" i="39"/>
  <c r="B244" i="39"/>
  <c r="F224" i="39"/>
  <c r="F209" i="39"/>
  <c r="E209" i="39"/>
  <c r="F208" i="39"/>
  <c r="E205" i="39"/>
  <c r="E211" i="39" s="1"/>
  <c r="F204" i="39"/>
  <c r="F205" i="39" s="1"/>
  <c r="F211" i="39" s="1"/>
  <c r="F166" i="39"/>
  <c r="F164" i="39"/>
  <c r="E164" i="39"/>
  <c r="E166" i="39" s="1"/>
  <c r="F77" i="39"/>
  <c r="E77" i="39"/>
  <c r="H1" i="39"/>
  <c r="B85" i="38"/>
  <c r="H1" i="38"/>
  <c r="B40" i="37"/>
  <c r="H1" i="37"/>
  <c r="B40" i="36"/>
  <c r="H1" i="36"/>
  <c r="B69" i="35"/>
  <c r="H1" i="35"/>
  <c r="H1" i="34"/>
  <c r="H1" i="33"/>
  <c r="H1" i="32"/>
  <c r="H1" i="31"/>
  <c r="B119" i="30"/>
  <c r="H1" i="30"/>
  <c r="B61" i="29"/>
  <c r="H1" i="29"/>
  <c r="B68" i="28"/>
  <c r="H1" i="28"/>
  <c r="B113" i="27"/>
  <c r="H1" i="27"/>
  <c r="H1" i="26"/>
  <c r="H1" i="25"/>
  <c r="H1" i="24"/>
  <c r="H1" i="23"/>
  <c r="B64" i="22"/>
  <c r="H1" i="22"/>
  <c r="B83" i="21"/>
  <c r="H1" i="21"/>
  <c r="B98" i="20"/>
  <c r="H1" i="20"/>
  <c r="H1" i="19"/>
  <c r="H1" i="18"/>
  <c r="H1" i="17"/>
  <c r="H1" i="16"/>
  <c r="B118" i="15"/>
  <c r="H1" i="15"/>
  <c r="H1" i="14"/>
  <c r="H1" i="13"/>
  <c r="H1" i="12"/>
  <c r="H1" i="11"/>
  <c r="B59" i="10"/>
  <c r="H1" i="10"/>
  <c r="B82" i="9"/>
  <c r="H1" i="9"/>
  <c r="H1" i="8"/>
  <c r="H1" i="7"/>
  <c r="H1" i="6"/>
  <c r="H1" i="5"/>
  <c r="B40" i="4"/>
  <c r="H1" i="4"/>
  <c r="B71" i="3"/>
  <c r="H1" i="3"/>
  <c r="B95" i="2"/>
  <c r="H1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<sst xmlns="http://schemas.openxmlformats.org/spreadsheetml/2006/main" count="13753" uniqueCount="3116">
  <si>
    <t>EDELWEISS MUTUAL FUND</t>
  </si>
  <si>
    <t>Fund Id</t>
  </si>
  <si>
    <t>Fund Desc</t>
  </si>
  <si>
    <t>Scheme Risk- O - Meter</t>
  </si>
  <si>
    <t>Benchmark of the Scheme</t>
  </si>
  <si>
    <t>Benchmark Risk-o-meter</t>
  </si>
  <si>
    <t>EDBE31</t>
  </si>
  <si>
    <t>NIFTY BHARAT Bond Index - April 2031</t>
  </si>
  <si>
    <t>-</t>
  </si>
  <si>
    <t>EDBE32</t>
  </si>
  <si>
    <t>Nifty BHARAT Bond Index - April 2032</t>
  </si>
  <si>
    <t>EDFF25</t>
  </si>
  <si>
    <t>NIFTY BHARAT Bond Index - April 2025</t>
  </si>
  <si>
    <t>EEBCYF</t>
  </si>
  <si>
    <t>NIFTY 500 TRI</t>
  </si>
  <si>
    <t>EEDGEF</t>
  </si>
  <si>
    <t>NIFTY 100 TRI</t>
  </si>
  <si>
    <t>EEMMQE</t>
  </si>
  <si>
    <t>Nifty500 Multicap Momentum Quality 50 TRI</t>
  </si>
  <si>
    <t>EOUSTF</t>
  </si>
  <si>
    <t>Russell 1000 Equal Weighted Technology Index</t>
  </si>
  <si>
    <t>EDBE25</t>
  </si>
  <si>
    <t>EDCG28</t>
  </si>
  <si>
    <t>CRISIL IBX 50:50 Gilt Plus SDL Index - Sep 2028</t>
  </si>
  <si>
    <t>EEELSS</t>
  </si>
  <si>
    <t>EEFOCF</t>
  </si>
  <si>
    <t>EEMMQI</t>
  </si>
  <si>
    <t>EOEMOP</t>
  </si>
  <si>
    <t>MSCI Emerging Market Index</t>
  </si>
  <si>
    <t>EDBE30</t>
  </si>
  <si>
    <t>NIFTY BHARAT Bond Index - April 2030</t>
  </si>
  <si>
    <t>EEEQTF</t>
  </si>
  <si>
    <t>Nifty LargeMidcap 250 Index - TRI</t>
  </si>
  <si>
    <t>EEPRUA</t>
  </si>
  <si>
    <t>CRISIL Hybrid 35+65 - Aggressive Index</t>
  </si>
  <si>
    <t>EETECF</t>
  </si>
  <si>
    <t>S&amp;P BSE TECk TRI</t>
  </si>
  <si>
    <t>EOEDOF</t>
  </si>
  <si>
    <t>MSCI Europe Index (Total Return Net)</t>
  </si>
  <si>
    <t>EDBPDF</t>
  </si>
  <si>
    <t>CRISIL Banking and PSU Debt A-II (Tier I Benchmark)</t>
  </si>
  <si>
    <t>Nifty Banking &amp; PSU Debt Index - A-III (Tier II Scheme Benchmark)</t>
  </si>
  <si>
    <t>EDCPSF</t>
  </si>
  <si>
    <t>CRISIL IBX 50:50 PSU + SDL - October 2025</t>
  </si>
  <si>
    <t>EDCSDF</t>
  </si>
  <si>
    <t>CRISIL IBX 50:50 Gilt Plus SDL Short Duration Index</t>
  </si>
  <si>
    <t>EEIF30</t>
  </si>
  <si>
    <t>Nifty 100 Quality 30 Index - TRI</t>
  </si>
  <si>
    <t>EEMOF1</t>
  </si>
  <si>
    <t>Nifty IPO Index</t>
  </si>
  <si>
    <t>EOCHIF</t>
  </si>
  <si>
    <t>MSCI Golden Dragon Index (Total Return Net)</t>
  </si>
  <si>
    <t>EODWHF</t>
  </si>
  <si>
    <t>MSCI India Domestic &amp; World Healthcare 45 Index</t>
  </si>
  <si>
    <t>EDACBF</t>
  </si>
  <si>
    <t>CRISIL Money Market A-I Index (Tier I Benchmark)</t>
  </si>
  <si>
    <t>NIFTY Money Market Index A-I (Tier II Scheme Benchmark)</t>
  </si>
  <si>
    <t>EDBE33</t>
  </si>
  <si>
    <t>Nifty BHARAT Bond Index - April 2033</t>
  </si>
  <si>
    <t>EDCG27</t>
  </si>
  <si>
    <t>CRISIL IBX 50:50 Gilt Plus SDL - June 2027</t>
  </si>
  <si>
    <t>EDNPSF</t>
  </si>
  <si>
    <t>Nifty PSU Bond Plus SDL Apr 2026 50:50 Index</t>
  </si>
  <si>
    <t>EEECRF</t>
  </si>
  <si>
    <t>EEIF50</t>
  </si>
  <si>
    <t>NIFTY 50 - TRI</t>
  </si>
  <si>
    <t>EEM150</t>
  </si>
  <si>
    <t>NIFTY Midcap 150 Moment 50 TRI</t>
  </si>
  <si>
    <t>EENBEF</t>
  </si>
  <si>
    <t>NIFTY Bank TRI</t>
  </si>
  <si>
    <t>EDCG37</t>
  </si>
  <si>
    <t>CRISIL IBX 50:50 Gilt Plus SDL Index – April 2037</t>
  </si>
  <si>
    <t>EDFF30</t>
  </si>
  <si>
    <t>EDFF31</t>
  </si>
  <si>
    <t>EDNP27</t>
  </si>
  <si>
    <t>Nifty PSU Bond Plus SDL Apr 2027 50:50 Index</t>
  </si>
  <si>
    <t>EEMAAF</t>
  </si>
  <si>
    <t>Nifty 500 TRI (40%) +CRISIL Short Term Bond Index + Domestic Gold Prices (5%)  + Domestic Silver Prices (5%)</t>
  </si>
  <si>
    <t>EENN50</t>
  </si>
  <si>
    <t xml:space="preserve">Nifty Next 50 Index </t>
  </si>
  <si>
    <t>EES250</t>
  </si>
  <si>
    <t>Nifty Smallcap 250 - TRI</t>
  </si>
  <si>
    <t>EGOLDE</t>
  </si>
  <si>
    <t>Domestic prices of Gold</t>
  </si>
  <si>
    <t>ELLIQF</t>
  </si>
  <si>
    <t>CRISIL Liquid Debt A-I (Tier I Benchmark)</t>
  </si>
  <si>
    <t>NIFTY Liquid Index A-I (Tier II Scheme Benchmark)</t>
  </si>
  <si>
    <t>EDFF33</t>
  </si>
  <si>
    <t>EDGSEC</t>
  </si>
  <si>
    <t>CRISIL Dynamic Gilt Index (Tier I Benchmark)</t>
  </si>
  <si>
    <t>NIFTY G-Sec Index - A-III (Tier II Scheme Benchmark)</t>
  </si>
  <si>
    <t>EDONTF</t>
  </si>
  <si>
    <t>CRISIL Liquid Overnight Index (Tier I Benchmark)</t>
  </si>
  <si>
    <t>EEESCF</t>
  </si>
  <si>
    <t>EELMIF</t>
  </si>
  <si>
    <t>EGSFOF</t>
  </si>
  <si>
    <t>Domestic Gold and Silver Prices</t>
  </si>
  <si>
    <t>EDCF28</t>
  </si>
  <si>
    <t>CRISIL IBX AAA Financial Services - Jan 2028</t>
  </si>
  <si>
    <t>EDFF32</t>
  </si>
  <si>
    <t>EEALVF</t>
  </si>
  <si>
    <t>Nifty Alpha Low Volatility 30 Index</t>
  </si>
  <si>
    <t>EEARBF</t>
  </si>
  <si>
    <t>Nifty 50 Arbitrage Index</t>
  </si>
  <si>
    <t>EEARFD</t>
  </si>
  <si>
    <t>NIFTY 50 Hybrid Composite debt 50:50 Index</t>
  </si>
  <si>
    <t>EEBCIE</t>
  </si>
  <si>
    <t>BSE Capital Markets &amp; Insurance TRI</t>
  </si>
  <si>
    <t>EEESSF</t>
  </si>
  <si>
    <t>NIFTY 50 Equity Savings Index</t>
  </si>
  <si>
    <t>EEMCPF</t>
  </si>
  <si>
    <t xml:space="preserve">Nifty 500 MultiCap 50:25:25 TRI </t>
  </si>
  <si>
    <t>EESMCF</t>
  </si>
  <si>
    <t>NIFTY Midcap 150 TRI</t>
  </si>
  <si>
    <t>EOASEF</t>
  </si>
  <si>
    <t>MSCI AC Asean 10/40 Total Return Index</t>
  </si>
  <si>
    <t>EOUSEF</t>
  </si>
  <si>
    <t>Russell 1000 Index</t>
  </si>
  <si>
    <t>ESLVRE</t>
  </si>
  <si>
    <t>Domestic prices of Silver</t>
  </si>
  <si>
    <t>PORTFOLIO STATEMENT OF BHARAT BOND ETF – APRIL 2031 AS ON JANUARY 31, 2025</t>
  </si>
  <si>
    <t>(An open ended Target Maturity Exchange Traded Bond Fund predominantly investing in constituents of Nifty BHARAT Bond Index - April 2031)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</si>
  <si>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</si>
  <si>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</si>
  <si>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</si>
  <si>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</si>
  <si>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</si>
  <si>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</si>
  <si>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</si>
  <si>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</si>
  <si>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</si>
  <si>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Debt Instruments</t>
  </si>
  <si>
    <t>(a)Listed / Awaiting listing on stock Exchanges</t>
  </si>
  <si>
    <t>6.41% IRFC NCD RED 11-04-2031**</t>
  </si>
  <si>
    <t>INE053F07CR7</t>
  </si>
  <si>
    <t>CRISIL AAA</t>
  </si>
  <si>
    <t>6.45% NABARD NCD RED 11-04-2031**</t>
  </si>
  <si>
    <t>INE261F08CJ1</t>
  </si>
  <si>
    <t>ICRA AAA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</si>
  <si>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</si>
  <si>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</si>
  <si>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</si>
  <si>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</si>
  <si>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</si>
  <si>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</si>
  <si>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6.90% REC LTD. NCD RED 31-03-2031**</t>
  </si>
  <si>
    <t>INE020B08DA7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</si>
  <si>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</si>
  <si>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</si>
  <si>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</si>
  <si>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</si>
  <si>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</si>
  <si>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</si>
  <si>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7.57% NHB NCD RED 09-01-2031**</t>
  </si>
  <si>
    <t>INE557F08FT4</t>
  </si>
  <si>
    <t>6.65% FOOD CORP GOI GRNT NCD 23-10-2030**</t>
  </si>
  <si>
    <t>INE861G08076</t>
  </si>
  <si>
    <t>ICRA AAA(CE)</t>
  </si>
  <si>
    <t>7.51% NATIONAL HOUSING BANK RED 04-04-31**</t>
  </si>
  <si>
    <t>INE557F08FX6</t>
  </si>
  <si>
    <t>CARE AAA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</si>
  <si>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</si>
  <si>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</si>
  <si>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</si>
  <si>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</si>
  <si>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</si>
  <si>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</si>
  <si>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</si>
  <si>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</si>
  <si>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</si>
  <si>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</si>
  <si>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7.35% NHAI NCD RED 26-04-2030**</t>
  </si>
  <si>
    <t>INE906B07HP8</t>
  </si>
  <si>
    <t>7.04% PFC LTD NCD RED 16-12-2030**</t>
  </si>
  <si>
    <t>INE134E08LC9</t>
  </si>
  <si>
    <t>6.90% REC LTD. NCD RED 31-01-2031**</t>
  </si>
  <si>
    <t>INE020B08DG4</t>
  </si>
  <si>
    <t>8.20% PGCIL NCD 23-01-2030 STRPPS D**</t>
  </si>
  <si>
    <t>INE752E07MH7</t>
  </si>
  <si>
    <t>7.75% PFC LTD NCD RED 11-06-2030**</t>
  </si>
  <si>
    <t>INE134E08KV1</t>
  </si>
  <si>
    <t>7.79% REC LTD. NCD RED 21-05-2030**</t>
  </si>
  <si>
    <t>INE020B08CW3</t>
  </si>
  <si>
    <t>8.85% POWER FINANCE NCD 15-06-2030**</t>
  </si>
  <si>
    <t>INE134E08DB8</t>
  </si>
  <si>
    <t>7.89% REC LTD. NCD RED 30-03-2030**</t>
  </si>
  <si>
    <t>INE020B08CI2</t>
  </si>
  <si>
    <t>8.32% POWER GRID CORP NCD RED 23-12-2030**</t>
  </si>
  <si>
    <t>INE752E07NL7</t>
  </si>
  <si>
    <t>6.43% NTPC LTD NCD RED 27-01-2031**</t>
  </si>
  <si>
    <t>INE733E08171</t>
  </si>
  <si>
    <t>8.13% NUCLEAR POWER CORP NCD 28-03-2031**</t>
  </si>
  <si>
    <t>INE206D08402</t>
  </si>
  <si>
    <t>8.13% PGCIL NCD 25-04-2030 LIII K**</t>
  </si>
  <si>
    <t>INE752E07NW4</t>
  </si>
  <si>
    <t>9.35% POWER GRID CORP NCD RED 29-08-2029**</t>
  </si>
  <si>
    <t>INE752E07IZ7</t>
  </si>
  <si>
    <t>7.79% POWER FINANCE NCD RED 22-07-2030**</t>
  </si>
  <si>
    <t>INE134E08KU3</t>
  </si>
  <si>
    <t>9.3% POWER GRID CORP NCD RED 04-09-2029**</t>
  </si>
  <si>
    <t>INE752E07LR8</t>
  </si>
  <si>
    <t>8.4% POWER GRID CORP NCD RED 27-05-2030**</t>
  </si>
  <si>
    <t>INE752E07MW6</t>
  </si>
  <si>
    <t>8.15% POWER GRID CORP NCD RED 09-03-2030**</t>
  </si>
  <si>
    <t>INE752E07MK1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</si>
  <si>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</si>
  <si>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</si>
  <si>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</si>
  <si>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</si>
  <si>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</si>
  <si>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</si>
  <si>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</si>
  <si>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</si>
  <si>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</si>
  <si>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</si>
  <si>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FITCH AAA</t>
  </si>
  <si>
    <t>8.14% NUCLEAR POWER NCD RED 25-03-2030**</t>
  </si>
  <si>
    <t>INE206D08303</t>
  </si>
  <si>
    <t>8.37% HUDCO NCD RED 23-03-2029**</t>
  </si>
  <si>
    <t>INE031A08707</t>
  </si>
  <si>
    <t>8.3% NTPC LTD NCD RED 15-01-2029**</t>
  </si>
  <si>
    <t>INE733E07KJ7</t>
  </si>
  <si>
    <t>8.13% PGCIL NCD 25-04-2029 LIII J**</t>
  </si>
  <si>
    <t>INE752E07NV6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</si>
  <si>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</si>
  <si>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</si>
  <si>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</si>
  <si>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</si>
  <si>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</si>
  <si>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</si>
  <si>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Sub Total</t>
  </si>
  <si>
    <t>Government Securities</t>
  </si>
  <si>
    <t>7.32% GOVT OF INDIA RED 13-11-2030</t>
  </si>
  <si>
    <t>IN0020230135</t>
  </si>
  <si>
    <t>SOVEREIGN</t>
  </si>
  <si>
    <t>(b)Privately Placed/Unlisted</t>
  </si>
  <si>
    <t>(c)Securitised Debt Instruments</t>
  </si>
  <si>
    <t>TOTAL</t>
  </si>
  <si>
    <t>TREPS / Reverse Repo</t>
  </si>
  <si>
    <t>Clearing Corporation of India Ltd.</t>
  </si>
  <si>
    <t>Accrued Interest</t>
  </si>
  <si>
    <t>Net Receivables/(Payables)</t>
  </si>
  <si>
    <t>GRAND TOTAL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</si>
  <si>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</si>
  <si>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</si>
  <si>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</si>
  <si>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</si>
  <si>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1000)</t>
  </si>
  <si>
    <t>As on</t>
  </si>
  <si>
    <t>Growth Option</t>
  </si>
  <si>
    <t xml:space="preserve">3. Total Dividend (Net) declared during the month </t>
  </si>
  <si>
    <t>4. Bonus was declared during the month</t>
  </si>
  <si>
    <t>5. Investment in Repo of Corporate Debt Securities during the month ended January 31, 2025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</si>
  <si>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</si>
  <si>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</si>
  <si>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</si>
  <si>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</si>
  <si>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</si>
  <si>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</si>
  <si>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</si>
  <si>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</si>
  <si>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</si>
  <si>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BHARAT Bond ETF - April 2031</t>
  </si>
  <si>
    <t>Description (if any)</t>
  </si>
  <si>
    <t>Debt ETFs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</si>
  <si>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</si>
  <si>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</si>
  <si>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</si>
  <si>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</si>
  <si>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</si>
  <si>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</si>
  <si>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2032 AS ON JANUARY 31, 2025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</si>
  <si>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</si>
  <si>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</si>
  <si>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</si>
  <si>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</si>
  <si>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</si>
  <si>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</si>
  <si>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</si>
  <si>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</si>
  <si>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</si>
  <si>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</si>
  <si>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</si>
  <si>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</si>
  <si>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</si>
  <si>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</si>
  <si>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</si>
  <si>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</si>
  <si>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</si>
  <si>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</si>
  <si>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</si>
  <si>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</si>
  <si>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</si>
  <si>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</si>
  <si>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</si>
  <si>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7.2% NAT HSG BANK NCD RED 03-10-2031**</t>
  </si>
  <si>
    <t>INE557F08GB0</t>
  </si>
  <si>
    <t>7.82% PFC SR BS225 NCD RED 12-03-2032**</t>
  </si>
  <si>
    <t>INE134E08ME3</t>
  </si>
  <si>
    <t>6.89% IRFC NCD RED 18-07-2031**</t>
  </si>
  <si>
    <t>INE053F08106</t>
  </si>
  <si>
    <t>6.69% NTPC LTD NCD RED 12-09-2031**</t>
  </si>
  <si>
    <t>INE733E08197</t>
  </si>
  <si>
    <t>7.38% NABARD NCD RED 20-10-2031**</t>
  </si>
  <si>
    <t>INE261F08683</t>
  </si>
  <si>
    <t>8.12% EXIM BANK SR T02 NCD 25-04-2031**</t>
  </si>
  <si>
    <t>INE514E08FC4</t>
  </si>
  <si>
    <t>7.55% PGC SERIES LV NCD RED 21-09-2031**</t>
  </si>
  <si>
    <t>INE752E07OB6</t>
  </si>
  <si>
    <t>8.25% EXIM BANK SR T04 NCD 23-06-2031**</t>
  </si>
  <si>
    <t>INE514E08FE0</t>
  </si>
  <si>
    <t>8.13% PGCIL NCD 25-04-2031 LIII L**</t>
  </si>
  <si>
    <t>INE752E07NX2</t>
  </si>
  <si>
    <t>8.1% NTPC NCD RED 27-05-2031**</t>
  </si>
  <si>
    <t>INE733E07KD0</t>
  </si>
  <si>
    <t>8.11% EXIM BANK SR T05 NCD R 11-07-2031**</t>
  </si>
  <si>
    <t>INE514E08FF7</t>
  </si>
  <si>
    <t>7.30% NABARD NCD RED 26-12-2031**</t>
  </si>
  <si>
    <t>INE261F08717</t>
  </si>
  <si>
    <t>8.17% NHPC LTD SR U-1 NCD 27-06-2031**</t>
  </si>
  <si>
    <t>INE848E07922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</si>
  <si>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</si>
  <si>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</si>
  <si>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</si>
  <si>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</si>
  <si>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</si>
  <si>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</si>
  <si>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</si>
  <si>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</si>
  <si>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</si>
  <si>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</si>
  <si>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</si>
  <si>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FOF – APRIL 2025 AS ON JANUARY 31, 2025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</si>
  <si>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</si>
  <si>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</si>
  <si>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</si>
  <si>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</si>
  <si>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Plan /option (Face Value 10)</t>
  </si>
  <si>
    <t>Direct Plan Growth Option</t>
  </si>
  <si>
    <t>Direct Plan IDCW Option</t>
  </si>
  <si>
    <t>Regular Plan Growth Option</t>
  </si>
  <si>
    <t>Regular Plan IDCW Option</t>
  </si>
  <si>
    <t>BHARAT Bond FOF - April 2025</t>
  </si>
  <si>
    <t>Fund of funds scheme (Domestic)</t>
  </si>
  <si>
    <t>PORTFOLIO STATEMENT OF EDELWEISS BUSINESS CYCLE FUND AS ON JANUARY 31, 2025</t>
  </si>
  <si>
    <t>(An open-ended equity scheme following business cycle-based investing theme))</t>
  </si>
  <si>
    <t>(a)Listed / Awaiting listing on Stock Exchanges</t>
  </si>
  <si>
    <t>Bosch Ltd.</t>
  </si>
  <si>
    <t>INE323A01026</t>
  </si>
  <si>
    <t>Auto Components</t>
  </si>
  <si>
    <t>BSE Ltd.</t>
  </si>
  <si>
    <t>INE118H01025</t>
  </si>
  <si>
    <t>Capital Markets</t>
  </si>
  <si>
    <t>ICICI Bank Ltd.</t>
  </si>
  <si>
    <t>INE090A01021</t>
  </si>
  <si>
    <t>Banks</t>
  </si>
  <si>
    <t>Samvardhana Motherson International Ltd.</t>
  </si>
  <si>
    <t>INE775A01035</t>
  </si>
  <si>
    <t>Fortis Healthcare Ltd.</t>
  </si>
  <si>
    <t>INE061F01013</t>
  </si>
  <si>
    <t>Healthcare Services</t>
  </si>
  <si>
    <t>Lupin Ltd.</t>
  </si>
  <si>
    <t>INE326A01037</t>
  </si>
  <si>
    <t>Pharmaceuticals &amp; Biotechnology</t>
  </si>
  <si>
    <t>Divi's Laboratories Ltd.</t>
  </si>
  <si>
    <t>INE361B01024</t>
  </si>
  <si>
    <t>Voltas Ltd.</t>
  </si>
  <si>
    <t>INE226A01021</t>
  </si>
  <si>
    <t>Consumer Durables</t>
  </si>
  <si>
    <t>HDFC Bank Ltd.</t>
  </si>
  <si>
    <t>INE040A01034</t>
  </si>
  <si>
    <t>Info Edge (India) Ltd.</t>
  </si>
  <si>
    <t>INE663F01024</t>
  </si>
  <si>
    <t>Retailing</t>
  </si>
  <si>
    <t>HCL Technologies Ltd.</t>
  </si>
  <si>
    <t>INE860A01027</t>
  </si>
  <si>
    <t>IT - Software</t>
  </si>
  <si>
    <t>Hindustan Zinc Ltd.</t>
  </si>
  <si>
    <t>INE267A01025</t>
  </si>
  <si>
    <t>Non - Ferrous Metals</t>
  </si>
  <si>
    <t>Max Healthcare Institute Ltd.</t>
  </si>
  <si>
    <t>INE027H01010</t>
  </si>
  <si>
    <t>State Bank of India</t>
  </si>
  <si>
    <t>INE062A01020</t>
  </si>
  <si>
    <t>Cummins India Ltd.</t>
  </si>
  <si>
    <t>INE298A01020</t>
  </si>
  <si>
    <t>Industrial Products</t>
  </si>
  <si>
    <t>Persistent Systems Ltd.</t>
  </si>
  <si>
    <t>INE262H01021</t>
  </si>
  <si>
    <t>Trent Ltd.</t>
  </si>
  <si>
    <t>INE849A01020</t>
  </si>
  <si>
    <t>Indus Towers Ltd.</t>
  </si>
  <si>
    <t>INE121J01017</t>
  </si>
  <si>
    <t>Telecom - Services</t>
  </si>
  <si>
    <t>Siemens Ltd.</t>
  </si>
  <si>
    <t>INE003A01024</t>
  </si>
  <si>
    <t>Electrical Equipment</t>
  </si>
  <si>
    <t>Glenmark Pharmaceuticals Ltd.</t>
  </si>
  <si>
    <t>INE935A01035</t>
  </si>
  <si>
    <t>Axis Bank Ltd.</t>
  </si>
  <si>
    <t>INE238A01034</t>
  </si>
  <si>
    <t>PB Fintech Ltd.</t>
  </si>
  <si>
    <t>INE417T01026</t>
  </si>
  <si>
    <t>Financial Technology (Fintech)</t>
  </si>
  <si>
    <t>Zomato Ltd.</t>
  </si>
  <si>
    <t>INE758T01015</t>
  </si>
  <si>
    <t>Multi Commodity Exchange Of India Ltd.</t>
  </si>
  <si>
    <t>INE745G01035</t>
  </si>
  <si>
    <t>Oracle Financial Services Software Ltd.</t>
  </si>
  <si>
    <t>INE881D01027</t>
  </si>
  <si>
    <t>Alkem Laboratories Ltd.</t>
  </si>
  <si>
    <t>INE540L01014</t>
  </si>
  <si>
    <t>InterGlobe Aviation Ltd.</t>
  </si>
  <si>
    <t>INE646L01027</t>
  </si>
  <si>
    <t>Transport Services</t>
  </si>
  <si>
    <t>Torrent Power Ltd.</t>
  </si>
  <si>
    <t>INE813H01021</t>
  </si>
  <si>
    <t>Power</t>
  </si>
  <si>
    <t>Bajaj Auto Ltd.</t>
  </si>
  <si>
    <t>INE917I01010</t>
  </si>
  <si>
    <t>Automobiles</t>
  </si>
  <si>
    <t>GE Vernova T&amp;D India Limited</t>
  </si>
  <si>
    <t>INE200A01026</t>
  </si>
  <si>
    <t>Bajaj Finserv Ltd.</t>
  </si>
  <si>
    <t>INE918I01026</t>
  </si>
  <si>
    <t>Finance</t>
  </si>
  <si>
    <t>Vedanta Ltd.</t>
  </si>
  <si>
    <t>INE205A01025</t>
  </si>
  <si>
    <t>Diversified Metals</t>
  </si>
  <si>
    <t>Sun Pharmaceutical Industries Ltd.</t>
  </si>
  <si>
    <t>INE044A01036</t>
  </si>
  <si>
    <t>Sundaram Finance Ltd.</t>
  </si>
  <si>
    <t>INE660A01013</t>
  </si>
  <si>
    <t>Hitachi Energy India Ltd.</t>
  </si>
  <si>
    <t>INE07Y701011</t>
  </si>
  <si>
    <t>Bharat Petroleum Corporation Ltd.</t>
  </si>
  <si>
    <t>INE029A01011</t>
  </si>
  <si>
    <t>Petroleum Products</t>
  </si>
  <si>
    <t>Radico Khaitan Ltd.</t>
  </si>
  <si>
    <t>INE944F01028</t>
  </si>
  <si>
    <t>Beverages</t>
  </si>
  <si>
    <t>VARUN BEVERAGES LIMITED</t>
  </si>
  <si>
    <t>INE200M01039</t>
  </si>
  <si>
    <t>Blue Star Ltd.</t>
  </si>
  <si>
    <t>INE472A01039</t>
  </si>
  <si>
    <t>CG Power and Industrial Solutions Ltd.</t>
  </si>
  <si>
    <t>INE067A01029</t>
  </si>
  <si>
    <t>Cholamandalam Financial Holdings Ltd.</t>
  </si>
  <si>
    <t>INE149A01033</t>
  </si>
  <si>
    <t>Housing &amp; Urban Development Corp Ltd.</t>
  </si>
  <si>
    <t>INE031A01017</t>
  </si>
  <si>
    <t>Coforge Ltd.</t>
  </si>
  <si>
    <t>INE591G01017</t>
  </si>
  <si>
    <t>Abbott India Ltd.</t>
  </si>
  <si>
    <t>INE358A01014</t>
  </si>
  <si>
    <t>Aurobindo Pharma Ltd.</t>
  </si>
  <si>
    <t>INE406A01037</t>
  </si>
  <si>
    <t>Cochin Shipyard Ltd.</t>
  </si>
  <si>
    <t>INE704P01025</t>
  </si>
  <si>
    <t>Industrial Manufacturing</t>
  </si>
  <si>
    <t>Suzlon Energy Ltd.</t>
  </si>
  <si>
    <t>INE040H01021</t>
  </si>
  <si>
    <t>ABB India Ltd.</t>
  </si>
  <si>
    <t>INE117A01022</t>
  </si>
  <si>
    <t>Tube Investments Of India Ltd.</t>
  </si>
  <si>
    <t>INE974X01010</t>
  </si>
  <si>
    <t>Piramal Pharma Ltd.</t>
  </si>
  <si>
    <t>INE0DK501011</t>
  </si>
  <si>
    <t>P I INDUSTRIES LIMITED</t>
  </si>
  <si>
    <t>INE603J01030</t>
  </si>
  <si>
    <t>Fertilizers &amp; Agrochemicals</t>
  </si>
  <si>
    <t>Oil India Ltd.</t>
  </si>
  <si>
    <t>INE274J01014</t>
  </si>
  <si>
    <t>Oil</t>
  </si>
  <si>
    <t>Thermax Ltd.</t>
  </si>
  <si>
    <t>INE152A01029</t>
  </si>
  <si>
    <t>Prestige Estates Projects Ltd.</t>
  </si>
  <si>
    <t>INE811K01011</t>
  </si>
  <si>
    <t>Realty</t>
  </si>
  <si>
    <t>TVS Holdings Ltd.</t>
  </si>
  <si>
    <t>INE105A01035</t>
  </si>
  <si>
    <t>Central Depository Services (I) Ltd.</t>
  </si>
  <si>
    <t>INE736A01011</t>
  </si>
  <si>
    <t>Motilal Oswal Financial Services Ltd.</t>
  </si>
  <si>
    <t>INE338I01027</t>
  </si>
  <si>
    <t>KEI Industries Ltd.</t>
  </si>
  <si>
    <t>INE878B01027</t>
  </si>
  <si>
    <t>(b) Unlisted</t>
  </si>
  <si>
    <t>Derivatives</t>
  </si>
  <si>
    <t>(a) Index/Stock Future</t>
  </si>
  <si>
    <t>KEI Industries Ltd.27/02/2025</t>
  </si>
  <si>
    <t>Alkem Laboratories Ltd.27/02/2025</t>
  </si>
  <si>
    <t>Net Receivables/(Payables) include Net Current Assets as well as the Mark to Market on derivative trades.</t>
  </si>
  <si>
    <t>Direct Plan  Growth Option</t>
  </si>
  <si>
    <t>Regular Plan  Growth Option</t>
  </si>
  <si>
    <t>7. Portfolio Turnover Ratio</t>
  </si>
  <si>
    <t>Edelweiss Business Cycle Fund</t>
  </si>
  <si>
    <t>PORTFOLIO STATEMENT OF EDELWEISS LARGE CAP FUND AS ON JANUARY 31, 2025</t>
  </si>
  <si>
    <t>(An open ended equity scheme predominantly investing in large cap stocks)</t>
  </si>
  <si>
    <t>Larsen &amp; Toubro Ltd.</t>
  </si>
  <si>
    <t>INE018A01030</t>
  </si>
  <si>
    <t>Construction</t>
  </si>
  <si>
    <t>Reliance Industries Ltd.</t>
  </si>
  <si>
    <t>INE002A01018</t>
  </si>
  <si>
    <t>Bajaj Finance Ltd.</t>
  </si>
  <si>
    <t>INE296A01024</t>
  </si>
  <si>
    <t>Infosys Ltd.</t>
  </si>
  <si>
    <t>INE009A01021</t>
  </si>
  <si>
    <t>Tata Consultancy Services Ltd.</t>
  </si>
  <si>
    <t>INE467B01029</t>
  </si>
  <si>
    <t>ITC Ltd.</t>
  </si>
  <si>
    <t>INE154A01025</t>
  </si>
  <si>
    <t>Diversified FMCG</t>
  </si>
  <si>
    <t>Bharti Airtel Ltd.</t>
  </si>
  <si>
    <t>INE397D01024</t>
  </si>
  <si>
    <t>Maruti Suzuki India Ltd.</t>
  </si>
  <si>
    <t>INE585B01010</t>
  </si>
  <si>
    <t>NTPC Ltd.</t>
  </si>
  <si>
    <t>INE733E01010</t>
  </si>
  <si>
    <t>Kotak Mahindra Bank Ltd.</t>
  </si>
  <si>
    <t>INE237A01028</t>
  </si>
  <si>
    <t>Hero MotoCorp Ltd.</t>
  </si>
  <si>
    <t>INE158A01026</t>
  </si>
  <si>
    <t>Ultratech Cement Ltd.</t>
  </si>
  <si>
    <t>INE481G01011</t>
  </si>
  <si>
    <t>Cement &amp; Cement Products</t>
  </si>
  <si>
    <t>Tata Motors Ltd.</t>
  </si>
  <si>
    <t>INE155A01022</t>
  </si>
  <si>
    <t>Cipla Ltd.</t>
  </si>
  <si>
    <t>INE059A01026</t>
  </si>
  <si>
    <t>HDFC Life Insurance Company Ltd.</t>
  </si>
  <si>
    <t>INE795G01014</t>
  </si>
  <si>
    <t>Insurance</t>
  </si>
  <si>
    <t>Torrent Pharmaceuticals Ltd.</t>
  </si>
  <si>
    <t>INE685A01028</t>
  </si>
  <si>
    <t>Mahindra &amp; Mahindra Ltd.</t>
  </si>
  <si>
    <t>INE101A01026</t>
  </si>
  <si>
    <t>Bharat Electronics Ltd.</t>
  </si>
  <si>
    <t>INE263A01024</t>
  </si>
  <si>
    <t>Aerospace &amp; Defense</t>
  </si>
  <si>
    <t>Colgate Palmolive (India) Ltd.</t>
  </si>
  <si>
    <t>INE259A01022</t>
  </si>
  <si>
    <t>Personal Products</t>
  </si>
  <si>
    <t>Coal India Ltd.</t>
  </si>
  <si>
    <t>INE522F01014</t>
  </si>
  <si>
    <t>Consumable Fuels</t>
  </si>
  <si>
    <t>Apollo Hospitals Enterprise Ltd.</t>
  </si>
  <si>
    <t>INE437A01024</t>
  </si>
  <si>
    <t>Britannia Industries Ltd.</t>
  </si>
  <si>
    <t>INE216A01030</t>
  </si>
  <si>
    <t>Food Products</t>
  </si>
  <si>
    <t>Muthoot Finance Ltd.</t>
  </si>
  <si>
    <t>INE414G01012</t>
  </si>
  <si>
    <t>Unimech Aerospace And Manufacturing Ltd.</t>
  </si>
  <si>
    <t>INE0U3I01011</t>
  </si>
  <si>
    <t>Zydus Lifesciences Ltd.</t>
  </si>
  <si>
    <t>INE010B01027</t>
  </si>
  <si>
    <t>Mankind Pharma Ltd.</t>
  </si>
  <si>
    <t>INE634S01028</t>
  </si>
  <si>
    <t>Pidilite Industries Ltd.</t>
  </si>
  <si>
    <t>INE318A01026</t>
  </si>
  <si>
    <t>Chemicals &amp; Petrochemicals</t>
  </si>
  <si>
    <t>United Spirits Ltd.</t>
  </si>
  <si>
    <t>INE854D01024</t>
  </si>
  <si>
    <t>KPIT Technologies Ltd.</t>
  </si>
  <si>
    <t>INE04I401011</t>
  </si>
  <si>
    <t>HDFC Asset Management Company Ltd.</t>
  </si>
  <si>
    <t>INE127D01025</t>
  </si>
  <si>
    <t>IndusInd Bank Ltd.</t>
  </si>
  <si>
    <t>INE095A01012</t>
  </si>
  <si>
    <t>Power Grid Corporation of India Ltd.</t>
  </si>
  <si>
    <t>INE752E01010</t>
  </si>
  <si>
    <t>Godrej Consumer Products Ltd.</t>
  </si>
  <si>
    <t>INE102D01028</t>
  </si>
  <si>
    <t>Hindalco Industries Ltd.</t>
  </si>
  <si>
    <t>INE038A01020</t>
  </si>
  <si>
    <t>ICICI Lombard General Insurance Co. Ltd.</t>
  </si>
  <si>
    <t>INE765G01017</t>
  </si>
  <si>
    <t>Tata Steel Ltd.</t>
  </si>
  <si>
    <t>INE081A01020</t>
  </si>
  <si>
    <t>Ferrous Metals</t>
  </si>
  <si>
    <t>Indian Bank</t>
  </si>
  <si>
    <t>INE562A01011</t>
  </si>
  <si>
    <t>ICICI Prudential Life Insurance Co Ltd.</t>
  </si>
  <si>
    <t>INE726G01019</t>
  </si>
  <si>
    <t>Hindustan Unilever Ltd.</t>
  </si>
  <si>
    <t>INE030A01027</t>
  </si>
  <si>
    <t>FSN E-Commerce Ventures Ltd.</t>
  </si>
  <si>
    <t>INE388Y01029</t>
  </si>
  <si>
    <t>Nippon Life India Asset Management Ltd.</t>
  </si>
  <si>
    <t>INE298J01013</t>
  </si>
  <si>
    <t>Oil &amp; Natural Gas Corporation Ltd.</t>
  </si>
  <si>
    <t>INE213A01029</t>
  </si>
  <si>
    <t>Bajaj Housing Finance Ltd.</t>
  </si>
  <si>
    <t>INE377Y01014</t>
  </si>
  <si>
    <t>Kross Ltd.</t>
  </si>
  <si>
    <t>INE0O6601022</t>
  </si>
  <si>
    <t>P N Gadgil Jewellers Ltd.</t>
  </si>
  <si>
    <t>INE953R01016</t>
  </si>
  <si>
    <t>Kesoram Industries Ltd.</t>
  </si>
  <si>
    <t>INE087A01019</t>
  </si>
  <si>
    <t>ITC Hotels Ltd.</t>
  </si>
  <si>
    <t>INE379A01028</t>
  </si>
  <si>
    <t>Leisure Services</t>
  </si>
  <si>
    <t>AU Small Finance Bank Ltd.</t>
  </si>
  <si>
    <t>INE949L01017</t>
  </si>
  <si>
    <t>NIFTY 27-Feb-2025</t>
  </si>
  <si>
    <t>INDEX FUTURES</t>
  </si>
  <si>
    <t>AU Small Finance Bank Ltd.27/02/2025</t>
  </si>
  <si>
    <t>BANKNIFTY 26-Feb-2025</t>
  </si>
  <si>
    <t>Money Market Instruments</t>
  </si>
  <si>
    <t>Treasury bills</t>
  </si>
  <si>
    <t>91 DAYS TBILL RED 20-03-2025</t>
  </si>
  <si>
    <t>IN002024X375</t>
  </si>
  <si>
    <t>364 DAYS TBILL RED 06-02-2025</t>
  </si>
  <si>
    <t>IN002023Z471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</si>
  <si>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</si>
  <si>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</si>
  <si>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</si>
  <si>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</si>
  <si>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</si>
  <si>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NIFTY500 MULTICAP MOMENTUM QUALITY 50 ETF AS ON JANUARY 31, 2025</t>
  </si>
  <si>
    <t>(An open-ended exchange traded scheme replicating/tracking Nifty500 Multicap Momentum Quality 50 Total Return Index)</t>
  </si>
  <si>
    <t>Dixon Technologies (India) Ltd.</t>
  </si>
  <si>
    <t>INE935N01020</t>
  </si>
  <si>
    <t>Hindustan Aeronautics Ltd.</t>
  </si>
  <si>
    <t>INE066F01020</t>
  </si>
  <si>
    <t>LTIMindtree Ltd.</t>
  </si>
  <si>
    <t>INE214T01019</t>
  </si>
  <si>
    <t>Solar Industries India Ltd.</t>
  </si>
  <si>
    <t>INE343H01029</t>
  </si>
  <si>
    <t>Polycab India Ltd.</t>
  </si>
  <si>
    <t>INE455K01017</t>
  </si>
  <si>
    <t>Coromandel International Ltd.</t>
  </si>
  <si>
    <t>INE169A01031</t>
  </si>
  <si>
    <t>360 One Wam Ltd.</t>
  </si>
  <si>
    <t>INE466L01038</t>
  </si>
  <si>
    <t>Suven Pharmaceuticals Ltd.</t>
  </si>
  <si>
    <t>INE03QK01018</t>
  </si>
  <si>
    <t>Computer Age Management Services Ltd.</t>
  </si>
  <si>
    <t>INE596I01012</t>
  </si>
  <si>
    <t>Page Industries Ltd.</t>
  </si>
  <si>
    <t>INE761H01022</t>
  </si>
  <si>
    <t>Textiles &amp; Apparels</t>
  </si>
  <si>
    <t>Mazagon Dock Shipbuilders Ltd.</t>
  </si>
  <si>
    <t>INE249Z01020</t>
  </si>
  <si>
    <t>Apar Industries Ltd.</t>
  </si>
  <si>
    <t>INE372A01015</t>
  </si>
  <si>
    <t>Ajanta Pharma Ltd.</t>
  </si>
  <si>
    <t>INE031B01049</t>
  </si>
  <si>
    <t>Natco Pharma Ltd.</t>
  </si>
  <si>
    <t>INE987B01026</t>
  </si>
  <si>
    <t>Amara Raja Energy &amp; Mobility Ltd.</t>
  </si>
  <si>
    <t>INE885A01032</t>
  </si>
  <si>
    <t>Gillette India Ltd.</t>
  </si>
  <si>
    <t>INE322A01010</t>
  </si>
  <si>
    <t>Poly Medicure Ltd.</t>
  </si>
  <si>
    <t>INE205C01021</t>
  </si>
  <si>
    <t>Healthcare Equipment &amp; Supplies</t>
  </si>
  <si>
    <t>ICICI Securities Ltd.</t>
  </si>
  <si>
    <t>INE763G01038</t>
  </si>
  <si>
    <t>Eclerx Services Ltd.</t>
  </si>
  <si>
    <t>INE738I01010</t>
  </si>
  <si>
    <t>Commercial Services &amp; Supplies</t>
  </si>
  <si>
    <t>Castrol India Ltd.</t>
  </si>
  <si>
    <t>INE172A01027</t>
  </si>
  <si>
    <t>Triveni Turbine Ltd.</t>
  </si>
  <si>
    <t>INE152M01016</t>
  </si>
  <si>
    <t>Praj Industries Ltd.</t>
  </si>
  <si>
    <t>INE074A01025</t>
  </si>
  <si>
    <t>Godfrey Phillips India Ltd.</t>
  </si>
  <si>
    <t>INE260B01028</t>
  </si>
  <si>
    <t>Cigarettes &amp; Tobacco Products</t>
  </si>
  <si>
    <t>Newgen Software Technologies Ltd.</t>
  </si>
  <si>
    <t>INE619B01017</t>
  </si>
  <si>
    <t>BASF India Ltd.</t>
  </si>
  <si>
    <t>INE373A01013</t>
  </si>
  <si>
    <t>Caplin Point Laboratories Ltd.</t>
  </si>
  <si>
    <t>INE475E01026</t>
  </si>
  <si>
    <t>Kirloskar Brothers Ltd.</t>
  </si>
  <si>
    <t>INE732A01036</t>
  </si>
  <si>
    <t>Schneider Electric Infrastructure Ltd.</t>
  </si>
  <si>
    <t>INE839M01018</t>
  </si>
  <si>
    <t>BLS International Services Ltd.</t>
  </si>
  <si>
    <t>INE153T01027</t>
  </si>
  <si>
    <t>UTI Asset Management Company Ltd.</t>
  </si>
  <si>
    <t>INE094J01016</t>
  </si>
  <si>
    <t>Garden Reach Shipbuilders &amp; Engineers</t>
  </si>
  <si>
    <t>INE382Z01011</t>
  </si>
  <si>
    <t>Action Construction Equipment Ltd.</t>
  </si>
  <si>
    <t>INE731H01025</t>
  </si>
  <si>
    <t>Agricultural, Commercial &amp; Construction Vehicles</t>
  </si>
  <si>
    <t>Edelweiss Nifty500 Multicap Momentum Quality 50 ETF</t>
  </si>
  <si>
    <t>PORTFOLIO STATEMENT OF EDELWEISS  US TECHNOLOGY EQUITY FOF AS ON JANUARY 31, 2025</t>
  </si>
  <si>
    <t>(An open ended fund of fund scheme investing in JPMorgan Funds – US TECHNOLOGY EQUITY FOF)</t>
  </si>
  <si>
    <t>Foreign Securities and/or Overseas ETFs</t>
  </si>
  <si>
    <t>International  Mutual Fund Units</t>
  </si>
  <si>
    <t>JPMORGAN F-US TECHNOLOGY-I A</t>
  </si>
  <si>
    <t>LU0248060906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</si>
  <si>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</si>
  <si>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</si>
  <si>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Value of investment made by other schemes under same management (Rs. In Lakhs)</t>
  </si>
  <si>
    <t>10. Number of instance of deviation In valuation of securities</t>
  </si>
  <si>
    <t>11. Total value and percentage of illiquid equity shares / securities</t>
  </si>
  <si>
    <t>Edelweiss US Technology Equity Fund of Fund</t>
  </si>
  <si>
    <t>PORTFOLIO STATEMENT OF BHARAT BOND ETF – APRIL 2025 AS ON JANUARY 31, 2025</t>
  </si>
  <si>
    <t>(An open ended Target Maturity Exchange Traded Bond Fund predominantly investing in constituents of Nifty BHARAT Bond Index - April 2025)</t>
  </si>
  <si>
    <t>5.59% SIDBI NCD RED 21-02-2025**</t>
  </si>
  <si>
    <t>INE556F08JU6</t>
  </si>
  <si>
    <t>5.4% INDIAN OIL CORP NCD 11-04-25**</t>
  </si>
  <si>
    <t>INE242A08478</t>
  </si>
  <si>
    <t>5.36% HPCL NCD RED 11-04-2025**</t>
  </si>
  <si>
    <t>INE094A08077</t>
  </si>
  <si>
    <t>5.90% REC LTD. NCD RED 31-03-2025**</t>
  </si>
  <si>
    <t>INE020B08CZ6</t>
  </si>
  <si>
    <t>5.77% PFC LTD NCD RED 11-04-2025**</t>
  </si>
  <si>
    <t>INE134E08KX7</t>
  </si>
  <si>
    <t>5.47% NABARD NCD RED 11-04-2025**</t>
  </si>
  <si>
    <t>INE261F08CI3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</si>
  <si>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</si>
  <si>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</si>
  <si>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</si>
  <si>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</si>
  <si>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</si>
  <si>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</si>
  <si>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6.39% INDIAN OIL CORP NCD RED 06-03-2025**</t>
  </si>
  <si>
    <t>INE242A08452</t>
  </si>
  <si>
    <t>5.34% NLC INDIA LTD. NCD 11-04-25**</t>
  </si>
  <si>
    <t>INE589A08027</t>
  </si>
  <si>
    <t>6.88% REC LTD. NCD RED 20-03-2025**</t>
  </si>
  <si>
    <t>INE020B08CK8</t>
  </si>
  <si>
    <t>5.70% SIDBI NCD RED 28-03-2025**</t>
  </si>
  <si>
    <t>INE556F08JX0</t>
  </si>
  <si>
    <t>6.99% IRFC NCD RED 19-03-2025**</t>
  </si>
  <si>
    <t>INE053F07CB1</t>
  </si>
  <si>
    <t>6.85% POWER GRID CORP NCD RED 15-04-2025**</t>
  </si>
  <si>
    <t>INE752E08643</t>
  </si>
  <si>
    <t>8.2% POWER FIN NCD RED 10-03-2025**</t>
  </si>
  <si>
    <t>INE134E08GY3</t>
  </si>
  <si>
    <t>8.30% REC LTD NCD RED 10-04-2025**</t>
  </si>
  <si>
    <t>INE020B08930</t>
  </si>
  <si>
    <t>5.57% SIDBI NCD RED 03-03-2025**</t>
  </si>
  <si>
    <t>INE556F08JV4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</si>
  <si>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</si>
  <si>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</si>
  <si>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</si>
  <si>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</si>
  <si>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</si>
  <si>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</si>
  <si>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</si>
  <si>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</si>
  <si>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8.95% INDIAN RAILWAY FIN NCD 10-03-2025**</t>
  </si>
  <si>
    <t>INE053F09GV6</t>
  </si>
  <si>
    <t>8.15% POWER GRID CORP NCD RED 09-03-2025**</t>
  </si>
  <si>
    <t>INE752E07MJ3</t>
  </si>
  <si>
    <t>Certificate of Deposit</t>
  </si>
  <si>
    <t>NABARD CD RED 15-04-2025#**</t>
  </si>
  <si>
    <t>INE261F16744</t>
  </si>
  <si>
    <t>CRISIL A1+</t>
  </si>
  <si>
    <t>EXIM BANK CD RED 24-03-2025#</t>
  </si>
  <si>
    <t>INE514E16CH3</t>
  </si>
  <si>
    <t>Commercial Paper</t>
  </si>
  <si>
    <t>EXIM BANK CP RED 04-03-2025**</t>
  </si>
  <si>
    <t>INE514E14SK8</t>
  </si>
  <si>
    <t>INDIAN RAIL FIN CORP CP 18-03-25**</t>
  </si>
  <si>
    <t>INE053F14237</t>
  </si>
  <si>
    <t>#  Unlisted Security</t>
  </si>
  <si>
    <t>BHARAT Bond ETF - April 2025</t>
  </si>
  <si>
    <t>PORTFOLIO STATEMENT OF EDELWEISS CRISIL IBX 50:50 GILT PLUS SDL SEP 2028 INDEX FUND AS ON JANUARY 31, 2025</t>
  </si>
  <si>
    <t>(An open-ended target maturity Index Fund investing in the constituents of CRISIL IBX 50:50 Gilt Plus SDL Index – Sep 2028. A relatively high interest)</t>
  </si>
  <si>
    <t>(a) Listed / Awaiting listing on Stock Exchanges</t>
  </si>
  <si>
    <t>7.06% GOVT OF INDIA RED 10-04-2028</t>
  </si>
  <si>
    <t>IN0020230010</t>
  </si>
  <si>
    <t>6.13% GOVT OF INDIA RED 04-06-2028</t>
  </si>
  <si>
    <t>IN0020030022</t>
  </si>
  <si>
    <t>State Development Loan</t>
  </si>
  <si>
    <t>8.47% GUJARAT SDL RED 21-08-2028</t>
  </si>
  <si>
    <t>IN1520180077</t>
  </si>
  <si>
    <t>8.15% TAMIL NADU SDL RED 09-05-2028</t>
  </si>
  <si>
    <t>IN3120180036</t>
  </si>
  <si>
    <t>8.79% GUJARAT SDL RED 12-09-2028</t>
  </si>
  <si>
    <t>IN1520180101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</si>
  <si>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</si>
  <si>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</si>
  <si>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</si>
  <si>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ELSS TAX SAVER FUND AS ON JANUARY 31, 2025</t>
  </si>
  <si>
    <t>(An open ended equity linked saving scheme with a statutory lock in of 3 years and tax benefit)</t>
  </si>
  <si>
    <t>Tech Mahindra Ltd.</t>
  </si>
  <si>
    <t>INE669C01036</t>
  </si>
  <si>
    <t>Karur Vysya Bank Ltd.</t>
  </si>
  <si>
    <t>INE036D01028</t>
  </si>
  <si>
    <t>Bikaji Foods International Ltd.</t>
  </si>
  <si>
    <t>INE00E101023</t>
  </si>
  <si>
    <t>Power Finance Corporation Ltd.</t>
  </si>
  <si>
    <t>INE134E01011</t>
  </si>
  <si>
    <t>Zensar Technologies Ltd.</t>
  </si>
  <si>
    <t>INE520A01027</t>
  </si>
  <si>
    <t>Shriram Finance Ltd.</t>
  </si>
  <si>
    <t>INE721A01047</t>
  </si>
  <si>
    <t>SBI Life Insurance Company Ltd.</t>
  </si>
  <si>
    <t>INE123W01016</t>
  </si>
  <si>
    <t>Concord Biotech Ltd.</t>
  </si>
  <si>
    <t>INE338H01029</t>
  </si>
  <si>
    <t>Cholamandalam Investment &amp; Finance Company Ltd.</t>
  </si>
  <si>
    <t>INE121A01024</t>
  </si>
  <si>
    <t>Mphasis Ltd.</t>
  </si>
  <si>
    <t>INE356A01018</t>
  </si>
  <si>
    <t>Titan Company Ltd.</t>
  </si>
  <si>
    <t>INE280A01028</t>
  </si>
  <si>
    <t>Jyoti CNC Automation Ltd.</t>
  </si>
  <si>
    <t>INE980O01024</t>
  </si>
  <si>
    <t>Kaynes Technology India Ltd.</t>
  </si>
  <si>
    <t>INE918Z01012</t>
  </si>
  <si>
    <t>Bank of Baroda</t>
  </si>
  <si>
    <t>INE028A01039</t>
  </si>
  <si>
    <t>Creditaccess Grameen Ltd.</t>
  </si>
  <si>
    <t>INE741K01010</t>
  </si>
  <si>
    <t>Brigade Enterprises Ltd.</t>
  </si>
  <si>
    <t>INE791I01019</t>
  </si>
  <si>
    <t>Hindustan Petroleum Corporation Ltd.</t>
  </si>
  <si>
    <t>INE094A01015</t>
  </si>
  <si>
    <t>Power Mech Projects Ltd.</t>
  </si>
  <si>
    <t>INE211R01019</t>
  </si>
  <si>
    <t>Bharat Heavy Electricals Ltd.</t>
  </si>
  <si>
    <t>INE257A01026</t>
  </si>
  <si>
    <t>India Shelter Finance Corporation Ltd.</t>
  </si>
  <si>
    <t>INE922K01024</t>
  </si>
  <si>
    <t>Titagarh Rail Systems Ltd.</t>
  </si>
  <si>
    <t>INE615H01020</t>
  </si>
  <si>
    <t>TVS Motor Company Ltd.</t>
  </si>
  <si>
    <t>INE494B01023</t>
  </si>
  <si>
    <t>UNO Minda Ltd.</t>
  </si>
  <si>
    <t>INE405E01023</t>
  </si>
  <si>
    <t>Home First Finance Company India Ltd.</t>
  </si>
  <si>
    <t>INE481N01025</t>
  </si>
  <si>
    <t>JB Chemicals &amp; Pharmaceuticals Ltd.</t>
  </si>
  <si>
    <t>INE572A01036</t>
  </si>
  <si>
    <t>Godrej Properties Ltd.</t>
  </si>
  <si>
    <t>INE484J01027</t>
  </si>
  <si>
    <t>Jubilant Ingrevia Ltd.</t>
  </si>
  <si>
    <t>INE0BY001018</t>
  </si>
  <si>
    <t>Balkrishna Industries Ltd.</t>
  </si>
  <si>
    <t>INE787D01026</t>
  </si>
  <si>
    <t>Havells India Ltd.</t>
  </si>
  <si>
    <t>INE176B01034</t>
  </si>
  <si>
    <t>NTPC Green Energy Ltd.</t>
  </si>
  <si>
    <t>INE0ONG01011</t>
  </si>
  <si>
    <t>Astral Ltd.</t>
  </si>
  <si>
    <t>INE006I01046</t>
  </si>
  <si>
    <t>Alembic Pharmaceuticals Ltd.</t>
  </si>
  <si>
    <t>INE901L01018</t>
  </si>
  <si>
    <t>The Phoenix Mills Ltd.</t>
  </si>
  <si>
    <t>INE211B01039</t>
  </si>
  <si>
    <t>APL Apollo Tubes Ltd.</t>
  </si>
  <si>
    <t>INE702C01027</t>
  </si>
  <si>
    <t>Cyient DLM Ltd.</t>
  </si>
  <si>
    <t>INE055S01018</t>
  </si>
  <si>
    <t>Jio Financial Services Ltd.</t>
  </si>
  <si>
    <t>INE758E01017</t>
  </si>
  <si>
    <t>IPCA Laboratories Ltd.</t>
  </si>
  <si>
    <t>INE571A01038</t>
  </si>
  <si>
    <t>Canara Bank</t>
  </si>
  <si>
    <t>INE476A01022</t>
  </si>
  <si>
    <t>Netweb Technologies India Ltd.</t>
  </si>
  <si>
    <t>INE0NT901020</t>
  </si>
  <si>
    <t>IT - Services</t>
  </si>
  <si>
    <t>JSW Energy Ltd.</t>
  </si>
  <si>
    <t>INE121E01018</t>
  </si>
  <si>
    <t>Vishal Mega Mart Ltd</t>
  </si>
  <si>
    <t>INE01EA01019</t>
  </si>
  <si>
    <t>Edelweiss ELSS Tax saver Fund</t>
  </si>
  <si>
    <t>PORTFOLIO STATEMENT OF EDELWEISS FOCUSED FUND AS ON JANUARY 31, 2025</t>
  </si>
  <si>
    <t>(An open-ended equity scheme investing in maximum 30 stocks, with focus in multi-cap space)</t>
  </si>
  <si>
    <t>Marico Ltd.</t>
  </si>
  <si>
    <t>INE196A01026</t>
  </si>
  <si>
    <t>Agricultural Food &amp; other Products</t>
  </si>
  <si>
    <t>TBO Tek Ltd.</t>
  </si>
  <si>
    <t>INE673O01025</t>
  </si>
  <si>
    <t>Endurance Technologies Ltd.</t>
  </si>
  <si>
    <t>INE913H01037</t>
  </si>
  <si>
    <t>Edelweiss Focused Fund</t>
  </si>
  <si>
    <t>PORTFOLIO STATEMENT OF EDELWEISS NIFTY500 MULTICAP MOMENTUM QUALITY 50 INDEX FUND AS ON JANUARY 31, 2025</t>
  </si>
  <si>
    <t>(An open-ended index scheme replicating Nifty500 Multicap Momentum Quality 50 Index)</t>
  </si>
  <si>
    <t>Edelweiss Nifty500 Multicap Momentum Quality 50 Index Fund</t>
  </si>
  <si>
    <t>PORTFOLIO STATEMENT OF EDELWEISS  EMERGING MARKETS OPPORTUNITIES EQUITY OFF-SHORE FUND AS ON JANUARY 31, 2025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</si>
  <si>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</si>
  <si>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</si>
  <si>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</si>
  <si>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</si>
  <si>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BHARAT BOND ETF – APRIL 2030 AS ON JANUARY 31, 2025</t>
  </si>
  <si>
    <t>(An open ended Target Maturity Exchange Traded Bond Fund predominately investing in constituents of Nifty BHARAT Bond Index - April 2030)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</si>
  <si>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</si>
  <si>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</si>
  <si>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</si>
  <si>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</si>
  <si>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</si>
  <si>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</si>
  <si>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</si>
  <si>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</si>
  <si>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</si>
  <si>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</si>
  <si>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7.22% HPCL NCD RED 28-08-2029**</t>
  </si>
  <si>
    <t>INE094A08168</t>
  </si>
  <si>
    <t>7.54% NHAI NCD RED 25-01-2030**</t>
  </si>
  <si>
    <t>INE906B07HK9</t>
  </si>
  <si>
    <t>7.70% NHAI NCD RED 13-09-2029**</t>
  </si>
  <si>
    <t>INE906B07HH5</t>
  </si>
  <si>
    <t>7.32% NTPC LTD NCD RED 17-07-2029**</t>
  </si>
  <si>
    <t>INE733E07KL3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</si>
  <si>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</si>
  <si>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</si>
  <si>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</si>
  <si>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</si>
  <si>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</si>
  <si>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</si>
  <si>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7.08% IRFC NCD RED 28-02-2030**</t>
  </si>
  <si>
    <t>INE053F07CA3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</si>
  <si>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</si>
  <si>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</si>
  <si>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</si>
  <si>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</si>
  <si>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</si>
  <si>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</si>
  <si>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7.55% IRFC NCD RED 06-11-29**</t>
  </si>
  <si>
    <t>INE053F07BX7</t>
  </si>
  <si>
    <t>7.48% IRFC NCD RED 13-08-2029**</t>
  </si>
  <si>
    <t>INE053F07BU3</t>
  </si>
  <si>
    <t>8.12% NHPC NCD GOI SERVICED 22-03-2029**</t>
  </si>
  <si>
    <t>INE848E08136</t>
  </si>
  <si>
    <t>7.68% NABARD NCD SR 24F RED 30-04-2029</t>
  </si>
  <si>
    <t>INE261F08EG3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</si>
  <si>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</si>
  <si>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</si>
  <si>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</si>
  <si>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</si>
  <si>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</si>
  <si>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</si>
  <si>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</si>
  <si>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</si>
  <si>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</si>
  <si>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</si>
  <si>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</si>
  <si>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</si>
  <si>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</si>
  <si>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</si>
  <si>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</si>
  <si>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</si>
  <si>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</si>
  <si>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7.25% INDIAN OIL CORP SR XXVII 05-01-30**</t>
  </si>
  <si>
    <t>INE242A08569</t>
  </si>
  <si>
    <t>7.36% INDIAN OIL COR N SR XXVI 16-07-29**</t>
  </si>
  <si>
    <t>INE242A08551</t>
  </si>
  <si>
    <t>8.25% REC GOI SERVICED NCD RED 26-03-30**</t>
  </si>
  <si>
    <t>INE020B08CR3</t>
  </si>
  <si>
    <t>7.93% PFC LTD NCD RED 31-12-2029**</t>
  </si>
  <si>
    <t>INE134E08KI8</t>
  </si>
  <si>
    <t>8.24% POWER GRID NCD GOI SERV 14-02-2029**</t>
  </si>
  <si>
    <t>INE752E08551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</si>
  <si>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</si>
  <si>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</si>
  <si>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</si>
  <si>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</si>
  <si>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</si>
  <si>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</si>
  <si>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8.23% IRFC NCD RED 29-03-2029**</t>
  </si>
  <si>
    <t>INE053F07BE7</t>
  </si>
  <si>
    <t>7.64% NABARD NCD SR 25B RED 06-12-2029</t>
  </si>
  <si>
    <t>INE261F08EJ7</t>
  </si>
  <si>
    <t>8.27% NHAI NCD RED 28-03-2029**</t>
  </si>
  <si>
    <t>INE906B07GP0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</si>
  <si>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</si>
  <si>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</si>
  <si>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</si>
  <si>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</si>
  <si>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</si>
  <si>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</si>
  <si>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</si>
  <si>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</si>
  <si>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</si>
  <si>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</si>
  <si>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</si>
  <si>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</si>
  <si>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7.13% NHPC LTD NCD 11-02-2030**</t>
  </si>
  <si>
    <t>INE848E07BC7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</si>
  <si>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</si>
  <si>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</si>
  <si>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</si>
  <si>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</si>
  <si>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</si>
  <si>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</si>
  <si>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7.34% POWER GRID CORP NCD 13-07-2029**</t>
  </si>
  <si>
    <t>INE752E08577</t>
  </si>
  <si>
    <t>8.15% EXIM NCB 21-01-2030 R21 - 2030**</t>
  </si>
  <si>
    <t>INE514E08EJ2</t>
  </si>
  <si>
    <t>8.13% NUCLEAR POWER CORP NCD 28-03-2030**</t>
  </si>
  <si>
    <t>INE206D08394</t>
  </si>
  <si>
    <t>7.95% IRFC NCD RED 12-06-2029**</t>
  </si>
  <si>
    <t>INE053F07BR9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</si>
  <si>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</si>
  <si>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</si>
  <si>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</si>
  <si>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</si>
  <si>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</si>
  <si>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</si>
  <si>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</si>
  <si>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</si>
  <si>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</si>
  <si>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</si>
  <si>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9.18% NUCLEAR POWER CORP NCD RD 23-01-28**</t>
  </si>
  <si>
    <t>INE206D08204</t>
  </si>
  <si>
    <t>8.70% POWER GRID CORP NCD RED 15-07-2028**</t>
  </si>
  <si>
    <t>INE752E07LC0</t>
  </si>
  <si>
    <t>7.8% NHAI NCD RED 26-06-2029**</t>
  </si>
  <si>
    <t>INE906B07HF9</t>
  </si>
  <si>
    <t>8.83% EXIM BK OF INDIA NCD RED 03-11-29**</t>
  </si>
  <si>
    <t>INE514E08EE3</t>
  </si>
  <si>
    <t>7.10% GOVT OF INDIA RED 18-04-2029</t>
  </si>
  <si>
    <t>IN0020220011</t>
  </si>
  <si>
    <t>BHARAT Bond ETF - April 2030</t>
  </si>
  <si>
    <t>PORTFOLIO STATEMENT OF EDELWEISS LARGE &amp; MID CAP FUND AS ON JANUARY 31, 2025</t>
  </si>
  <si>
    <t>(An open ended equity scheme investing in both large cap and mid cap stocks)</t>
  </si>
  <si>
    <t>The Federal Bank Ltd.</t>
  </si>
  <si>
    <t>INE171A01029</t>
  </si>
  <si>
    <t>Max Financial Services Ltd.</t>
  </si>
  <si>
    <t>INE180A01020</t>
  </si>
  <si>
    <t>Birlasoft Ltd.</t>
  </si>
  <si>
    <t>INE836A01035</t>
  </si>
  <si>
    <t>Amber Enterprises India Ltd.</t>
  </si>
  <si>
    <t>INE371P01015</t>
  </si>
  <si>
    <t>Can Fin Homes Ltd.</t>
  </si>
  <si>
    <t>INE477A01020</t>
  </si>
  <si>
    <t>Jubilant Foodworks Ltd.</t>
  </si>
  <si>
    <t>INE797F01020</t>
  </si>
  <si>
    <t>Century Plyboards (India) Ltd.</t>
  </si>
  <si>
    <t>INE348B01021</t>
  </si>
  <si>
    <t>The Indian Hotels Company Ltd.</t>
  </si>
  <si>
    <t>INE053A01029</t>
  </si>
  <si>
    <t>Syngene International Ltd.</t>
  </si>
  <si>
    <t>INE398R01022</t>
  </si>
  <si>
    <t>Dalmia Bharat Ltd.</t>
  </si>
  <si>
    <t>INE00R701025</t>
  </si>
  <si>
    <t>JK Cement Ltd.</t>
  </si>
  <si>
    <t>INE823G01014</t>
  </si>
  <si>
    <t>Mahindra &amp; Mahindra Financial Services Ltd</t>
  </si>
  <si>
    <t>INE774D01024</t>
  </si>
  <si>
    <t>Sona BLW Precision Forgings Ltd.</t>
  </si>
  <si>
    <t>INE073K01018</t>
  </si>
  <si>
    <t>Kajaria Ceramics Ltd.</t>
  </si>
  <si>
    <t>INE217B01036</t>
  </si>
  <si>
    <t>Grindwell Norton Ltd.</t>
  </si>
  <si>
    <t>INE536A01023</t>
  </si>
  <si>
    <t>Bharat Dynamics Ltd.</t>
  </si>
  <si>
    <t>INE171Z01026</t>
  </si>
  <si>
    <t>Metro Brands Ltd.</t>
  </si>
  <si>
    <t>INE317I01021</t>
  </si>
  <si>
    <t>Swiggy Ltd.</t>
  </si>
  <si>
    <t>INE00H001014</t>
  </si>
  <si>
    <t>GMM Pfaudler Ltd.</t>
  </si>
  <si>
    <t>INE541A01023</t>
  </si>
  <si>
    <t>REC Ltd.</t>
  </si>
  <si>
    <t>INE020B01018</t>
  </si>
  <si>
    <t>Edelweiss Large and Mid Cap Fund</t>
  </si>
  <si>
    <t>PORTFOLIO STATEMENT OF EDELWEISS AGGRESSIVE HYBRID FUND AS ON JANUARY 31, 2025</t>
  </si>
  <si>
    <t>(An open ended hybrid scheme investing predominantly in equity and equity related instruments)</t>
  </si>
  <si>
    <t>Eicher Motors Ltd.</t>
  </si>
  <si>
    <t>INE066A01021</t>
  </si>
  <si>
    <t>Inventurus Knowledge Solutions Ltd.</t>
  </si>
  <si>
    <t>INE115Q01022</t>
  </si>
  <si>
    <t>Granules India Ltd.</t>
  </si>
  <si>
    <t>INE101D01020</t>
  </si>
  <si>
    <t>Avenue Supermarts Ltd.</t>
  </si>
  <si>
    <t>INE192R01011</t>
  </si>
  <si>
    <t>Minda Corporation Ltd.</t>
  </si>
  <si>
    <t>INE842C01021</t>
  </si>
  <si>
    <t>Indraprastha Gas Ltd.</t>
  </si>
  <si>
    <t>INE203G01027</t>
  </si>
  <si>
    <t>Gas</t>
  </si>
  <si>
    <t>Mahanagar Gas Ltd.</t>
  </si>
  <si>
    <t>INE002S01010</t>
  </si>
  <si>
    <t>Petronet LNG Ltd.</t>
  </si>
  <si>
    <t>INE347G01014</t>
  </si>
  <si>
    <t>Dr. Reddy's Laboratories Ltd.</t>
  </si>
  <si>
    <t>INE089A01031</t>
  </si>
  <si>
    <t>National Aluminium Company Ltd.</t>
  </si>
  <si>
    <t>INE139A01034</t>
  </si>
  <si>
    <t>Bansal Wire Industries Ltd.</t>
  </si>
  <si>
    <t>INE0B9K01025</t>
  </si>
  <si>
    <t>Senco Gold Ltd.</t>
  </si>
  <si>
    <t>INE602W01027</t>
  </si>
  <si>
    <t>The India Cements Ltd.</t>
  </si>
  <si>
    <t>INE383A01012</t>
  </si>
  <si>
    <t>CCL Products (India) Ltd.</t>
  </si>
  <si>
    <t>INE421D01022</t>
  </si>
  <si>
    <t>AWFIS Space Solutions Ltd.</t>
  </si>
  <si>
    <t>INE108V01019</t>
  </si>
  <si>
    <t>Updater Services Ltd.</t>
  </si>
  <si>
    <t>INE851I01011</t>
  </si>
  <si>
    <t>Craftsman Automation Ltd.</t>
  </si>
  <si>
    <t>INE00LO01017</t>
  </si>
  <si>
    <t>BROOKFIELD INDIA REAL ESTATE TRUST</t>
  </si>
  <si>
    <t>INE0FDU25010</t>
  </si>
  <si>
    <t>7.40% NABARD NCD RED 30-01-2026</t>
  </si>
  <si>
    <t>INE261F08DO9</t>
  </si>
  <si>
    <t>7.65% HDB FIN SERV NCD 10-09-27</t>
  </si>
  <si>
    <t>INE756I07EJ2</t>
  </si>
  <si>
    <t>8.1701% ABHFL SR D1 NCD 25-08-27**</t>
  </si>
  <si>
    <t>INE831R07466</t>
  </si>
  <si>
    <t>7.54% SIDBI NCD SR VIII RED 12-01-2026**</t>
  </si>
  <si>
    <t>INE556F08KF5</t>
  </si>
  <si>
    <t>7.34% NHB LTD NCD RED 07-08-2025**</t>
  </si>
  <si>
    <t>INE557F08FN7</t>
  </si>
  <si>
    <t>PUNJAB NATIONAL BANK CD 20-03-25#**</t>
  </si>
  <si>
    <t>INE160A16QP6</t>
  </si>
  <si>
    <t>EDEL CRI IBX AAA FIN S JN 28-DIRECT-GR</t>
  </si>
  <si>
    <t>INF754K01TP0</t>
  </si>
  <si>
    <t>EDELWEISS-NIFTY 50-INDEX FUND</t>
  </si>
  <si>
    <t>INF754K01NB3</t>
  </si>
  <si>
    <t>EDELWEISS LIQUID FUND - DIRECT PL -GR</t>
  </si>
  <si>
    <t>INF754K01GM4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</si>
  <si>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</si>
  <si>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</si>
  <si>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</si>
  <si>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</si>
  <si>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</si>
  <si>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IDCW</t>
  </si>
  <si>
    <t>Regular Plan IDCW</t>
  </si>
  <si>
    <t>Edelweiss Aggressive Hybrid Fund</t>
  </si>
  <si>
    <t>PORTFOLIO STATEMENT OF EDELWEISS TECHNOLOGY FUND AS ON JANUARY 31, 2025</t>
  </si>
  <si>
    <t>(An open-ended equity scheme investing in technology &amp; technology-related companies)</t>
  </si>
  <si>
    <t>Teamlease Services Ltd.</t>
  </si>
  <si>
    <t>INE985S01024</t>
  </si>
  <si>
    <t>Cyient Ltd.</t>
  </si>
  <si>
    <t>INE136B01020</t>
  </si>
  <si>
    <t>Rategain Travel Technologies Ltd.</t>
  </si>
  <si>
    <t>INE0CLI01024</t>
  </si>
  <si>
    <t>Data Patterns (India) Ltd.</t>
  </si>
  <si>
    <t>INE0IX101010</t>
  </si>
  <si>
    <t>Tejas Networks Ltd.</t>
  </si>
  <si>
    <t>INE010J01012</t>
  </si>
  <si>
    <t>Telecom - Equipment &amp; Accessories</t>
  </si>
  <si>
    <t>Tata Communications Ltd.</t>
  </si>
  <si>
    <t>INE151A01013</t>
  </si>
  <si>
    <t>(c) Listed / Awaiting listing on International Stock Exchanges</t>
  </si>
  <si>
    <t>APPLE INC</t>
  </si>
  <si>
    <t>US0378331005</t>
  </si>
  <si>
    <t>Software Products</t>
  </si>
  <si>
    <t>MICROSOFT CORP</t>
  </si>
  <si>
    <t>US5949181045</t>
  </si>
  <si>
    <t>Computers Hardware &amp; Equipments</t>
  </si>
  <si>
    <t>NVIDIA CORPORATION</t>
  </si>
  <si>
    <t>US67066G1040</t>
  </si>
  <si>
    <t>BROADCOM INC</t>
  </si>
  <si>
    <t>US11135F1012</t>
  </si>
  <si>
    <t>SALESFORCE INC</t>
  </si>
  <si>
    <t>US79466L3024</t>
  </si>
  <si>
    <t>ORACLE CORPORATION</t>
  </si>
  <si>
    <t>US68389X1054</t>
  </si>
  <si>
    <t>ACCENTURE PLC</t>
  </si>
  <si>
    <t>IE00B4BNMY34</t>
  </si>
  <si>
    <t>IBM</t>
  </si>
  <si>
    <t>US4592001014</t>
  </si>
  <si>
    <t>Computers - Software &amp; Consulting</t>
  </si>
  <si>
    <t>CISCO SYSTEMS INC</t>
  </si>
  <si>
    <t>US17275R1023</t>
  </si>
  <si>
    <t>SERVICENOW INC.</t>
  </si>
  <si>
    <t>US81762P1021</t>
  </si>
  <si>
    <t>QUALCOMM INC</t>
  </si>
  <si>
    <t>US7475251036</t>
  </si>
  <si>
    <t>ADOBE INC</t>
  </si>
  <si>
    <t>US00724F1012</t>
  </si>
  <si>
    <t>ADVANCED MICRO DEVICES INC</t>
  </si>
  <si>
    <t>US0079031078</t>
  </si>
  <si>
    <t>PALANTIR TECHNOLOGIES INC</t>
  </si>
  <si>
    <t>US69608A1088</t>
  </si>
  <si>
    <t>TEXAS INSTRUMENTS INC</t>
  </si>
  <si>
    <t>US8825081040</t>
  </si>
  <si>
    <t>INTUIT INC</t>
  </si>
  <si>
    <t>US4612021034</t>
  </si>
  <si>
    <t>APPLIED MATERIALS INC</t>
  </si>
  <si>
    <t>US0382221051</t>
  </si>
  <si>
    <t>PALO ALTO NETWORKS INC</t>
  </si>
  <si>
    <t>US6974351057</t>
  </si>
  <si>
    <t>ARISTA NETWORKS INC.</t>
  </si>
  <si>
    <t>US0404132054</t>
  </si>
  <si>
    <t>LAM RESEARCH CORPORATION</t>
  </si>
  <si>
    <t>US5128073062</t>
  </si>
  <si>
    <t>ANALOG DEVICES INC</t>
  </si>
  <si>
    <t>US0326541051</t>
  </si>
  <si>
    <t>MICRON TECHNOLOGY INC</t>
  </si>
  <si>
    <t>US5951121038</t>
  </si>
  <si>
    <t>KLA CORP</t>
  </si>
  <si>
    <t>US4824801009</t>
  </si>
  <si>
    <t>CROWDSTRIKE HOLDINGS INC</t>
  </si>
  <si>
    <t>US22788C1053</t>
  </si>
  <si>
    <t>AMPHENOL CORP</t>
  </si>
  <si>
    <t>US0320951017</t>
  </si>
  <si>
    <t>INTEL CORP</t>
  </si>
  <si>
    <t>US4581401001</t>
  </si>
  <si>
    <t>CADENCE DESIGN SYS INC</t>
  </si>
  <si>
    <t>US1273871087</t>
  </si>
  <si>
    <t>SYNOPSYS INC</t>
  </si>
  <si>
    <t>US8716071076</t>
  </si>
  <si>
    <t>MOTOROLA SOLUTIONS INC</t>
  </si>
  <si>
    <t>US6200763075</t>
  </si>
  <si>
    <t>DELL TECHNOLOGIES INC</t>
  </si>
  <si>
    <t>US24703L2025</t>
  </si>
  <si>
    <t>AUTODESK INC</t>
  </si>
  <si>
    <t>US0527691069</t>
  </si>
  <si>
    <t>FORTINET INC</t>
  </si>
  <si>
    <t>US34959E1091</t>
  </si>
  <si>
    <t>ROPER TECHNOLOGIES INC</t>
  </si>
  <si>
    <t>US7766961061</t>
  </si>
  <si>
    <t>NXP SEMICONDUCTORS NV</t>
  </si>
  <si>
    <t>NL0009538784</t>
  </si>
  <si>
    <t>FAIR ISAAC CORP</t>
  </si>
  <si>
    <t>US3032501047</t>
  </si>
  <si>
    <t>TE CONNECTIVITY PLC</t>
  </si>
  <si>
    <t>IE000IVNQZ81</t>
  </si>
  <si>
    <t>COGNIZANT TECH SOLUTIONS</t>
  </si>
  <si>
    <t>US1924461023</t>
  </si>
  <si>
    <t>GARTNER INC</t>
  </si>
  <si>
    <t>US3666511072</t>
  </si>
  <si>
    <t>CORNING INC</t>
  </si>
  <si>
    <t>US2193501051</t>
  </si>
  <si>
    <t>HP INC</t>
  </si>
  <si>
    <t>US40434L1052</t>
  </si>
  <si>
    <t>KEYSIGHT TECHNOLOGIES INC</t>
  </si>
  <si>
    <t>US49338L1035</t>
  </si>
  <si>
    <t>ANSYS INC</t>
  </si>
  <si>
    <t>US03662Q1058</t>
  </si>
  <si>
    <t>MONOLITHIC POWER SYSTEM INC</t>
  </si>
  <si>
    <t>US6098391054</t>
  </si>
  <si>
    <t>MICROCHIP TECHNOLOGY INC</t>
  </si>
  <si>
    <t>US5950171042</t>
  </si>
  <si>
    <t>HEWLETT PACKARD ENTERPRISE CO</t>
  </si>
  <si>
    <t>US42824C1099</t>
  </si>
  <si>
    <t>IT Enabled Services</t>
  </si>
  <si>
    <t>CDW CORP/DE</t>
  </si>
  <si>
    <t>US12514G1085</t>
  </si>
  <si>
    <t>TYLER TECHNOLOGIES INC.</t>
  </si>
  <si>
    <t>US9022521051</t>
  </si>
  <si>
    <t>NETAPP INC</t>
  </si>
  <si>
    <t>US64110D1046</t>
  </si>
  <si>
    <t>ON SEMICONDUCTOR CORPORATION</t>
  </si>
  <si>
    <t>US6821891057</t>
  </si>
  <si>
    <t>FIRST SOLAR INC</t>
  </si>
  <si>
    <t>US3364331070</t>
  </si>
  <si>
    <t>Edelweiss Technology Fund</t>
  </si>
  <si>
    <t>PORTFOLIO STATEMENT OF EDELWEISS  EUROPE DYNAMIC EQUITY OFF-SHORE FUND AS ON JANUARY 31, 2025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</si>
  <si>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</si>
  <si>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</si>
  <si>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</si>
  <si>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</si>
  <si>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BANKING AND PSU DEBT FUND AS ON JANUARY 31, 2025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</si>
  <si>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</si>
  <si>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</si>
  <si>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</si>
  <si>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</si>
  <si>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</si>
  <si>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</si>
  <si>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</si>
  <si>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</si>
  <si>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</si>
  <si>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7.18% GOVT OF INDIA RED 14-08-2033</t>
  </si>
  <si>
    <t>IN0020230085</t>
  </si>
  <si>
    <t>7.04% GOVT OF INDIA RED 03-06-2029</t>
  </si>
  <si>
    <t>IN0020240050</t>
  </si>
  <si>
    <t>Investment in AIF</t>
  </si>
  <si>
    <t>SBI CDMDF--A2</t>
  </si>
  <si>
    <t>INF0RQ622028</t>
  </si>
  <si>
    <t>Direct Plan Bonus Option</t>
  </si>
  <si>
    <t xml:space="preserve">                              ^</t>
  </si>
  <si>
    <t xml:space="preserve">                                                  ^</t>
  </si>
  <si>
    <t>Direct Plan Fortnightly IDCW Option</t>
  </si>
  <si>
    <t>Direct Plan Monthly IDCW Option</t>
  </si>
  <si>
    <t>Direct Plan Weekly IDCW Option</t>
  </si>
  <si>
    <t>Regular Plan Bonus Option</t>
  </si>
  <si>
    <t>Regular Plan Fortnightly IDCW Option</t>
  </si>
  <si>
    <t>Regular Plan Monthly IDCW Option</t>
  </si>
  <si>
    <t>Regular Plan Weekly IDCW Option</t>
  </si>
  <si>
    <t>^ There were no investors in this option.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</si>
  <si>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</si>
  <si>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</si>
  <si>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</si>
  <si>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</si>
  <si>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</si>
  <si>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</si>
  <si>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</si>
  <si>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</si>
  <si>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</si>
  <si>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</si>
  <si>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CRL PSU PL SDL 50:50 OCT-25 FD AS ON JANUARY 31, 2025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</si>
  <si>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</si>
  <si>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</si>
  <si>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</si>
  <si>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</si>
  <si>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</si>
  <si>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</si>
  <si>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</si>
  <si>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</si>
  <si>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</si>
  <si>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6.50% POWER FIN CORP NCD RED 17-09-2025**</t>
  </si>
  <si>
    <t>INE134E08LD7</t>
  </si>
  <si>
    <t>7.50% NHPC LTD SR Y STR A NCD 07-10-2025**</t>
  </si>
  <si>
    <t>INE848E07AO4</t>
  </si>
  <si>
    <t>7.20% NABARD NCD RED 23-09-2025</t>
  </si>
  <si>
    <t>INE261F08DR2</t>
  </si>
  <si>
    <t>7.12% HPCL NCD RED 30-07-2025**</t>
  </si>
  <si>
    <t>INE094A08127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</si>
  <si>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</si>
  <si>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</si>
  <si>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</si>
  <si>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</si>
  <si>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</si>
  <si>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</si>
  <si>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</si>
  <si>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</si>
  <si>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</si>
  <si>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</si>
  <si>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</si>
  <si>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</si>
  <si>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</si>
  <si>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</si>
  <si>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7.99% MAHARASHTRA SDL RED 28-10-2025</t>
  </si>
  <si>
    <t>IN2220150113</t>
  </si>
  <si>
    <t>8.30% JHARKHAND SDL RED 29-07-2025</t>
  </si>
  <si>
    <t>IN3720150017</t>
  </si>
  <si>
    <t>8.31% UTTAR PRADESH SDL 29-07-2025</t>
  </si>
  <si>
    <t>IN3320150250</t>
  </si>
  <si>
    <t>8.27% KERALA SDL RED 12-08-2025</t>
  </si>
  <si>
    <t>IN2020150073</t>
  </si>
  <si>
    <t>8.21% WEST BENGAL SDL RED 24-06-2025</t>
  </si>
  <si>
    <t>IN3420150036</t>
  </si>
  <si>
    <t>7.89% GUJARAT SDL RED 15-05-2025</t>
  </si>
  <si>
    <t>IN1520190043</t>
  </si>
  <si>
    <t>7.96% MAHARASHTRA SDL RED 14-10-2025</t>
  </si>
  <si>
    <t>IN2220150105</t>
  </si>
  <si>
    <t>8.20% RAJASTHAN SDL RED 24-06-2025</t>
  </si>
  <si>
    <t>IN2920150157</t>
  </si>
  <si>
    <t>8.16% MAHARASHTRA SDL RED 23-09-2025</t>
  </si>
  <si>
    <t>IN2220150097</t>
  </si>
  <si>
    <t>8.36% MADHYA PRADESH SDL RED 15-07-2025</t>
  </si>
  <si>
    <t>IN2120150023</t>
  </si>
  <si>
    <t>8.25% MAHARASHTRA SDL RED 10-06-2025</t>
  </si>
  <si>
    <t>IN2220150030</t>
  </si>
  <si>
    <t>8.18% ANDHRA PRADESH SDL RED 27-05-2025</t>
  </si>
  <si>
    <t>IN1020150018</t>
  </si>
  <si>
    <t>5.95% TAMIL NADU SDL RED 13-05-2025</t>
  </si>
  <si>
    <t>IN3120200057</t>
  </si>
  <si>
    <t>8% TAMIL NADU SDL RED 28-10-2025</t>
  </si>
  <si>
    <t>IN3120150120</t>
  </si>
  <si>
    <t>8.28% MAHARASHTRA SDL RED 29-07-2025</t>
  </si>
  <si>
    <t>IN2220150055</t>
  </si>
  <si>
    <t>8.29% KERALA SDL RED 29-07-2025</t>
  </si>
  <si>
    <t>IN2020150065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</si>
  <si>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</si>
  <si>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</si>
  <si>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</si>
  <si>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JANUARY 31, 2025</t>
  </si>
  <si>
    <t>(An open-ended debt Index Fund investing in the constituents of CRISIL IBX 50:50 Gilt Plus SDL Short Duration Index. A relatively high interest rate ri)</t>
  </si>
  <si>
    <t>7.17% GOVT OF INDIA RED 17-04-2030</t>
  </si>
  <si>
    <t>IN0020230036</t>
  </si>
  <si>
    <t>7.38% GOVT OF INDIA RED 20-06-2027</t>
  </si>
  <si>
    <t>IN0020220037</t>
  </si>
  <si>
    <t>5.63% GOVT OF INDIA RED 12-04-2026</t>
  </si>
  <si>
    <t>IN0020210012</t>
  </si>
  <si>
    <t>7.59% GUJARAT SDL RED 15-02-2027</t>
  </si>
  <si>
    <t>IN1520160194</t>
  </si>
  <si>
    <t>7.59% KARNATAKA SDL 15-02-2027</t>
  </si>
  <si>
    <t>IN1920160091</t>
  </si>
  <si>
    <t>8.28% GUJARAT SDL RED 13-02-2029</t>
  </si>
  <si>
    <t>IN1520180283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</si>
  <si>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</si>
  <si>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</si>
  <si>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</si>
  <si>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</si>
  <si>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</si>
  <si>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</si>
  <si>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</si>
  <si>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EDELWEISS NIFTY 100 QUALITY 30 INDEX FND AS ON JANUARY 31, 2025</t>
  </si>
  <si>
    <t>(An open ended scheme replicating Nifty 100 Quality 30 Index)</t>
  </si>
  <si>
    <t>Nestle India Ltd.</t>
  </si>
  <si>
    <t>INE239A01024</t>
  </si>
  <si>
    <t>Asian Paints Ltd.</t>
  </si>
  <si>
    <t>INE021A01026</t>
  </si>
  <si>
    <t>Wipro Ltd.</t>
  </si>
  <si>
    <t>INE075A01022</t>
  </si>
  <si>
    <t>Indian Railway Catering &amp;Tou. Corp. Ltd.</t>
  </si>
  <si>
    <t>INE335Y01020</t>
  </si>
  <si>
    <t>Dabur India Ltd.</t>
  </si>
  <si>
    <t>INE016A01026</t>
  </si>
  <si>
    <t>Edelweiss NIFTY 100 Quality 30 Index Fund</t>
  </si>
  <si>
    <t>PORTFOLIO STATEMENT OF EDELWEISS RECENTLY LISTED IPO FUND AS ON JANUARY 31, 2025</t>
  </si>
  <si>
    <t>(An open ended equity scheme following investment theme of investing in recently listed 100 companies or upcoming Initial Public Offer (IPOs).)</t>
  </si>
  <si>
    <t>Bharti Hexacom Ltd.</t>
  </si>
  <si>
    <t>INE343G01021</t>
  </si>
  <si>
    <t>Sagility India Ltd.</t>
  </si>
  <si>
    <t>INE0W2G01015</t>
  </si>
  <si>
    <t>Innova Captab Ltd.</t>
  </si>
  <si>
    <t>INE0DUT01020</t>
  </si>
  <si>
    <t>Premier Energies Ltd.</t>
  </si>
  <si>
    <t>INE0BS701011</t>
  </si>
  <si>
    <t>Hyundai Motor India Ltd.</t>
  </si>
  <si>
    <t>INE0V6F01027</t>
  </si>
  <si>
    <t>Happy Forgings Ltd.</t>
  </si>
  <si>
    <t>INE330T01021</t>
  </si>
  <si>
    <t>Aadhar Housing Finance Ltd.</t>
  </si>
  <si>
    <t>INE883F01010</t>
  </si>
  <si>
    <t>Azad Engineering Ltd.</t>
  </si>
  <si>
    <t>INE02IJ01035</t>
  </si>
  <si>
    <t>Go Digit General Insurance Ltd.</t>
  </si>
  <si>
    <t>INE03JT01014</t>
  </si>
  <si>
    <t>Doms Industries Ltd.</t>
  </si>
  <si>
    <t>INE321T01012</t>
  </si>
  <si>
    <t>Household Products</t>
  </si>
  <si>
    <t>Ask Automotive Ltd.</t>
  </si>
  <si>
    <t>INE491J01022</t>
  </si>
  <si>
    <t>JSW Infrastructure Ltd.</t>
  </si>
  <si>
    <t>INE880J01026</t>
  </si>
  <si>
    <t>Transport Infrastructure</t>
  </si>
  <si>
    <t>Acme Solar Holdings Ltd.</t>
  </si>
  <si>
    <t>INE622W01025</t>
  </si>
  <si>
    <t>Sai Life Sciences Ltd</t>
  </si>
  <si>
    <t>INE570L01029</t>
  </si>
  <si>
    <t>Indegene Ltd.</t>
  </si>
  <si>
    <t>INE065X01017</t>
  </si>
  <si>
    <t>International Gemmological Inst Ind Ltd.</t>
  </si>
  <si>
    <t>INE0Q9301021</t>
  </si>
  <si>
    <t>Apeejay Surrendra Park Hotels Ltd.</t>
  </si>
  <si>
    <t>INE988S01028</t>
  </si>
  <si>
    <t>Ceigall India Ltd.</t>
  </si>
  <si>
    <t>INE0AG901020</t>
  </si>
  <si>
    <t>Emcure Pharmaceuticals Ltd.</t>
  </si>
  <si>
    <t>INE168P01015</t>
  </si>
  <si>
    <t>Protean eGov Technologies Ltd.</t>
  </si>
  <si>
    <t>INE004A01022</t>
  </si>
  <si>
    <t>Jupiter Life Line Hospitals Ltd.</t>
  </si>
  <si>
    <t>INE682M01012</t>
  </si>
  <si>
    <t>Carraro India Ltd.</t>
  </si>
  <si>
    <t>INE0V7W01012</t>
  </si>
  <si>
    <t>KFIN Technologies Pvt Ltd.</t>
  </si>
  <si>
    <t>INE138Y01010</t>
  </si>
  <si>
    <t>Samhi Hotels Ltd.</t>
  </si>
  <si>
    <t>INE08U801020</t>
  </si>
  <si>
    <t>Baazar Style Retail Ltd.</t>
  </si>
  <si>
    <t>INE01FR01028</t>
  </si>
  <si>
    <t>Medi Assist Healthcare Services Ltd.</t>
  </si>
  <si>
    <t>INE456Z01021</t>
  </si>
  <si>
    <t>Waaree Energies Ltd.</t>
  </si>
  <si>
    <t>INE377N01017</t>
  </si>
  <si>
    <t>JNK India Ltd.</t>
  </si>
  <si>
    <t>INE0OAF01028</t>
  </si>
  <si>
    <t>Godavari Biorefineries Ltd.</t>
  </si>
  <si>
    <t>INE497S01012</t>
  </si>
  <si>
    <t>Sanathan Textiles Ltd.</t>
  </si>
  <si>
    <t>INE0JPD01013</t>
  </si>
  <si>
    <t>ECOS (India) Mobility &amp; Hospitality Ltd.</t>
  </si>
  <si>
    <t>INE06HJ01020</t>
  </si>
  <si>
    <t>Juniper Hotels Ltd.</t>
  </si>
  <si>
    <t>INE696F01016</t>
  </si>
  <si>
    <t>Gopal Snacks Ltd.</t>
  </si>
  <si>
    <t>INE0L9R01028</t>
  </si>
  <si>
    <t>DAM Capital Advisors Ltd.</t>
  </si>
  <si>
    <t>INE284H01025</t>
  </si>
  <si>
    <t>Akums Drugs And Pharmaceuticals Ltd.</t>
  </si>
  <si>
    <t>INE09XN01023</t>
  </si>
  <si>
    <t>Laxmi Dental Ltd.</t>
  </si>
  <si>
    <t>INE0WO601020</t>
  </si>
  <si>
    <t>Stanley Lifestyles Ltd.</t>
  </si>
  <si>
    <t>INE01A001028</t>
  </si>
  <si>
    <t>Edelweiss Recently Listed IPO Fund</t>
  </si>
  <si>
    <t>PORTFOLIO STATEMENT OF EDELWEISS  GREATER CHINA EQUITY OFF-SHORE FUND AS ON JANUARY 31, 2025</t>
  </si>
  <si>
    <t>(An open ended fund of fund scheme investing in JPMorgan Funds – Greater China Fund)</t>
  </si>
  <si>
    <t>JPM GREATER CHINA-I-I2 USD</t>
  </si>
  <si>
    <t>LU1727356906</t>
  </si>
  <si>
    <t>JPM GREATER CHINA-I AC</t>
  </si>
  <si>
    <t>LU0248053877</t>
  </si>
  <si>
    <t>Edelweiss Greater China Equity Off-Shore Fund</t>
  </si>
  <si>
    <t>PORTFOLIO STATEMENT OF EDELWEISS MSCI INDIA DOMESTIC &amp; WORLD HEALTHCARE 45 INDEX AS ON JANUARY 31, 2025</t>
  </si>
  <si>
    <t>(An Open-ended Equity Scheme replicating MSCI India Domestic &amp; World Healthcare 45 Index)</t>
  </si>
  <si>
    <t>Laurus Labs Ltd.</t>
  </si>
  <si>
    <t>INE947Q01028</t>
  </si>
  <si>
    <t>Biocon Ltd.</t>
  </si>
  <si>
    <t>INE376G01013</t>
  </si>
  <si>
    <t>Gland Pharma Ltd.</t>
  </si>
  <si>
    <t>INE068V01023</t>
  </si>
  <si>
    <t>Global Health Ltd.</t>
  </si>
  <si>
    <t>INE474Q01031</t>
  </si>
  <si>
    <t>GlaxoSmithKline Pharmaceuticals Ltd.</t>
  </si>
  <si>
    <t>INE159A01016</t>
  </si>
  <si>
    <t>ELI LILLY &amp; CO</t>
  </si>
  <si>
    <t>US5324571083</t>
  </si>
  <si>
    <t>Pharmaceuticals</t>
  </si>
  <si>
    <t>JOHNSON &amp; JOHNSON</t>
  </si>
  <si>
    <t>US4781601046</t>
  </si>
  <si>
    <t>ABBVIE INC</t>
  </si>
  <si>
    <t>US00287Y1091</t>
  </si>
  <si>
    <t>Biotechnology</t>
  </si>
  <si>
    <t>Novo Nordisk A/S</t>
  </si>
  <si>
    <t>US6701002056</t>
  </si>
  <si>
    <t>MERCK &amp; CO.INC</t>
  </si>
  <si>
    <t>US58933Y1055</t>
  </si>
  <si>
    <t>THERMO FISHER SCIENTIFIC INC</t>
  </si>
  <si>
    <t>US8835561023</t>
  </si>
  <si>
    <t>Life Sciences Tools &amp; Services</t>
  </si>
  <si>
    <t>ABBOTT LABORATORIES</t>
  </si>
  <si>
    <t>US0028241000</t>
  </si>
  <si>
    <t>Health Care Equipment &amp; Supplies</t>
  </si>
  <si>
    <t>NOVARTIS AG</t>
  </si>
  <si>
    <t>US66987V1098</t>
  </si>
  <si>
    <t>INTUITIVE SURGICAL INC</t>
  </si>
  <si>
    <t>US46120E6023</t>
  </si>
  <si>
    <t>AMGEN INC</t>
  </si>
  <si>
    <t>US0311621009</t>
  </si>
  <si>
    <t>DANAHER CORP</t>
  </si>
  <si>
    <t>US2358511028</t>
  </si>
  <si>
    <t>STRYKER CORP</t>
  </si>
  <si>
    <t>US8636671013</t>
  </si>
  <si>
    <t>GILEAD SCIENCES INC</t>
  </si>
  <si>
    <t>US3755581036</t>
  </si>
  <si>
    <t>VERTEX PHARMACEUTICALS INC</t>
  </si>
  <si>
    <t>US92532F1003</t>
  </si>
  <si>
    <t>MEDTRONIC PLC</t>
  </si>
  <si>
    <t>IE00BTN1Y115</t>
  </si>
  <si>
    <t>Regeneron Pharmaceuticals Inc</t>
  </si>
  <si>
    <t>US75886F1075</t>
  </si>
  <si>
    <t>BECTON DICKINSON AND CO</t>
  </si>
  <si>
    <t>US0758871091</t>
  </si>
  <si>
    <t>AGILENT TECHNOLOGIES INC</t>
  </si>
  <si>
    <t>US00846U1016</t>
  </si>
  <si>
    <t>IQVIA HOLDINGS INC</t>
  </si>
  <si>
    <t>US46266C1053</t>
  </si>
  <si>
    <t>ILLUMINA INC</t>
  </si>
  <si>
    <t>US4523271090</t>
  </si>
  <si>
    <t>Edelweiss MSCI India Domestic &amp; World Healthcare 45 Index Fund</t>
  </si>
  <si>
    <t>PORTFOLIO STATEMENT OF EDELWEISS MONEY MARKET FUND AS ON JANUARY 31, 2025</t>
  </si>
  <si>
    <t>(An open-ended debt scheme investing in money market instruments)</t>
  </si>
  <si>
    <t>8.27% KARNATAKA SDL RED 23-12-2025</t>
  </si>
  <si>
    <t>IN1920150068</t>
  </si>
  <si>
    <t>7.99% KARNATAKA SDL RED 28-10-2025</t>
  </si>
  <si>
    <t>IN1920150027</t>
  </si>
  <si>
    <t>7% RAJASTHAN SDL RED 25-09-2025</t>
  </si>
  <si>
    <t>IN2920190211</t>
  </si>
  <si>
    <t>364 DAYS TBILL RED 04-12-2025</t>
  </si>
  <si>
    <t>IN002024Z347</t>
  </si>
  <si>
    <t>364 DAYS TBILL RED 12-06-2025</t>
  </si>
  <si>
    <t>IN002024Z115</t>
  </si>
  <si>
    <t>364 DAYS TBILL RED 03-10-2025</t>
  </si>
  <si>
    <t>IN002024Z255</t>
  </si>
  <si>
    <t>HDFC BANK CD RED 19-09-2025#**</t>
  </si>
  <si>
    <t>INE040A16FM0</t>
  </si>
  <si>
    <t>CARE A1+</t>
  </si>
  <si>
    <t>KOTAK MAHINDRA BANK CD RED 11-12-2025#**</t>
  </si>
  <si>
    <t>INE237A160Z6</t>
  </si>
  <si>
    <t>PUNJAB NATIONAL BANK CD RED 11-12-2025#**</t>
  </si>
  <si>
    <t>INE160A16QL5</t>
  </si>
  <si>
    <t>ICICI BANK CD RED 17-03-2025#**</t>
  </si>
  <si>
    <t>INE090AD6147</t>
  </si>
  <si>
    <t>SIDBI CD RED 10-06-2025#**</t>
  </si>
  <si>
    <t>INE556F16AS2</t>
  </si>
  <si>
    <t>ICICI BANK CD RED 27-06-2025#**</t>
  </si>
  <si>
    <t>INE090AD6162</t>
  </si>
  <si>
    <t>ICRA A1+</t>
  </si>
  <si>
    <t>CANARA BANK CD RED 03-09-2025#**</t>
  </si>
  <si>
    <t>INE476A16ZA9</t>
  </si>
  <si>
    <t>UNION BK OF INDIA CD RD 18-12-25#</t>
  </si>
  <si>
    <t>INE692A16II0</t>
  </si>
  <si>
    <t>CANARA BANK CD RED 18-12-2025#**</t>
  </si>
  <si>
    <t>INE476A16ZT9</t>
  </si>
  <si>
    <t>CANARA BANK CD RED 21-01-2026#**</t>
  </si>
  <si>
    <t>INE476A16A08</t>
  </si>
  <si>
    <t>KOTAK MAHINDRA BANK CD RED 28-01-2026#</t>
  </si>
  <si>
    <t>INE237A163Z0</t>
  </si>
  <si>
    <t>SIDBI CD RED 26-08-2025#</t>
  </si>
  <si>
    <t>INE556F16AT0</t>
  </si>
  <si>
    <t>AXIS BANK LTD CD RED 04-09-2025#**</t>
  </si>
  <si>
    <t>INE238AD6900</t>
  </si>
  <si>
    <t>AXIS BANK LTD CD RED 05-09-2025#**</t>
  </si>
  <si>
    <t>INE238AD6892</t>
  </si>
  <si>
    <t>AXIS BANK LTD CD RED 09-09-2025#**</t>
  </si>
  <si>
    <t>INE238AD6918</t>
  </si>
  <si>
    <t>IDFC FIRST BANK LTD. CD RED 18-11-2025#**</t>
  </si>
  <si>
    <t>INE092T16XS1</t>
  </si>
  <si>
    <t>INDUSIND BANK LTD CD RED 21-11-2025#**</t>
  </si>
  <si>
    <t>INE095A16X69</t>
  </si>
  <si>
    <t>HDFC BANK CD RED 04-12-2025#</t>
  </si>
  <si>
    <t>INE040A16FY5</t>
  </si>
  <si>
    <t>SIDBI CD RED 05-12-2025#**</t>
  </si>
  <si>
    <t>INE556F16AX2</t>
  </si>
  <si>
    <t>ADITYA BIRLA FIN LTD CP RED 20-06-2025**</t>
  </si>
  <si>
    <t>INE860H144J1</t>
  </si>
  <si>
    <t>HERO FINCORP LTD CP R 16-06-25**</t>
  </si>
  <si>
    <t>INE957N14IU0</t>
  </si>
  <si>
    <t>MUTHOOT FINANCE CP RED 01-12-2025**</t>
  </si>
  <si>
    <t>INE414G14TY5</t>
  </si>
  <si>
    <t>TATA CAPITAL HSNG FIN CP RED 16-01-2026**</t>
  </si>
  <si>
    <t>INE033L14NP4</t>
  </si>
  <si>
    <t>LIC HSG FIN CP RED 21-01-2026**</t>
  </si>
  <si>
    <t>INE115A14FI3</t>
  </si>
  <si>
    <t>MUTHOOT FINANCE CP RED 20-01-2026**</t>
  </si>
  <si>
    <t>INE414G14UA3</t>
  </si>
  <si>
    <t>ICICI SECURITIES CP RED 14-03-25**</t>
  </si>
  <si>
    <t>INE763G14VB9</t>
  </si>
  <si>
    <t>BLUE STAR CP RED 19-03-2025**</t>
  </si>
  <si>
    <t>INE472A14NZ6</t>
  </si>
  <si>
    <t>MUTHOOT FINANCE CP RED 10-06-2025**</t>
  </si>
  <si>
    <t>INE414G14TR9</t>
  </si>
  <si>
    <t>ADITYA BIRLA FIN LTD CP RED 17-09-2025**</t>
  </si>
  <si>
    <t>INE860H144D4</t>
  </si>
  <si>
    <t>EXIM BANK CP RED 17-11-2025**</t>
  </si>
  <si>
    <t>INE514E14SJ0</t>
  </si>
  <si>
    <t>Direct Plan Annual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</si>
  <si>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</si>
  <si>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</si>
  <si>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</si>
  <si>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</si>
  <si>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</si>
  <si>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</si>
  <si>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</si>
  <si>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Edelweiss Money Market Fund</t>
  </si>
  <si>
    <t>Money Market Fund</t>
  </si>
  <si>
    <t>PORTFOLIO STATEMENT OF BHARAT BOND ETF – APRIL 2033 AS ON JANUARY 31, 2025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</si>
  <si>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</si>
  <si>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</si>
  <si>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</si>
  <si>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</si>
  <si>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</si>
  <si>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</si>
  <si>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</si>
  <si>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</si>
  <si>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</si>
  <si>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</si>
  <si>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</si>
  <si>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</si>
  <si>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</si>
  <si>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7.52% HUDCO SERIES B NCD RED 15-04-2033**</t>
  </si>
  <si>
    <t>INE031A08863</t>
  </si>
  <si>
    <t>7.53% RECL SR 217 NCD RED 31-03-2033**</t>
  </si>
  <si>
    <t>INE020B08EC1</t>
  </si>
  <si>
    <t>7.75% IRFC NCD RED 15-04-2033**</t>
  </si>
  <si>
    <t>INE053F08270</t>
  </si>
  <si>
    <t>7.70% PFC SR BS226 B NCD RED 15-04-2033**</t>
  </si>
  <si>
    <t>INE134E08MI4</t>
  </si>
  <si>
    <t>8.5% EXIM BANK NCD RED 14-03-2033**</t>
  </si>
  <si>
    <t>INE514E08FS0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</si>
  <si>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</si>
  <si>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</si>
  <si>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</si>
  <si>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</si>
  <si>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</si>
  <si>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</si>
  <si>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</si>
  <si>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</si>
  <si>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</si>
  <si>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</si>
  <si>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7.69% NABARD NCD SR LTIF 1E 31-03-2032**</t>
  </si>
  <si>
    <t>INE261F08832</t>
  </si>
  <si>
    <t>7.26% GOVT OF INDIA RED 06-02-2033</t>
  </si>
  <si>
    <t>IN0020220151</t>
  </si>
  <si>
    <t>BHARAT Bond ETF - April 2033</t>
  </si>
  <si>
    <t>BHARAT Bond ETF – April 2033</t>
  </si>
  <si>
    <t>PORTFOLIO STATEMENT OF EDELWEISS CRISIL IBX 50:50 GILT PLUS SDL JUNE 2027 INDEX FUND AS ON JANUARY 31, 2025</t>
  </si>
  <si>
    <t>(An open-ended target maturity Index Fund investing in the constituents of CRISIL IBX 50:50 Gilt Plus SDL Index – June 2027. A relatively high interest)</t>
  </si>
  <si>
    <t>7.16% TAMILNADU SDL RED 11-01-2027</t>
  </si>
  <si>
    <t>IN3120160178</t>
  </si>
  <si>
    <t>7.71% GUJARAT SDL RED 01-03-2027</t>
  </si>
  <si>
    <t>IN1520160202</t>
  </si>
  <si>
    <t>7.51% MAHARASHTRA SDL RED 24-05-2027</t>
  </si>
  <si>
    <t>IN2220170020</t>
  </si>
  <si>
    <t>7.52% TAMIL NADU SDL RED 24-05-2027</t>
  </si>
  <si>
    <t>IN3120170037</t>
  </si>
  <si>
    <t>7.52% UTTAR PRADESH SDL 24-05-2027</t>
  </si>
  <si>
    <t>IN3320170043</t>
  </si>
  <si>
    <t>7.67% UTTAR PRADESH SDL 12-04-2027</t>
  </si>
  <si>
    <t>IN3320170019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</si>
  <si>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</si>
  <si>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</si>
  <si>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</si>
  <si>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NIFTY PSU BOND PLUS SDL APR 2026 50 50 INDEX FUND AS ON JANUARY 31, 2025</t>
  </si>
  <si>
    <t>(An open-ended target Maturuty index fund predominantly investing in the constituents of Nifty PSU Bond Plus SDL April 2026 50:50 Index)</t>
  </si>
  <si>
    <t>7.58% POWER FIN SR 222 NCD RED 15-01-26**</t>
  </si>
  <si>
    <t>INE134E08LZ0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</si>
  <si>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</si>
  <si>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</si>
  <si>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</si>
  <si>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</si>
  <si>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</si>
  <si>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</si>
  <si>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7.54% HUDCO NCD RED 11-02-2026**</t>
  </si>
  <si>
    <t>INE031A08855</t>
  </si>
  <si>
    <t>7.60% REC LTD. NCD SR 219 RED 27-02-2026**</t>
  </si>
  <si>
    <t>INE020B08EF4</t>
  </si>
  <si>
    <t>7.57% NABARD NCD SR 23 G RED 19-03-2026**</t>
  </si>
  <si>
    <t>INE261F08DW2</t>
  </si>
  <si>
    <t>9.18% NUCLEAR POWER NCD RED 23-01-2026**</t>
  </si>
  <si>
    <t>INE206D08188</t>
  </si>
  <si>
    <t>5.94% REC LTD. NCD RED 31-01-2026**</t>
  </si>
  <si>
    <t>INE020B08DK6</t>
  </si>
  <si>
    <t>7.11% SIDBI NCD RED 27-02-2026</t>
  </si>
  <si>
    <t>INE556F08KB4</t>
  </si>
  <si>
    <t>6.18% MANGALORE REF &amp; PET NCD 29-12-2025**</t>
  </si>
  <si>
    <t>INE103A08043</t>
  </si>
  <si>
    <t>7.13% NHPC LTD AA STRPP A NCD 11-02-2026**</t>
  </si>
  <si>
    <t>INE848E07AY3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</si>
  <si>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</si>
  <si>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</si>
  <si>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</si>
  <si>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</si>
  <si>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</si>
  <si>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</si>
  <si>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</si>
  <si>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</si>
  <si>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</si>
  <si>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</si>
  <si>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</si>
  <si>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</si>
  <si>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</si>
  <si>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</si>
  <si>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</t>
  </si>
  <si>
    <t>INE134E08LU1</t>
  </si>
  <si>
    <t>7.44% REC LTD SR 223A NCD RED 30-04-2026**</t>
  </si>
  <si>
    <t>INE020B08EL2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</si>
  <si>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</si>
  <si>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</si>
  <si>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</si>
  <si>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</si>
  <si>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</si>
  <si>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</si>
  <si>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</si>
  <si>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</si>
  <si>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</si>
  <si>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</si>
  <si>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</si>
  <si>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</si>
  <si>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6.18% GUJARAT SDL RED 31-03-2026</t>
  </si>
  <si>
    <t>IN1520200339</t>
  </si>
  <si>
    <t>8.51% MAHARASHTRA SDL RED 09-03-2026</t>
  </si>
  <si>
    <t>IN2220150204</t>
  </si>
  <si>
    <t>8.28% KARNATAKA SDL RED 06-03-2026</t>
  </si>
  <si>
    <t>IN1920180198</t>
  </si>
  <si>
    <t>8.53% TAMIL NADU SDL RED 09-03-2026</t>
  </si>
  <si>
    <t>IN3120150211</t>
  </si>
  <si>
    <t>8.67% KARNATAKA SDL RED 24-02-2026</t>
  </si>
  <si>
    <t>IN1920150092</t>
  </si>
  <si>
    <t>8.76% MADHYA PRADESH SDL RED 24-02-2026</t>
  </si>
  <si>
    <t>IN2120150106</t>
  </si>
  <si>
    <t>8.57% ANDHRA PRADESH SDL RED 09-03-2026</t>
  </si>
  <si>
    <t>IN1020150141</t>
  </si>
  <si>
    <t>8.48% RAJASTHAN SDL RED 10-02-2026</t>
  </si>
  <si>
    <t>IN2920150249</t>
  </si>
  <si>
    <t>8.39% MADHYA PRADESH SDL RED 27-01-2026</t>
  </si>
  <si>
    <t>IN2120150098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</si>
  <si>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</si>
  <si>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</si>
  <si>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</si>
  <si>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</si>
  <si>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</si>
  <si>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</si>
  <si>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</si>
  <si>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</si>
  <si>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</si>
  <si>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</si>
  <si>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</si>
  <si>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</si>
  <si>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8.27% TAMIL NADU SDL RED 13-01-2026</t>
  </si>
  <si>
    <t>IN3120150179</t>
  </si>
  <si>
    <t>8.00% GUJARAT SDL RED 20-04-2026</t>
  </si>
  <si>
    <t>IN1520160012</t>
  </si>
  <si>
    <t>8.57% WEST BENGAL SDL RED 09-03-2026</t>
  </si>
  <si>
    <t>IN3420150168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</si>
  <si>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</si>
  <si>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</si>
  <si>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</si>
  <si>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</si>
  <si>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</si>
  <si>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</si>
  <si>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</si>
  <si>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</si>
  <si>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</si>
  <si>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</si>
  <si>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</si>
  <si>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</si>
  <si>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</si>
  <si>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</si>
  <si>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8.29% ANDHRA PRADESH SDL RED 13-01-2026</t>
  </si>
  <si>
    <t>IN1020150117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</si>
  <si>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</si>
  <si>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</si>
  <si>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</si>
  <si>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</si>
  <si>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</si>
  <si>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</si>
  <si>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</si>
  <si>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</si>
  <si>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</si>
  <si>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</si>
  <si>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7.90% RAJASTHAN SDL RED 08-04-2026</t>
  </si>
  <si>
    <t>IN2920200028</t>
  </si>
  <si>
    <t>8.15% MAHARASHTRA SDL RED 26-11-2025</t>
  </si>
  <si>
    <t>IN2220150139</t>
  </si>
  <si>
    <t>8.46% GUJARAT SDL RED 10-02-2026</t>
  </si>
  <si>
    <t>IN1520150120</t>
  </si>
  <si>
    <t>8.09% ANDHRA PRADESH SDL RED 23-03-2026</t>
  </si>
  <si>
    <t>IN1020150158</t>
  </si>
  <si>
    <t>7.96% GUJARAT SDL RED 27-04-2026</t>
  </si>
  <si>
    <t>IN1520160020</t>
  </si>
  <si>
    <t>8.09% RAJASTHAN SDL RED 23-03-2026</t>
  </si>
  <si>
    <t>IN2920150363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</si>
  <si>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</si>
  <si>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</si>
  <si>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</si>
  <si>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</si>
  <si>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</si>
  <si>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</si>
  <si>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</si>
  <si>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FLEXI-CAP FUND AS ON JANUARY 31, 2025</t>
  </si>
  <si>
    <t>(An open ended dynamic equity scheme investing across large cap, mid cap, small cap stocks)</t>
  </si>
  <si>
    <t>Vijaya Diagnostic Centre Ltd.</t>
  </si>
  <si>
    <t>INE043W01024</t>
  </si>
  <si>
    <t>Escorts Kubota Ltd.</t>
  </si>
  <si>
    <t>INE042A01014</t>
  </si>
  <si>
    <t>Ashok Leyland Ltd.</t>
  </si>
  <si>
    <t>INE208A01029</t>
  </si>
  <si>
    <t>Jindal Steel &amp; Power Ltd.</t>
  </si>
  <si>
    <t>INE749A01030</t>
  </si>
  <si>
    <t>Whirlpool of India Ltd.</t>
  </si>
  <si>
    <t>INE716A01013</t>
  </si>
  <si>
    <t>Vedant Fashions Ltd.</t>
  </si>
  <si>
    <t>INE825V01034</t>
  </si>
  <si>
    <t>Edelweiss Flexi Cap Fund</t>
  </si>
  <si>
    <t>PORTFOLIO STATEMENT OF EDELWEISS NIFTY 50 INDEX FUND AS ON JANUARY 31, 2025</t>
  </si>
  <si>
    <t>(An open ended scheme replicating Nifty 50 Index)</t>
  </si>
  <si>
    <t>Grasim Industries Ltd.</t>
  </si>
  <si>
    <t>INE047A01021</t>
  </si>
  <si>
    <t>JSW Steel Ltd.</t>
  </si>
  <si>
    <t>INE019A01038</t>
  </si>
  <si>
    <t>Adani Ports &amp; Special Economic Zone Ltd.</t>
  </si>
  <si>
    <t>INE742F01042</t>
  </si>
  <si>
    <t>Tata Consumer Products Ltd.</t>
  </si>
  <si>
    <t>INE192A01025</t>
  </si>
  <si>
    <t>Adani Enterprises Ltd.</t>
  </si>
  <si>
    <t>INE423A01024</t>
  </si>
  <si>
    <t>Metals &amp; Minerals Trading</t>
  </si>
  <si>
    <t>Edelweiss NIFTY 50 Index Fund</t>
  </si>
  <si>
    <t>PORTFOLIO STATEMENT OF EDELWEISS NIFTY MIDCAP150 MOMENTUM 50 INDEX FUND AS ON JANUARY 31, 2025</t>
  </si>
  <si>
    <t>(An Open-ended Equity Scheme replicating Nifty Midcap150 Momentum 50 Index)</t>
  </si>
  <si>
    <t>Kalyan Jewellers India Ltd.</t>
  </si>
  <si>
    <t>INE303R01014</t>
  </si>
  <si>
    <t>One 97 Communications Ltd.</t>
  </si>
  <si>
    <t>INE982J01020</t>
  </si>
  <si>
    <t>Rail Vikas Nigam Ltd.</t>
  </si>
  <si>
    <t>INE415G01027</t>
  </si>
  <si>
    <t>Lloyds Metals And Energy Ltd.</t>
  </si>
  <si>
    <t>INE281B01032</t>
  </si>
  <si>
    <t>Indian Renewable Energy Dev Agency Ltd.</t>
  </si>
  <si>
    <t>INE202E01016</t>
  </si>
  <si>
    <t>Oberoi Realty Ltd.</t>
  </si>
  <si>
    <t>INE093I01010</t>
  </si>
  <si>
    <t>CRISIL Ltd.</t>
  </si>
  <si>
    <t>INE007A01025</t>
  </si>
  <si>
    <t>Godrej Industries Ltd.</t>
  </si>
  <si>
    <t>INE233A01035</t>
  </si>
  <si>
    <t>Diversified</t>
  </si>
  <si>
    <t>Edelweiss NIFTY Midcap 150 Momentum 50 Index Fund</t>
  </si>
  <si>
    <t>PORTFOLIO STATEMENT OF EDELWEISS NIFTY BANK ETF AS ON JANUARY 31, 2025</t>
  </si>
  <si>
    <t>(An open-ended exchange traded scheme replicating/tracking Nifty Bank Total return index)</t>
  </si>
  <si>
    <t>IDFC First Bank Ltd.</t>
  </si>
  <si>
    <t>INE092T01019</t>
  </si>
  <si>
    <t>Punjab National Bank</t>
  </si>
  <si>
    <t>INE160A01022</t>
  </si>
  <si>
    <t>Edelweiss Nifty Bank ETF</t>
  </si>
  <si>
    <t>PORTFOLIO STATEMENT OF EDELWEISS CRISIL IBX 50:50 GILT PLUS SDL APRIL 2037 INDEX FUND AS ON JANUARY 31, 2025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</si>
  <si>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</si>
  <si>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</si>
  <si>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</si>
  <si>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</si>
  <si>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</si>
  <si>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</si>
  <si>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</si>
  <si>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7.74% UTTAR PRADESH SDL 15-03-2037</t>
  </si>
  <si>
    <t>IN3320220152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</si>
  <si>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</si>
  <si>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</si>
  <si>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</si>
  <si>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</si>
  <si>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</si>
  <si>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</si>
  <si>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</si>
  <si>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</si>
  <si>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</si>
  <si>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</si>
  <si>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</si>
  <si>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</si>
  <si>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</si>
  <si>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</si>
  <si>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</si>
  <si>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</si>
  <si>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</si>
  <si>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</si>
  <si>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>7.45% MAHARASHTRA SDL RED 20-03-2037</t>
  </si>
  <si>
    <t>IN2220230295</t>
  </si>
  <si>
    <t>7.45% KARNATAKA SDL RED 20-03-2037</t>
  </si>
  <si>
    <t>IN1920230357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</si>
  <si>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</si>
  <si>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</si>
  <si>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</si>
  <si>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BHARAT BOND FOF – APRIL 2030 AS ON JANUARY 31, 2025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</si>
  <si>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</si>
  <si>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</si>
  <si>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</si>
  <si>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</si>
  <si>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JANUARY 31, 2025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</si>
  <si>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</si>
  <si>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</si>
  <si>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</si>
  <si>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</si>
  <si>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EDELWEISS NIFTY PSU BOND PLUS SDL APR 2027 50 50 INDEX AS ON JANUARY 31, 2025</t>
  </si>
  <si>
    <t>(An open-ended target Maturuty index fund predominantly investing in the constituents of Nifty PSU Bond Plus SDL April 2027 50:50 Index)</t>
  </si>
  <si>
    <t>6.14% IND OIL COR NCD 18-02-27**</t>
  </si>
  <si>
    <t>INE242A08502</t>
  </si>
  <si>
    <t>7.83% IRFC LTD NCD RED 19-03-2027**</t>
  </si>
  <si>
    <t>INE053F07983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</si>
  <si>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</si>
  <si>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</si>
  <si>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</si>
  <si>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</si>
  <si>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</t>
  </si>
  <si>
    <t>INE556F08KK5</t>
  </si>
  <si>
    <t>7.80% NABARD NCD SR 24E RED 15-03-2027</t>
  </si>
  <si>
    <t>INE261F08EF5</t>
  </si>
  <si>
    <t>7.95% RECL SR 147 NCD RED 12-03-2027**</t>
  </si>
  <si>
    <t>INE020B08AH8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</si>
  <si>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</si>
  <si>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</si>
  <si>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</si>
  <si>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</si>
  <si>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</si>
  <si>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</si>
  <si>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</si>
  <si>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</si>
  <si>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</si>
  <si>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</si>
  <si>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</si>
  <si>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</si>
  <si>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</si>
  <si>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</si>
  <si>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</si>
  <si>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</si>
  <si>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</si>
  <si>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</si>
  <si>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</si>
  <si>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</si>
  <si>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</si>
  <si>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</si>
  <si>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</si>
  <si>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</si>
  <si>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</si>
  <si>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</si>
  <si>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</si>
  <si>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</si>
  <si>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</si>
  <si>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</si>
  <si>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</si>
  <si>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</si>
  <si>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</si>
  <si>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</si>
  <si>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7.74% TAMIL NADU SDL RED 01-03-2027</t>
  </si>
  <si>
    <t>IN3120161309</t>
  </si>
  <si>
    <t>7.64% HARYANA SDL RED 29-03-2027</t>
  </si>
  <si>
    <t>IN1620160292</t>
  </si>
  <si>
    <t>7.59% BIHAR SDL RED 15-02-2027</t>
  </si>
  <si>
    <t>IN1320160162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</si>
  <si>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</si>
  <si>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</si>
  <si>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</si>
  <si>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</si>
  <si>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</si>
  <si>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</si>
  <si>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</si>
  <si>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</si>
  <si>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7.62% Tamil Nadu SDL RED 29-03-2027</t>
  </si>
  <si>
    <t>IN3120161424</t>
  </si>
  <si>
    <t>7.21% WEST BENGAL SDL 25-01-2027</t>
  </si>
  <si>
    <t>IN3420160142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</si>
  <si>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</si>
  <si>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</si>
  <si>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</si>
  <si>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MULTI ASSET ALLOCATION FUND AS ON JANUARY 31, 2025</t>
  </si>
  <si>
    <t>(An open-ended scheme investing in Equity, Debt, Commodities and in units of REITs &amp; InvITs)</t>
  </si>
  <si>
    <t>Vodafone Idea Ltd.</t>
  </si>
  <si>
    <t>INE669E01016</t>
  </si>
  <si>
    <t>Aditya Birla Fashion and Retail Ltd.</t>
  </si>
  <si>
    <t>INE647O01011</t>
  </si>
  <si>
    <t>Apollo Tyres Ltd.</t>
  </si>
  <si>
    <t>INE438A01022</t>
  </si>
  <si>
    <t>DLF Ltd.</t>
  </si>
  <si>
    <t>INE271C01023</t>
  </si>
  <si>
    <t>Manappuram Finance Ltd.</t>
  </si>
  <si>
    <t>INE522D01027</t>
  </si>
  <si>
    <t>Steel Authority of India Ltd.</t>
  </si>
  <si>
    <t>INE114A01011</t>
  </si>
  <si>
    <t>ACC Ltd.</t>
  </si>
  <si>
    <t>INE012A01025</t>
  </si>
  <si>
    <t>Piramal Enterprises Ltd.</t>
  </si>
  <si>
    <t>INE140A01024</t>
  </si>
  <si>
    <t>Ambuja Cements Ltd.</t>
  </si>
  <si>
    <t>INE079A01024</t>
  </si>
  <si>
    <t>Exide Industries Ltd.</t>
  </si>
  <si>
    <t>INE302A01020</t>
  </si>
  <si>
    <t>Vedanta Ltd.27/02/2025</t>
  </si>
  <si>
    <t>Godrej Consumer Products Ltd.27/02/2025</t>
  </si>
  <si>
    <t>Exide Industries Ltd.27/02/2025</t>
  </si>
  <si>
    <t>Indus Towers Ltd.27/02/2025</t>
  </si>
  <si>
    <t>Ambuja Cements Ltd.27/02/2025</t>
  </si>
  <si>
    <t>Cipla Ltd.27/02/2025</t>
  </si>
  <si>
    <t>Jubilant Foodworks Ltd.27/02/2025</t>
  </si>
  <si>
    <t>Piramal Enterprises Ltd.27/02/2025</t>
  </si>
  <si>
    <t>Cholamandalam Investment &amp; Finance Company Ltd.27/02/2025</t>
  </si>
  <si>
    <t>ACC Ltd.27/02/2025</t>
  </si>
  <si>
    <t>Kalyan Jewellers India Ltd.27/02/2025</t>
  </si>
  <si>
    <t>InterGlobe Aviation Ltd.27/02/2025</t>
  </si>
  <si>
    <t>Hindustan Unilever Ltd.27/02/2025</t>
  </si>
  <si>
    <t>HCL Technologies Ltd.27/02/2025</t>
  </si>
  <si>
    <t>NTPC Ltd.27/02/2025</t>
  </si>
  <si>
    <t>Polycab India Ltd.27/02/2025</t>
  </si>
  <si>
    <t>Bharat Heavy Electricals Ltd.27/02/2025</t>
  </si>
  <si>
    <t>Adani Ports &amp; Special Economic Zone Ltd.27/02/2025</t>
  </si>
  <si>
    <t>Coforge Ltd.27/02/2025</t>
  </si>
  <si>
    <t>Bajaj Finance Ltd.27/02/2025</t>
  </si>
  <si>
    <t>LTIMindtree Ltd.27/02/2025</t>
  </si>
  <si>
    <t>Canara Bank27/02/2025</t>
  </si>
  <si>
    <t>Bank of Baroda27/02/2025</t>
  </si>
  <si>
    <t>Steel Authority of India Ltd.27/02/2025</t>
  </si>
  <si>
    <t>Manappuram Finance Ltd.27/02/2025</t>
  </si>
  <si>
    <t>TVS Motor Company Ltd.27/02/2025</t>
  </si>
  <si>
    <t>CG Power and Industrial Solutions Ltd.27/02/2025</t>
  </si>
  <si>
    <t>Avenue Supermarts Ltd.27/02/2025</t>
  </si>
  <si>
    <t>JSW Steel Ltd.27/02/2025</t>
  </si>
  <si>
    <t>Biocon Ltd.27/02/2025</t>
  </si>
  <si>
    <t>Ultratech Cement Ltd.27/02/2025</t>
  </si>
  <si>
    <t>Oil &amp; Natural Gas Corporation Ltd.27/02/2025</t>
  </si>
  <si>
    <t>Cummins India Ltd.27/02/2025</t>
  </si>
  <si>
    <t>REC Ltd.27/02/2025</t>
  </si>
  <si>
    <t>Tata Steel Ltd.27/02/2025</t>
  </si>
  <si>
    <t>Indian Railway Catering &amp;Tou. Corp. Ltd.27/02/2025</t>
  </si>
  <si>
    <t>DLF Ltd.27/02/2025</t>
  </si>
  <si>
    <t>Coromandel International Ltd.27/02/2025</t>
  </si>
  <si>
    <t>HDFC Life Insurance Company Ltd.27/02/2025</t>
  </si>
  <si>
    <t>Lupin Ltd.27/02/2025</t>
  </si>
  <si>
    <t>Apollo Tyres Ltd.27/02/2025</t>
  </si>
  <si>
    <t>Aditya Birla Fashion and Retail Ltd.27/02/2025</t>
  </si>
  <si>
    <t>Trent Ltd.27/02/2025</t>
  </si>
  <si>
    <t>Power Finance Corporation Ltd.27/02/2025</t>
  </si>
  <si>
    <t>Infosys Ltd.27/02/2025</t>
  </si>
  <si>
    <t>Tata Motors Ltd.27/02/2025</t>
  </si>
  <si>
    <t>Hindustan Petroleum Corporation Ltd.27/02/2025</t>
  </si>
  <si>
    <t>The Federal Bank Ltd.27/02/2025</t>
  </si>
  <si>
    <t>Titan Company Ltd.27/02/2025</t>
  </si>
  <si>
    <t>Aurobindo Pharma Ltd.27/02/2025</t>
  </si>
  <si>
    <t>Persistent Systems Ltd.27/02/2025</t>
  </si>
  <si>
    <t>HDFC Bank Ltd.27/02/2025</t>
  </si>
  <si>
    <t>State Bank of India27/02/2025</t>
  </si>
  <si>
    <t>Shriram Finance Ltd.27/02/2025</t>
  </si>
  <si>
    <t>Hindalco Industries Ltd.27/02/2025</t>
  </si>
  <si>
    <t>Punjab National Bank27/02/2025</t>
  </si>
  <si>
    <t>Mahindra &amp; Mahindra Ltd.27/02/2025</t>
  </si>
  <si>
    <t>ICICI Bank Ltd.27/02/2025</t>
  </si>
  <si>
    <t>Tata Consultancy Services Ltd.27/02/2025</t>
  </si>
  <si>
    <t>Jio Financial Services Ltd.27/02/2025</t>
  </si>
  <si>
    <t>Coal India Ltd.27/02/2025</t>
  </si>
  <si>
    <t>Bharti Airtel Ltd.27/02/2025</t>
  </si>
  <si>
    <t>Adani Enterprises Ltd.27/02/2025</t>
  </si>
  <si>
    <t>Grasim Industries Ltd.27/02/2025</t>
  </si>
  <si>
    <t>Hindustan Aeronautics Ltd.27/02/2025</t>
  </si>
  <si>
    <t>IndusInd Bank Ltd.27/02/2025</t>
  </si>
  <si>
    <t>Vodafone Idea Ltd.27/02/2025</t>
  </si>
  <si>
    <t>Axis Bank Ltd.27/02/2025</t>
  </si>
  <si>
    <t>Reliance Industries Ltd.27/02/2025</t>
  </si>
  <si>
    <t>(b) Exchange Traded Commodity Derivatives</t>
  </si>
  <si>
    <t>SILVER-05Mar2025-MCX</t>
  </si>
  <si>
    <t>SILVERMINI-28Feb2025-MCX1</t>
  </si>
  <si>
    <t>GOLDMINI-05Feb2025-MCX</t>
  </si>
  <si>
    <t>GOLD-05Jun2025-MCX</t>
  </si>
  <si>
    <t>GOLDMINI-05Mar2025-MCX</t>
  </si>
  <si>
    <t>SILVERMINI-30Apr2025-MCX1</t>
  </si>
  <si>
    <t>SILVER-05May2025-MCX</t>
  </si>
  <si>
    <t>GOLD-04Apr2025-MCX</t>
  </si>
  <si>
    <t>8.3333%HDB FIN SR 213 A1 NCD 06-08-27**</t>
  </si>
  <si>
    <t>INE756I07FA8</t>
  </si>
  <si>
    <t>7.62% NABARD NCD SR 24H RED 10-05-2029**</t>
  </si>
  <si>
    <t>INE261F08EH1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</si>
  <si>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</si>
  <si>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</si>
  <si>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</si>
  <si>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</si>
  <si>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</si>
  <si>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</si>
  <si>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7.59% SIDBI NCD SR IX RED 10-02-2026**</t>
  </si>
  <si>
    <t>INE556F08KG3</t>
  </si>
  <si>
    <t>7.50% NABARD NCD SR 24A RED 31-08-2026</t>
  </si>
  <si>
    <t>INE261F08EA6</t>
  </si>
  <si>
    <t>7.865% LIC HSG FIN LT TR443 NCD 20-08-26**</t>
  </si>
  <si>
    <t>INE115A07QT1</t>
  </si>
  <si>
    <t>8% ADITYA BIRLA FIN SR I RED 09-10-2026**</t>
  </si>
  <si>
    <t>INE860H07IQ0</t>
  </si>
  <si>
    <t>7.8445% TATA CAP HSG FIN SR A 18-09-2026</t>
  </si>
  <si>
    <t>INE033L07IC6</t>
  </si>
  <si>
    <t>7.90% BAJAJ FIN LTD NCD RED 17-11-2025**</t>
  </si>
  <si>
    <t>INE296A07SF4</t>
  </si>
  <si>
    <t>6.35% HDB FIN A1 FX 169 RED 11-09-26**</t>
  </si>
  <si>
    <t>INE756I07DX5</t>
  </si>
  <si>
    <t>7.74% LIC HSG TR448 NCD 22-10-27**</t>
  </si>
  <si>
    <t>INE115A07QZ8</t>
  </si>
  <si>
    <t>Others</t>
  </si>
  <si>
    <t>a) Gold</t>
  </si>
  <si>
    <t>Gold</t>
  </si>
  <si>
    <t>IDIA00500001</t>
  </si>
  <si>
    <t>b) Silver</t>
  </si>
  <si>
    <t>Silver</t>
  </si>
  <si>
    <t>IDIA00500002</t>
  </si>
  <si>
    <t>8. Portfolio Turnover Ratio</t>
  </si>
  <si>
    <t>9. Total gross exposure to derivative instruments (excluding reversed positions) at the end of the month (Rs. in Lakhs)</t>
  </si>
  <si>
    <t>10. Margin Deposits includes Margin money placed on derivatives other than margin money placed with bank</t>
  </si>
  <si>
    <t>11. Value of investment made by other schemes under same management (Rs. In Lakhs)</t>
  </si>
  <si>
    <t>12. Number of instance of deviation In valuation of securities</t>
  </si>
  <si>
    <t>13. Total value and percentage of illiquid equity shares / securities</t>
  </si>
  <si>
    <t>Edelweiss Multi Asset Allocation Fund</t>
  </si>
  <si>
    <t>Multi Asset Allocation Fund</t>
  </si>
  <si>
    <t>PORTFOLIO STATEMENT OF EDELWEISS NIFTY NEXT 50 INDEX FUND AS ON JANUARY 31, 2025</t>
  </si>
  <si>
    <t>(An Open-ended Equity Scheme replicating Nifty Next 50 Index)</t>
  </si>
  <si>
    <t>Tata Power Company Ltd.</t>
  </si>
  <si>
    <t>INE245A01021</t>
  </si>
  <si>
    <t>Bajaj Holdings &amp; Investment Ltd.</t>
  </si>
  <si>
    <t>INE118A01012</t>
  </si>
  <si>
    <t>Indian Oil Corporation Ltd.</t>
  </si>
  <si>
    <t>INE242A01010</t>
  </si>
  <si>
    <t>GAIL (India) Ltd.</t>
  </si>
  <si>
    <t>INE129A01019</t>
  </si>
  <si>
    <t>Adani Power Ltd.</t>
  </si>
  <si>
    <t>INE814H01011</t>
  </si>
  <si>
    <t>Shree Cement Ltd.</t>
  </si>
  <si>
    <t>INE070A01015</t>
  </si>
  <si>
    <t>Macrotech Developers Ltd.</t>
  </si>
  <si>
    <t>INE670K01029</t>
  </si>
  <si>
    <t>Adani Green Energy Ltd.</t>
  </si>
  <si>
    <t>INE364U01010</t>
  </si>
  <si>
    <t>Adani Energy Solutions Ltd.</t>
  </si>
  <si>
    <t>INE931S01010</t>
  </si>
  <si>
    <t>Indian Railway Finance Corporation Ltd.</t>
  </si>
  <si>
    <t>INE053F01010</t>
  </si>
  <si>
    <t>NHPC Ltd.</t>
  </si>
  <si>
    <t>INE848E01016</t>
  </si>
  <si>
    <t>Union Bank of India</t>
  </si>
  <si>
    <t>INE692A01016</t>
  </si>
  <si>
    <t>Life Insurance Corporation of India</t>
  </si>
  <si>
    <t>INE0J1Y01017</t>
  </si>
  <si>
    <t>Adani Total Gas Ltd.</t>
  </si>
  <si>
    <t>INE399L01023</t>
  </si>
  <si>
    <t>Edelweiss NIFTY Next 50 Index Fund</t>
  </si>
  <si>
    <t>Nifty Next 50 Index</t>
  </si>
  <si>
    <t>PORTFOLIO STATEMENT OF EDELWEISS NIFTY SMALLCAP 250 INDEX FUND AS ON JANUARY 31, 2025</t>
  </si>
  <si>
    <t>(An Open-ended Equity Scheme replicating Nifty Smallcap 250 Index)</t>
  </si>
  <si>
    <t>Crompton Greaves Cons Electrical Ltd.</t>
  </si>
  <si>
    <t>INE299U01018</t>
  </si>
  <si>
    <t>Krishna Inst of Medical Sciences Ltd.</t>
  </si>
  <si>
    <t>INE967H01025</t>
  </si>
  <si>
    <t>Five Star Business Finance Ltd.</t>
  </si>
  <si>
    <t>INE128S01021</t>
  </si>
  <si>
    <t>Navin Fluorine International Ltd.</t>
  </si>
  <si>
    <t>INE048G01026</t>
  </si>
  <si>
    <t>Angel One Ltd.</t>
  </si>
  <si>
    <t>INE732I01013</t>
  </si>
  <si>
    <t>Indian Energy Exchange Ltd.</t>
  </si>
  <si>
    <t>INE022Q01020</t>
  </si>
  <si>
    <t>City Union Bank Ltd.</t>
  </si>
  <si>
    <t>INE491A01021</t>
  </si>
  <si>
    <t>REDINGTON LIMITED</t>
  </si>
  <si>
    <t>INE891D01026</t>
  </si>
  <si>
    <t>Kalpataru Projects International Ltd.</t>
  </si>
  <si>
    <t>INE220B01022</t>
  </si>
  <si>
    <t>PNB Housing Finance Ltd.</t>
  </si>
  <si>
    <t>INE572E01012</t>
  </si>
  <si>
    <t>Himadri Speciality Chemical Ltd.</t>
  </si>
  <si>
    <t>INE019C01026</t>
  </si>
  <si>
    <t>Elgi Equipments Ltd.</t>
  </si>
  <si>
    <t>INE285A01027</t>
  </si>
  <si>
    <t>The Ramco Cements Ltd.</t>
  </si>
  <si>
    <t>INE331A01037</t>
  </si>
  <si>
    <t>Aditya Birla Real Estate Ltd.</t>
  </si>
  <si>
    <t>INE055A01016</t>
  </si>
  <si>
    <t>Paper, Forest &amp; Jute Products</t>
  </si>
  <si>
    <t>Inox Wind Ltd.</t>
  </si>
  <si>
    <t>INE066P01011</t>
  </si>
  <si>
    <t>KEC International Ltd.</t>
  </si>
  <si>
    <t>INE389H01022</t>
  </si>
  <si>
    <t>Aster DM Healthcare Ltd.</t>
  </si>
  <si>
    <t>INE914M01019</t>
  </si>
  <si>
    <t>Dr. Lal Path Labs Ltd.</t>
  </si>
  <si>
    <t>INE600L01024</t>
  </si>
  <si>
    <t>Firstsource Solutions Ltd.</t>
  </si>
  <si>
    <t>INE684F01012</t>
  </si>
  <si>
    <t>National Buildings Construction Corporation Ltd.</t>
  </si>
  <si>
    <t>INE095N01031</t>
  </si>
  <si>
    <t>NCC Ltd.</t>
  </si>
  <si>
    <t>INE868B01028</t>
  </si>
  <si>
    <t>Sonata Software Ltd.</t>
  </si>
  <si>
    <t>INE269A01021</t>
  </si>
  <si>
    <t>Atul Ltd.</t>
  </si>
  <si>
    <t>INE100A01010</t>
  </si>
  <si>
    <t>Gujarat State Petronet Ltd.</t>
  </si>
  <si>
    <t>INE246F01010</t>
  </si>
  <si>
    <t>RBL Bank Ltd.</t>
  </si>
  <si>
    <t>INE976G01028</t>
  </si>
  <si>
    <t>Aavas Financiers Ltd.</t>
  </si>
  <si>
    <t>INE216P01012</t>
  </si>
  <si>
    <t>Zee Entertainment Enterprises Ltd.</t>
  </si>
  <si>
    <t>INE256A01028</t>
  </si>
  <si>
    <t>Entertainment</t>
  </si>
  <si>
    <t>The Great Eastern Shipping Company Ltd.</t>
  </si>
  <si>
    <t>INE017A01032</t>
  </si>
  <si>
    <t>Welspun Corp Ltd.</t>
  </si>
  <si>
    <t>INE191B01025</t>
  </si>
  <si>
    <t>Sammaan Capital Ltd.</t>
  </si>
  <si>
    <t>INE148I01020</t>
  </si>
  <si>
    <t>Affle (India) Ltd.</t>
  </si>
  <si>
    <t>INE00WC01027</t>
  </si>
  <si>
    <t>Narayana Hrudayalaya ltd.</t>
  </si>
  <si>
    <t>INE410P01011</t>
  </si>
  <si>
    <t>Aarti Industries Ltd.</t>
  </si>
  <si>
    <t>INE769A01020</t>
  </si>
  <si>
    <t>CESC Ltd.</t>
  </si>
  <si>
    <t>INE486A01021</t>
  </si>
  <si>
    <t>HFCL Ltd.</t>
  </si>
  <si>
    <t>INE548A01028</t>
  </si>
  <si>
    <t>Aegis Logistics Ltd.</t>
  </si>
  <si>
    <t>INE208C01025</t>
  </si>
  <si>
    <t>EID Parry India Ltd.</t>
  </si>
  <si>
    <t>INE126A01031</t>
  </si>
  <si>
    <t>Bata India Ltd.</t>
  </si>
  <si>
    <t>INE176A01028</t>
  </si>
  <si>
    <t>IIFL Finance Ltd.</t>
  </si>
  <si>
    <t>INE530B01024</t>
  </si>
  <si>
    <t>Anant Raj Ltd.</t>
  </si>
  <si>
    <t>INE242C01024</t>
  </si>
  <si>
    <t>Ramkrishna Forgings Ltd.</t>
  </si>
  <si>
    <t>INE399G01023</t>
  </si>
  <si>
    <t>EIH Ltd.</t>
  </si>
  <si>
    <t>INE230A01023</t>
  </si>
  <si>
    <t>Hindustan Copper Ltd.</t>
  </si>
  <si>
    <t>INE531E01026</t>
  </si>
  <si>
    <t>Jaiprakash Power Ventures Ltd.</t>
  </si>
  <si>
    <t>INE351F01018</t>
  </si>
  <si>
    <t>PVR Inox Ltd.</t>
  </si>
  <si>
    <t>INE191H01014</t>
  </si>
  <si>
    <t>Chambal Fertilizers &amp; Chemicals Ltd.</t>
  </si>
  <si>
    <t>INE085A01013</t>
  </si>
  <si>
    <t>Swan Energy Ltd.</t>
  </si>
  <si>
    <t>INE665A01038</t>
  </si>
  <si>
    <t>Deepak Fertilizers &amp; Petrochem Corp Ltd.</t>
  </si>
  <si>
    <t>INE501A01019</t>
  </si>
  <si>
    <t>Finolex Cables Ltd.</t>
  </si>
  <si>
    <t>INE235A01022</t>
  </si>
  <si>
    <t>Equitas Small Finance Bank Ltd.</t>
  </si>
  <si>
    <t>INE063P01018</t>
  </si>
  <si>
    <t>Kirloskar Oil Engines Ltd.</t>
  </si>
  <si>
    <t>INE146L01010</t>
  </si>
  <si>
    <t>Asahi India Glass Ltd.</t>
  </si>
  <si>
    <t>INE439A01020</t>
  </si>
  <si>
    <t>Ratnamani Metals &amp; Tubes Ltd.</t>
  </si>
  <si>
    <t>INE703B01027</t>
  </si>
  <si>
    <t>Jubilant Pharmova Ltd.</t>
  </si>
  <si>
    <t>INE700A01033</t>
  </si>
  <si>
    <t>BEML Ltd.</t>
  </si>
  <si>
    <t>INE258A01016</t>
  </si>
  <si>
    <t>PTC Industries Ltd.</t>
  </si>
  <si>
    <t>INE596F01018</t>
  </si>
  <si>
    <t>Intellect Design Arena Ltd.</t>
  </si>
  <si>
    <t>INE306R01017</t>
  </si>
  <si>
    <t>Ircon International Ltd.</t>
  </si>
  <si>
    <t>INE962Y01021</t>
  </si>
  <si>
    <t>Rainbow Children's Medicare Ltd.</t>
  </si>
  <si>
    <t>INE961O01016</t>
  </si>
  <si>
    <t>Pfizer Ltd.</t>
  </si>
  <si>
    <t>INE182A01018</t>
  </si>
  <si>
    <t>Sapphire Foods India Ltd.</t>
  </si>
  <si>
    <t>INE806T01020</t>
  </si>
  <si>
    <t>Devyani International Ltd.</t>
  </si>
  <si>
    <t>INE872J01023</t>
  </si>
  <si>
    <t>Nuvama Wealth Management Ltd.</t>
  </si>
  <si>
    <t>INE531F01015</t>
  </si>
  <si>
    <t>HBL Engineering Ltd.</t>
  </si>
  <si>
    <t>INE292B01021</t>
  </si>
  <si>
    <t>Lemon Tree Hotels Ltd.</t>
  </si>
  <si>
    <t>INE970X01018</t>
  </si>
  <si>
    <t>PCBL Chemical Ltd.</t>
  </si>
  <si>
    <t>INE602A01031</t>
  </si>
  <si>
    <t>V-Guard Industries Ltd.</t>
  </si>
  <si>
    <t>INE951I01027</t>
  </si>
  <si>
    <t>Ujjivan Small Finance Bank Ltd.</t>
  </si>
  <si>
    <t>INE551W01018</t>
  </si>
  <si>
    <t>Anand Rathi Wealth Ltd.</t>
  </si>
  <si>
    <t>INE463V01026</t>
  </si>
  <si>
    <t>Eris Lifesciences Ltd.</t>
  </si>
  <si>
    <t>INE406M01024</t>
  </si>
  <si>
    <t>Indiamart Intermesh Ltd.</t>
  </si>
  <si>
    <t>INE933S01016</t>
  </si>
  <si>
    <t>Sumitomo Chemical India Ltd.</t>
  </si>
  <si>
    <t>INE258G01013</t>
  </si>
  <si>
    <t>Aptus Value Housing Finance India Ltd.</t>
  </si>
  <si>
    <t>INE852O01025</t>
  </si>
  <si>
    <t>CEAT Ltd.</t>
  </si>
  <si>
    <t>INE482A01020</t>
  </si>
  <si>
    <t>Olectra Greentech Ltd.</t>
  </si>
  <si>
    <t>INE260D01016</t>
  </si>
  <si>
    <t>Usha Martin Ltd.</t>
  </si>
  <si>
    <t>INE228A01035</t>
  </si>
  <si>
    <t>CIE Automotive India Ltd.</t>
  </si>
  <si>
    <t>INE536H01010</t>
  </si>
  <si>
    <t>Finolex Industries Ltd.</t>
  </si>
  <si>
    <t>INE183A01024</t>
  </si>
  <si>
    <t>Jindal Saw Ltd.</t>
  </si>
  <si>
    <t>INE324A01032</t>
  </si>
  <si>
    <t>Balrampur Chini Mills Ltd.</t>
  </si>
  <si>
    <t>INE119A01028</t>
  </si>
  <si>
    <t>Happiest Minds Technologies Ltd.</t>
  </si>
  <si>
    <t>INE419U01012</t>
  </si>
  <si>
    <t>Chalet Hotels Ltd.</t>
  </si>
  <si>
    <t>INE427F01016</t>
  </si>
  <si>
    <t>Jupiter Wagons Ltd.</t>
  </si>
  <si>
    <t>INE209L01016</t>
  </si>
  <si>
    <t>Jyothy Labs Ltd.</t>
  </si>
  <si>
    <t>INE668F01031</t>
  </si>
  <si>
    <t>Techno Electric &amp; Engineering Co. Ltd.</t>
  </si>
  <si>
    <t>INE285K01026</t>
  </si>
  <si>
    <t>Sobha Ltd.</t>
  </si>
  <si>
    <t>INE671H01015</t>
  </si>
  <si>
    <t>Shyam Metalics And Energy Ltd.</t>
  </si>
  <si>
    <t>INE810G01011</t>
  </si>
  <si>
    <t>Raymond Ltd.</t>
  </si>
  <si>
    <t>INE301A01014</t>
  </si>
  <si>
    <t>Sanofi India Ltd.</t>
  </si>
  <si>
    <t>INE058A01010</t>
  </si>
  <si>
    <t>JK Lakshmi Cement Ltd.</t>
  </si>
  <si>
    <t>INE786A01032</t>
  </si>
  <si>
    <t>Aditya Birla Sun Life AMC Ltd.</t>
  </si>
  <si>
    <t>INE404A01024</t>
  </si>
  <si>
    <t>Westlife Foodworld Ltd.</t>
  </si>
  <si>
    <t>INE274F01020</t>
  </si>
  <si>
    <t>NMDC Steel Ltd.</t>
  </si>
  <si>
    <t>INE0NNS01018</t>
  </si>
  <si>
    <t>Signatureglobal (India) Ltd.</t>
  </si>
  <si>
    <t>INE903U01023</t>
  </si>
  <si>
    <t>Kansai Nerolac Paints Ltd.</t>
  </si>
  <si>
    <t>INE531A01024</t>
  </si>
  <si>
    <t>Elecon Engineering Company Ltd.</t>
  </si>
  <si>
    <t>INE205B01031</t>
  </si>
  <si>
    <t>Vardhman Textiles Ltd.</t>
  </si>
  <si>
    <t>INE825A01020</t>
  </si>
  <si>
    <t>Engineers India Ltd.</t>
  </si>
  <si>
    <t>INE510A01028</t>
  </si>
  <si>
    <t>Metropolis Healthcare Ltd.</t>
  </si>
  <si>
    <t>INE112L01020</t>
  </si>
  <si>
    <t>Gujarat Narmada Valley Fert &amp; Chem Ltd.</t>
  </si>
  <si>
    <t>INE113A01013</t>
  </si>
  <si>
    <t>Gujarat State Fertilizers &amp; Chem Ltd.</t>
  </si>
  <si>
    <t>INE026A01025</t>
  </si>
  <si>
    <t>Astrazeneca Pharma India Ltd.</t>
  </si>
  <si>
    <t>INE203A01020</t>
  </si>
  <si>
    <t>The Jammu &amp; Kashmir Bank Ltd.</t>
  </si>
  <si>
    <t>INE168A01041</t>
  </si>
  <si>
    <t>Capri Global Capital Ltd.</t>
  </si>
  <si>
    <t>INE180C01042</t>
  </si>
  <si>
    <t>JM Financial Ltd.</t>
  </si>
  <si>
    <t>INE780C01023</t>
  </si>
  <si>
    <t>Godawari Power And Ispat Ltd.</t>
  </si>
  <si>
    <t>INE177H01039</t>
  </si>
  <si>
    <t>Mastek Ltd.</t>
  </si>
  <si>
    <t>INE759A01021</t>
  </si>
  <si>
    <t>Welspun Living Ltd.</t>
  </si>
  <si>
    <t>INE192B01031</t>
  </si>
  <si>
    <t>Vinati Organics Ltd.</t>
  </si>
  <si>
    <t>INE410B01037</t>
  </si>
  <si>
    <t>KNR Constructions Ltd.</t>
  </si>
  <si>
    <t>INE634I01029</t>
  </si>
  <si>
    <t>JK Tyre &amp; Industries Ltd.</t>
  </si>
  <si>
    <t>INE573A01042</t>
  </si>
  <si>
    <t>Sterling &amp; Wilson Renewable Energy Ltd.</t>
  </si>
  <si>
    <t>INE00M201021</t>
  </si>
  <si>
    <t>Gujarat Pipavav Port Ltd.</t>
  </si>
  <si>
    <t>INE517F01014</t>
  </si>
  <si>
    <t>Tanla Platforms Ltd.</t>
  </si>
  <si>
    <t>INE483C01032</t>
  </si>
  <si>
    <t>R R Kabel Ltd.</t>
  </si>
  <si>
    <t>INE777K01022</t>
  </si>
  <si>
    <t>Blue Dart Express Ltd.</t>
  </si>
  <si>
    <t>INE233B01017</t>
  </si>
  <si>
    <t>Cera Sanitaryware Ltd.</t>
  </si>
  <si>
    <t>INE739E01017</t>
  </si>
  <si>
    <t>Quess Corp Ltd.</t>
  </si>
  <si>
    <t>INE615P01015</t>
  </si>
  <si>
    <t>Trident Ltd.</t>
  </si>
  <si>
    <t>INE064C01022</t>
  </si>
  <si>
    <t>KSB Ltd.</t>
  </si>
  <si>
    <t>INE999A01023</t>
  </si>
  <si>
    <t>Bombay Burmah Trading Corporation Ltd.</t>
  </si>
  <si>
    <t>INE050A01025</t>
  </si>
  <si>
    <t>IFCI Ltd.</t>
  </si>
  <si>
    <t>INE039A01010</t>
  </si>
  <si>
    <t>Saregama India Ltd.</t>
  </si>
  <si>
    <t>INE979A01025</t>
  </si>
  <si>
    <t>Tata Teleservices (Maharashtra) Ltd.</t>
  </si>
  <si>
    <t>INE517B01013</t>
  </si>
  <si>
    <t>PNC Infratech Ltd.</t>
  </si>
  <si>
    <t>INE195J01029</t>
  </si>
  <si>
    <t>RailTel Corporation of India Ltd.</t>
  </si>
  <si>
    <t>INE0DD101019</t>
  </si>
  <si>
    <t>Nuvoco Vistas Corporation Ltd.</t>
  </si>
  <si>
    <t>INE118D01016</t>
  </si>
  <si>
    <t>RITES LTD.</t>
  </si>
  <si>
    <t>INE320J01015</t>
  </si>
  <si>
    <t>Valor Estate Ltd.</t>
  </si>
  <si>
    <t>INE879I01012</t>
  </si>
  <si>
    <t>Network18 Media &amp; Investments Ltd.</t>
  </si>
  <si>
    <t>INE870H01013</t>
  </si>
  <si>
    <t>Fine Organic Industries Ltd.</t>
  </si>
  <si>
    <t>INE686Y01026</t>
  </si>
  <si>
    <t>Chemplast Sanmar Ltd.</t>
  </si>
  <si>
    <t>INE488A01050</t>
  </si>
  <si>
    <t>Archean Chemical Industries Ltd.</t>
  </si>
  <si>
    <t>INE128X01021</t>
  </si>
  <si>
    <t>HEG Ltd.</t>
  </si>
  <si>
    <t>INE545A01024</t>
  </si>
  <si>
    <t>Birla Corporation Ltd.</t>
  </si>
  <si>
    <t>INE340A01012</t>
  </si>
  <si>
    <t>Shipping Corporation Of India Ltd.</t>
  </si>
  <si>
    <t>INE109A01011</t>
  </si>
  <si>
    <t>Triveni Engineering &amp; Industries Ltd.</t>
  </si>
  <si>
    <t>INE256C01024</t>
  </si>
  <si>
    <t>Jbm Auto Ltd.</t>
  </si>
  <si>
    <t>INE927D01051</t>
  </si>
  <si>
    <t>Clean Science and Technology Ltd.</t>
  </si>
  <si>
    <t>INE227W01023</t>
  </si>
  <si>
    <t>Syrma Sgs Technology Ltd.</t>
  </si>
  <si>
    <t>INE0DYJ01015</t>
  </si>
  <si>
    <t>Graphite India Ltd.</t>
  </si>
  <si>
    <t>INE371A01025</t>
  </si>
  <si>
    <t>Mahindra Lifespace Developers Ltd.</t>
  </si>
  <si>
    <t>INE813A01018</t>
  </si>
  <si>
    <t>G R Infraprojects Ltd.</t>
  </si>
  <si>
    <t>INE201P01022</t>
  </si>
  <si>
    <t>Central Bank of India</t>
  </si>
  <si>
    <t>INE483A01010</t>
  </si>
  <si>
    <t>ITI Ltd.</t>
  </si>
  <si>
    <t>INE248A01017</t>
  </si>
  <si>
    <t>Latent View Analytics Ltd.</t>
  </si>
  <si>
    <t>INE0I7C01011</t>
  </si>
  <si>
    <t>Honasa Consumer Ltd.</t>
  </si>
  <si>
    <t>INE0J5401028</t>
  </si>
  <si>
    <t>Shree Renuka Sugars Ltd.</t>
  </si>
  <si>
    <t>INE087H01022</t>
  </si>
  <si>
    <t>SBFC Finance Ltd.</t>
  </si>
  <si>
    <t>INE423Y01016</t>
  </si>
  <si>
    <t>RHI Magnesita India Ltd.</t>
  </si>
  <si>
    <t>INE743M01012</t>
  </si>
  <si>
    <t>Avanti Feeds Ltd.</t>
  </si>
  <si>
    <t>INE871C01038</t>
  </si>
  <si>
    <t>Cello World Ltd.</t>
  </si>
  <si>
    <t>INE0LMW01024</t>
  </si>
  <si>
    <t>Godrej Agrovet Ltd.</t>
  </si>
  <si>
    <t>INE850D01014</t>
  </si>
  <si>
    <t>Gujarat Mineral Development Corporation Ltd.</t>
  </si>
  <si>
    <t>INE131A01031</t>
  </si>
  <si>
    <t>Minerals &amp; Mining</t>
  </si>
  <si>
    <t>Chennai Petroleum Corporation Ltd.</t>
  </si>
  <si>
    <t>INE178A01016</t>
  </si>
  <si>
    <t>Maharashtra Seamless Ltd.</t>
  </si>
  <si>
    <t>INE271B01025</t>
  </si>
  <si>
    <t>Rajesh Exports Ltd.</t>
  </si>
  <si>
    <t>INE343B01030</t>
  </si>
  <si>
    <t>VIP Industries Ltd.</t>
  </si>
  <si>
    <t>INE054A01027</t>
  </si>
  <si>
    <t>UCO Bank</t>
  </si>
  <si>
    <t>INE691A01018</t>
  </si>
  <si>
    <t>C.E. Info Systems Ltd.</t>
  </si>
  <si>
    <t>INE0BV301023</t>
  </si>
  <si>
    <t>Easy Trip Planners Ltd.</t>
  </si>
  <si>
    <t>INE07O001026</t>
  </si>
  <si>
    <t>Alkyl Amines Chemicals Ltd.</t>
  </si>
  <si>
    <t>INE150B01039</t>
  </si>
  <si>
    <t>Alok Industries Ltd.</t>
  </si>
  <si>
    <t>INE270A01029</t>
  </si>
  <si>
    <t>Rashtriya Chemicals and Fertilizers Ltd.</t>
  </si>
  <si>
    <t>INE027A01015</t>
  </si>
  <si>
    <t>Campus Activewear Ltd.</t>
  </si>
  <si>
    <t>INE278Y01022</t>
  </si>
  <si>
    <t>Varroc Engineering Ltd.</t>
  </si>
  <si>
    <t>INE665L01035</t>
  </si>
  <si>
    <t>INOX INDIA LIMITED</t>
  </si>
  <si>
    <t>INE616N01034</t>
  </si>
  <si>
    <t>TVS Supply Chain Solutions Ltd.</t>
  </si>
  <si>
    <t>INE395N01027</t>
  </si>
  <si>
    <t>Just Dial Ltd.</t>
  </si>
  <si>
    <t>INE599M01018</t>
  </si>
  <si>
    <t>Route Mobile Ltd.</t>
  </si>
  <si>
    <t>INE450U01017</t>
  </si>
  <si>
    <t>RattanIndia Enterprises Ltd.</t>
  </si>
  <si>
    <t>INE834M01019</t>
  </si>
  <si>
    <t>Balaji Amines Ltd.</t>
  </si>
  <si>
    <t>INE050E01027</t>
  </si>
  <si>
    <t>Sun Pharma Advanced Research Co. Ltd.</t>
  </si>
  <si>
    <t>INE232I01014</t>
  </si>
  <si>
    <t>Gujarat Ambuja Exports Ltd.</t>
  </si>
  <si>
    <t>INE036B01030</t>
  </si>
  <si>
    <t>MMTC Ltd.</t>
  </si>
  <si>
    <t>INE123F01029</t>
  </si>
  <si>
    <t>Edelweiss NIFTY Smallcap 250 Index Fund</t>
  </si>
  <si>
    <t>PORTFOLIO STATEMENT OF EDELWEISS GOLD ETF FUND AS ON JANUARY 31, 2025</t>
  </si>
  <si>
    <t>((An open ended exchange traded fund replicating/tracking domestic prices of Gold))</t>
  </si>
  <si>
    <t xml:space="preserve">a) Gold </t>
  </si>
  <si>
    <t>Edelweiss Gold ETF</t>
  </si>
  <si>
    <t>PORTFOLIO STATEMENT OF EDELWEISS  LIQUID FUND AS ON JANUARY 31, 2025</t>
  </si>
  <si>
    <t>(An open-ended liquid scheme)</t>
  </si>
  <si>
    <t>182 DAYS TBILL RED 20-02-2025</t>
  </si>
  <si>
    <t>IN002024Y217</t>
  </si>
  <si>
    <t>91 DAYS TBILL RED 17-04-2025</t>
  </si>
  <si>
    <t>IN002024X417</t>
  </si>
  <si>
    <t>91 DAYS TBILL RED 24-04-2025</t>
  </si>
  <si>
    <t>IN002024X425</t>
  </si>
  <si>
    <t>182 DAYS TBILL RED 06-02-2025</t>
  </si>
  <si>
    <t>IN002024Y191</t>
  </si>
  <si>
    <t>364 DAYS TBILL RED 06-03-2025</t>
  </si>
  <si>
    <t>IN002023Z521</t>
  </si>
  <si>
    <t>HDFC BANK CD RED 24-03-2025#**</t>
  </si>
  <si>
    <t>INE040A16GC9</t>
  </si>
  <si>
    <t>CANARA BANK CD RED 07-03-2025#**</t>
  </si>
  <si>
    <t>INE476A16ZC5</t>
  </si>
  <si>
    <t>ICICI BANK CD RED 17-04-2025#</t>
  </si>
  <si>
    <t>INE090AD6220</t>
  </si>
  <si>
    <t>AXIS BANK LTD CD RED 05-03-2025#</t>
  </si>
  <si>
    <t>INE238AD6702</t>
  </si>
  <si>
    <t>BANK OF BARODA CD RED 07-03-2025#**</t>
  </si>
  <si>
    <t>INE028A16GY8</t>
  </si>
  <si>
    <t>PUNJAB NATIONAL BK CD 13-03-25#**</t>
  </si>
  <si>
    <t>INE160A16QO9</t>
  </si>
  <si>
    <t>AXIS BANK LTD CD RED 24-03-2025#**</t>
  </si>
  <si>
    <t>INE238AD6AD1</t>
  </si>
  <si>
    <t>PUNJAB NATIONAL BANK CD RED 27-03-2025#</t>
  </si>
  <si>
    <t>INE160A16QQ4</t>
  </si>
  <si>
    <t>BANK OF BARODA CD RED 24-04-2025#**</t>
  </si>
  <si>
    <t>INE028A16HN9</t>
  </si>
  <si>
    <t>BANK OF BARODA CD RED 25-02-2025#</t>
  </si>
  <si>
    <t>INE028A16EZ0</t>
  </si>
  <si>
    <t>BANK OF BARODA CD RED 17-04-2025#**</t>
  </si>
  <si>
    <t>INE028A16HM1</t>
  </si>
  <si>
    <t>FITCH A1+</t>
  </si>
  <si>
    <t>CANARA BANK CD RED 03-02-2025#</t>
  </si>
  <si>
    <t>INE476A16YV8</t>
  </si>
  <si>
    <t>HDFC BANK CD 12-03-25#**</t>
  </si>
  <si>
    <t>INE040A16EU6</t>
  </si>
  <si>
    <t>DBS BANK IND LTD. CD RED 19-03-2025#</t>
  </si>
  <si>
    <t>INE01GA16236</t>
  </si>
  <si>
    <t>AXIS BANK LTD CD RED 02-05-2025#**</t>
  </si>
  <si>
    <t>INE238AD6AJ8</t>
  </si>
  <si>
    <t>BANK OF BARODA CD RED 20-02-2025#</t>
  </si>
  <si>
    <t>INE028A16EX5</t>
  </si>
  <si>
    <t>NABARD CP RED 17-04-2025**</t>
  </si>
  <si>
    <t>INE261F14MS9</t>
  </si>
  <si>
    <t>RELIANCE RETAIL VENTURES CP R 07-03-25**</t>
  </si>
  <si>
    <t>INE929O14CW6</t>
  </si>
  <si>
    <t>RELIANCE IND CP RED 03-02-2025</t>
  </si>
  <si>
    <t>INE002A14KW4</t>
  </si>
  <si>
    <t>LARSEN &amp; TOUBRO LTD CP RED 06-02-2025</t>
  </si>
  <si>
    <t>INE018A14LF3</t>
  </si>
  <si>
    <t>TATA CAPITAL HSNG FI CP 07-02-25**</t>
  </si>
  <si>
    <t>INE033L14NM1</t>
  </si>
  <si>
    <t>ADITYA BIRLA FIN LTD CP 07-02-25</t>
  </si>
  <si>
    <t>INE860H144F9</t>
  </si>
  <si>
    <t>LARSEN &amp; TOUBRO LTD CP RED 14-02-2025**</t>
  </si>
  <si>
    <t>INE018A14LG1</t>
  </si>
  <si>
    <t>RELIANCE RETAIL VENTURES CP RED 18-02-25**</t>
  </si>
  <si>
    <t>INE929O14CT2</t>
  </si>
  <si>
    <t>SIDBI CP RED 06-03-2025**</t>
  </si>
  <si>
    <t>INE556F14KQ0</t>
  </si>
  <si>
    <t>NABARD CP RED 06-03-2025**</t>
  </si>
  <si>
    <t>INE261F14MM2</t>
  </si>
  <si>
    <t>LARSEN &amp; TOUBRO LTD CP RED 10-03-2025**</t>
  </si>
  <si>
    <t>INE018A14LH9</t>
  </si>
  <si>
    <t>NETWORK 18 MED&amp;INV CP RED 11-03-2025**</t>
  </si>
  <si>
    <t>INE870H14UD8</t>
  </si>
  <si>
    <t>ADITYA BIRLA HSG FIN CP RED 17-03-2025**</t>
  </si>
  <si>
    <t>INE831R14EO0</t>
  </si>
  <si>
    <t>LIC HSG FIN CP RED 18-03-2025**</t>
  </si>
  <si>
    <t>INE115A14EY3</t>
  </si>
  <si>
    <t>HDFC SECURITIES LTD. CP RED 18-03-2025**</t>
  </si>
  <si>
    <t>INE700G14MT2</t>
  </si>
  <si>
    <t>KOTAK SECURITIES LTD CP RED 18-03-2025**</t>
  </si>
  <si>
    <t>INE028E14PX8</t>
  </si>
  <si>
    <t>RELIANCE RETAIL VENTURES CP 24-03-2025**</t>
  </si>
  <si>
    <t>INE929O14CZ9</t>
  </si>
  <si>
    <t>MOTILAL OSWAL FIN SER CP RED 24-03-2025**</t>
  </si>
  <si>
    <t>INE338I14IZ2</t>
  </si>
  <si>
    <t>BAJAJ FINANCE LTD. CP RED 16-04-2025**</t>
  </si>
  <si>
    <t>INE296A14ZI9</t>
  </si>
  <si>
    <t>TATA MOTORS FIN CP RED 23-04-2025**</t>
  </si>
  <si>
    <t>INE477S14CW7</t>
  </si>
  <si>
    <t>GODREJ INDUSTRIES LTD CP RED 20-02-2025**</t>
  </si>
  <si>
    <t>INE233A14V82</t>
  </si>
  <si>
    <t>GODREJ INDUSTRIES LTD CP RED 27-02-2025**</t>
  </si>
  <si>
    <t>INE233A14W32</t>
  </si>
  <si>
    <t>BOBCARD LTD. CP RED 27-02-2025**</t>
  </si>
  <si>
    <t>INE027214738</t>
  </si>
  <si>
    <t>GODREJ INDUSTRIES LT CP 16-04-25**</t>
  </si>
  <si>
    <t>INE233A14Y22</t>
  </si>
  <si>
    <t>GODREJ INDUSTRIES LTD CP RED 22-04-2025**</t>
  </si>
  <si>
    <t>INE233A14Y55</t>
  </si>
  <si>
    <t>ICICI SECURITIES CP RED 05-02-25**</t>
  </si>
  <si>
    <t>INE763G14VZ8</t>
  </si>
  <si>
    <t>L&amp;T FINANCE LTD CP RED 13-02-25**</t>
  </si>
  <si>
    <t>INE498L14CV0</t>
  </si>
  <si>
    <t>AXIS SECURITIES LTD. CP RED 21-02-2025**</t>
  </si>
  <si>
    <t>INE110O14EI8</t>
  </si>
  <si>
    <t>TATA CAPITAL LTD CP RED 24-02-2025**</t>
  </si>
  <si>
    <t>INE976I14PE9</t>
  </si>
  <si>
    <t>ADITYA BIRLA FIN LTD CP RED 03-03-2025**</t>
  </si>
  <si>
    <t>INE860H144L7</t>
  </si>
  <si>
    <t>HERO FINCORP LTD CP RED 03-03-2025**</t>
  </si>
  <si>
    <t>INE957N14HY4</t>
  </si>
  <si>
    <t>ICICI SECURITIES CP RED 05-03-2025**</t>
  </si>
  <si>
    <t>INE763G14WG6</t>
  </si>
  <si>
    <t>GODREJ CONSUMER PDT CP RED 10-03-2025**</t>
  </si>
  <si>
    <t>INE102D14AL0</t>
  </si>
  <si>
    <t>GODREJ INDUSTRIES CP 21-03-2025**</t>
  </si>
  <si>
    <t>INE233A14X56</t>
  </si>
  <si>
    <t>ICICI SECURITIES CP RED 19-03-2025**</t>
  </si>
  <si>
    <t>INE763G14UC9</t>
  </si>
  <si>
    <t>HDFC SECURITIES LTD. CP RED 22-04-2025**</t>
  </si>
  <si>
    <t>INE700G14NC6</t>
  </si>
  <si>
    <t>ICICI SECURITIES CP RED 25-04-25**</t>
  </si>
  <si>
    <t>INE763G14WR3</t>
  </si>
  <si>
    <t>MOTILAL OSWAL FIN SER CP RED 22-04-2025**</t>
  </si>
  <si>
    <t>INE338I14JA3</t>
  </si>
  <si>
    <t>Direct Plan Daily IDCW Option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</si>
  <si>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</si>
  <si>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</si>
  <si>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</si>
  <si>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</si>
  <si>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</si>
  <si>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</si>
  <si>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</si>
  <si>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</si>
  <si>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</si>
  <si>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</si>
  <si>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</si>
  <si>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</si>
  <si>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</si>
  <si>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</si>
  <si>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</si>
  <si>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</si>
  <si>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</si>
  <si>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</si>
  <si>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</si>
  <si>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</si>
  <si>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BHARAT BOND FOF – APRIL 2033 AS ON JANUARY 31, 2025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</si>
  <si>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</si>
  <si>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</si>
  <si>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</si>
  <si>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</si>
  <si>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</si>
  <si>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JANUARY 31, 2025</t>
  </si>
  <si>
    <t>(An open ended debt scheme investing in government securities across maturity)</t>
  </si>
  <si>
    <t>7.34% GOVT OF INDIA RED 22-04-2064</t>
  </si>
  <si>
    <t>IN0020240035</t>
  </si>
  <si>
    <t>6.79% GOVT OF INDIA RED 07-10-2034</t>
  </si>
  <si>
    <t>IN0020240126</t>
  </si>
  <si>
    <t>7.30% GOVT OF INDIA RED 19-06-2053</t>
  </si>
  <si>
    <t>IN0020230051</t>
  </si>
  <si>
    <t>7.23% GOVT OF INDIA RED 15-04-2039</t>
  </si>
  <si>
    <t>IN0020240027</t>
  </si>
  <si>
    <t>8.38% GUJARAT SDL RED 27-02-2029</t>
  </si>
  <si>
    <t>IN1520180309</t>
  </si>
  <si>
    <t>Edelweiss Government Securities Fund</t>
  </si>
  <si>
    <t>Gilt Fund</t>
  </si>
  <si>
    <t>PORTFOLIO STATEMENT OF EDELWEISS OVERNIGHT FUND AS ON JANUARY 31, 2025</t>
  </si>
  <si>
    <t>(An open-ended debt scheme investing in overnight instruments.)</t>
  </si>
  <si>
    <t>Regular Annual IDCW Option</t>
  </si>
  <si>
    <t>Regular Daily IDCW Option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</si>
  <si>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</si>
  <si>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</si>
  <si>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</si>
  <si>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</si>
  <si>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</si>
  <si>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</si>
  <si>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</si>
  <si>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</si>
  <si>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</si>
  <si>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SMALL CAP FUND AS ON JANUARY 31, 2025</t>
  </si>
  <si>
    <t>(An open ended scheme predominantly investing in small cap stocks)</t>
  </si>
  <si>
    <t>Kirloskar Pneumatic Co.Ltd.</t>
  </si>
  <si>
    <t>INE811A01020</t>
  </si>
  <si>
    <t>Dodla Dairy Ltd.</t>
  </si>
  <si>
    <t>INE021O01019</t>
  </si>
  <si>
    <t>K.P.R. Mill Ltd.</t>
  </si>
  <si>
    <t>INE930H01031</t>
  </si>
  <si>
    <t>Arvind Fashions Ltd.</t>
  </si>
  <si>
    <t>INE955V01021</t>
  </si>
  <si>
    <t>V-Mart Retail Ltd.</t>
  </si>
  <si>
    <t>INE665J01013</t>
  </si>
  <si>
    <t>Ahluwalia Contracts (India) Ltd.</t>
  </si>
  <si>
    <t>INE758C01029</t>
  </si>
  <si>
    <t>Emami Ltd.</t>
  </si>
  <si>
    <t>INE548C01032</t>
  </si>
  <si>
    <t>Cartrade Tech Ltd.</t>
  </si>
  <si>
    <t>INE290S01011</t>
  </si>
  <si>
    <t>Avalon Technologies Ltd.</t>
  </si>
  <si>
    <t>INE0LCL01028</t>
  </si>
  <si>
    <t>Voltamp Transformers Ltd.</t>
  </si>
  <si>
    <t>INE540H01012</t>
  </si>
  <si>
    <t>Garware Technical Fibres Ltd.</t>
  </si>
  <si>
    <t>INE276A01018</t>
  </si>
  <si>
    <t>CSB Bank Ltd.</t>
  </si>
  <si>
    <t>INE679A01013</t>
  </si>
  <si>
    <t>Mold-Tek Packaging Ltd.</t>
  </si>
  <si>
    <t>INE893J01029</t>
  </si>
  <si>
    <t>Rolex Rings Ltd.</t>
  </si>
  <si>
    <t>INE645S01016</t>
  </si>
  <si>
    <t>Carborundum Universal Ltd.</t>
  </si>
  <si>
    <t>INE120A01034</t>
  </si>
  <si>
    <t>Jamna Auto Industries Ltd.</t>
  </si>
  <si>
    <t>INE039C01032</t>
  </si>
  <si>
    <t>NOCIL Ltd.</t>
  </si>
  <si>
    <t>INE163A01018</t>
  </si>
  <si>
    <t>Rajratan Global Wire Ltd.</t>
  </si>
  <si>
    <t>INE451D01029</t>
  </si>
  <si>
    <t>Gabriel India Ltd.</t>
  </si>
  <si>
    <t>INE524A01029</t>
  </si>
  <si>
    <t>Edelweiss Small Cap Fund</t>
  </si>
  <si>
    <t>PORTFOLIO STATEMENT OF EDELWEISS NIFTY LARGE MID CAP 250 INDEX FUND AS ON JANUARY 31, 2025</t>
  </si>
  <si>
    <t>(An Open-ended Equity Scheme replicating Nifty LargeMidcap 250 Index)</t>
  </si>
  <si>
    <t>SRF Ltd.</t>
  </si>
  <si>
    <t>INE647A01010</t>
  </si>
  <si>
    <t>Yes Bank Ltd.</t>
  </si>
  <si>
    <t>INE528G01035</t>
  </si>
  <si>
    <t>Bharat Forge Ltd.</t>
  </si>
  <si>
    <t>INE465A01025</t>
  </si>
  <si>
    <t>UPL Ltd.</t>
  </si>
  <si>
    <t>INE628A01036</t>
  </si>
  <si>
    <t>GMR Airports Ltd.</t>
  </si>
  <si>
    <t>INE776C01039</t>
  </si>
  <si>
    <t>Supreme Industries Ltd.</t>
  </si>
  <si>
    <t>INE195A01028</t>
  </si>
  <si>
    <t>SBI Cards &amp; Payment Services Ltd.</t>
  </si>
  <si>
    <t>INE018E01016</t>
  </si>
  <si>
    <t>MRF Ltd.</t>
  </si>
  <si>
    <t>INE883A01011</t>
  </si>
  <si>
    <t>NMDC Ltd.</t>
  </si>
  <si>
    <t>INE584A01023</t>
  </si>
  <si>
    <t>Tata Elxsi Ltd.</t>
  </si>
  <si>
    <t>INE670A01012</t>
  </si>
  <si>
    <t>Container Corporation Of India Ltd.</t>
  </si>
  <si>
    <t>INE111A01025</t>
  </si>
  <si>
    <t>Jindal Stainless Ltd.</t>
  </si>
  <si>
    <t>INE220G01021</t>
  </si>
  <si>
    <t>Patanjali Foods Ltd.</t>
  </si>
  <si>
    <t>INE619A01035</t>
  </si>
  <si>
    <t>LIC Housing Finance Ltd.</t>
  </si>
  <si>
    <t>INE115A01026</t>
  </si>
  <si>
    <t>Delhivery Ltd.</t>
  </si>
  <si>
    <t>INE148O01028</t>
  </si>
  <si>
    <t>United Breweries Ltd.</t>
  </si>
  <si>
    <t>INE686F01025</t>
  </si>
  <si>
    <t>Deepak Nitrite Ltd.</t>
  </si>
  <si>
    <t>INE288B01029</t>
  </si>
  <si>
    <t>Tata Chemicals Ltd.</t>
  </si>
  <si>
    <t>INE092A01019</t>
  </si>
  <si>
    <t>L&amp;T Technology Services Ltd.</t>
  </si>
  <si>
    <t>INE010V01017</t>
  </si>
  <si>
    <t>Gujarat Fluorochemicals Ltd.</t>
  </si>
  <si>
    <t>INE09N301011</t>
  </si>
  <si>
    <t>AIA Engineering Ltd.</t>
  </si>
  <si>
    <t>INE212H01026</t>
  </si>
  <si>
    <t>Schaeffler India Ltd.</t>
  </si>
  <si>
    <t>INE513A01022</t>
  </si>
  <si>
    <t>Procter &amp; Gamble Hygiene&amp;HealthCare Ltd.</t>
  </si>
  <si>
    <t>INE179A01014</t>
  </si>
  <si>
    <t>Bank of India</t>
  </si>
  <si>
    <t>INE084A01016</t>
  </si>
  <si>
    <t>Berger Paints (I) Ltd.</t>
  </si>
  <si>
    <t>INE463A01038</t>
  </si>
  <si>
    <t>Linde India Ltd.</t>
  </si>
  <si>
    <t>INE473A01011</t>
  </si>
  <si>
    <t>Aditya Birla Capital Ltd.</t>
  </si>
  <si>
    <t>INE674K01013</t>
  </si>
  <si>
    <t>General Insurance Corporation of India</t>
  </si>
  <si>
    <t>INE481Y01014</t>
  </si>
  <si>
    <t>Bandhan Bank Ltd.</t>
  </si>
  <si>
    <t>INE545U01014</t>
  </si>
  <si>
    <t>Tata Technologies Ltd.</t>
  </si>
  <si>
    <t>INE142M01025</t>
  </si>
  <si>
    <t>L&amp;T Finance Ltd.</t>
  </si>
  <si>
    <t>INE498L01015</t>
  </si>
  <si>
    <t>Sundram Fasteners Ltd.</t>
  </si>
  <si>
    <t>INE387A01021</t>
  </si>
  <si>
    <t>IRB Infrastructure Developers Ltd.</t>
  </si>
  <si>
    <t>INE821I01022</t>
  </si>
  <si>
    <t>Timken India Ltd.</t>
  </si>
  <si>
    <t>INE325A01013</t>
  </si>
  <si>
    <t>Star Health &amp; Allied Insurance Co Ltd.</t>
  </si>
  <si>
    <t>INE575P01011</t>
  </si>
  <si>
    <t>Motherson Sumi Wiring India Ltd.</t>
  </si>
  <si>
    <t>INE0FS801015</t>
  </si>
  <si>
    <t>SKF India Ltd.</t>
  </si>
  <si>
    <t>INE640A01023</t>
  </si>
  <si>
    <t>Poonawalla Fincorp Ltd.</t>
  </si>
  <si>
    <t>INE511C01022</t>
  </si>
  <si>
    <t>Honeywell Automation India Ltd.</t>
  </si>
  <si>
    <t>INE671A01010</t>
  </si>
  <si>
    <t>3M India Ltd.</t>
  </si>
  <si>
    <t>INE470A01017</t>
  </si>
  <si>
    <t>Gujarat Gas Ltd.</t>
  </si>
  <si>
    <t>INE844O01030</t>
  </si>
  <si>
    <t>Bank of Maharashtra</t>
  </si>
  <si>
    <t>INE457A01014</t>
  </si>
  <si>
    <t>Tata Investment Corporation Ltd.</t>
  </si>
  <si>
    <t>INE672A01018</t>
  </si>
  <si>
    <t>NLC India Ltd.</t>
  </si>
  <si>
    <t>INE589A01014</t>
  </si>
  <si>
    <t>SJVN Ltd.</t>
  </si>
  <si>
    <t>INE002L01015</t>
  </si>
  <si>
    <t>ZF Commercial Vehicle Ctrl Sys Ind Ltd.</t>
  </si>
  <si>
    <t>INE342J01019</t>
  </si>
  <si>
    <t>Bayer Cropscience Ltd.</t>
  </si>
  <si>
    <t>INE462A01022</t>
  </si>
  <si>
    <t>Fertilizers &amp; Chemicals Travancore Ltd.</t>
  </si>
  <si>
    <t>INE188A01015</t>
  </si>
  <si>
    <t>Sun TV Network Ltd.</t>
  </si>
  <si>
    <t>INE424H01027</t>
  </si>
  <si>
    <t>IDBI Bank Ltd.</t>
  </si>
  <si>
    <t>INE008A01015</t>
  </si>
  <si>
    <t>The New India Assurance Company Ltd.</t>
  </si>
  <si>
    <t>INE470Y01017</t>
  </si>
  <si>
    <t>Adani Wilmar Ltd.</t>
  </si>
  <si>
    <t>INE699H01024</t>
  </si>
  <si>
    <t>Indian Overseas Bank</t>
  </si>
  <si>
    <t>INE565A01014</t>
  </si>
  <si>
    <t>Mangalore Refinery &amp; Petrochemicals Ltd.</t>
  </si>
  <si>
    <t>INE103A01014</t>
  </si>
  <si>
    <t>Edelweiss NIFTY Large Mid Cap 250 Index Fund</t>
  </si>
  <si>
    <t>PORTFOLIO STATEMENT OF EDELWEISS GOLD AND SILVER ETF FOF AS ON JANUARY 31, 2025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</si>
  <si>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</si>
  <si>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</si>
  <si>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</si>
  <si>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</si>
  <si>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</si>
  <si>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</si>
  <si>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CRISIL IBX AAA FINANCIAL SERVICES BOND – JAN 2028 INDEX FUND AS ON JANUARY 31, 2025</t>
  </si>
  <si>
    <t>(An open-ended target maturity debt Index Fund predominantly investing in the constituents of CRISIL IBX AAA Financial Services – Jan 2028 Index. Services – Jan 2028 Index. A relatively high-interest rate risk and relatively low credit risk.)</t>
  </si>
  <si>
    <t>8.29% AXIS FIN SR 01 NCD R 19-08-27</t>
  </si>
  <si>
    <t>INE891K07978</t>
  </si>
  <si>
    <t>8.01% MAH &amp; MAH FIN SR RED 24-12-2027**</t>
  </si>
  <si>
    <t>INE774D07VG6</t>
  </si>
  <si>
    <t>7.92% ADITYA BIRLA FIN NCD RED 27-12-27**</t>
  </si>
  <si>
    <t>INE860H07IG1</t>
  </si>
  <si>
    <t>8.3721% KOTAK MAH INVEST NCD R 20-08-27**</t>
  </si>
  <si>
    <t>INE975F07IS6</t>
  </si>
  <si>
    <t>7.712% TATA CAP HSG FIN SR D 14-01-2028**</t>
  </si>
  <si>
    <t>INE033L07IK9</t>
  </si>
  <si>
    <t>7.7951% BAJAJ FIN LTD NCD RED 10-12-2027**</t>
  </si>
  <si>
    <t>INE296A07TF2</t>
  </si>
  <si>
    <t>7.74% PFC SR 172 NCD RED 29-01-2028</t>
  </si>
  <si>
    <t>INE134E08JI0</t>
  </si>
  <si>
    <t>7.70% RECL NCD SR156 RED 10-12-2027</t>
  </si>
  <si>
    <t>INE020B08AQ9</t>
  </si>
  <si>
    <t>7.98% BAJAJ HOUSING FIN NCD RED 18-11-27**</t>
  </si>
  <si>
    <t>INE377Y07383</t>
  </si>
  <si>
    <t>7.62% NABARD NCD SR 23I RED 31-01-2028</t>
  </si>
  <si>
    <t>INE261F08DV4</t>
  </si>
  <si>
    <t>7.68% TATA CAPITAL LTD NCD 07-09-2027**</t>
  </si>
  <si>
    <t>INE306N07NA6</t>
  </si>
  <si>
    <t>EDELWEISS CRISIL IBX AAA FINANCIAL SERVICES BOND – JAN 2028 INDEX FUND</t>
  </si>
  <si>
    <t>CRISIL IBX AAA FINANCIAL SERVICES BOND – JAN 2028 INDEX FUND</t>
  </si>
  <si>
    <t>Edelweiss CRISIL-IBX AAA Financial Services Bond– Jan 2028 Index Fund</t>
  </si>
  <si>
    <t>PORTFOLIO STATEMENT OF BHARAT BOND FOF – APRIL 2032 AS ON JANUARY 31, 2025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</si>
  <si>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</si>
  <si>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</si>
  <si>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</si>
  <si>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</si>
  <si>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</si>
  <si>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EDEL NIFTY ALPHA LOW VOLATILITY 30 INDEX FUND AS ON JANUARY 31, 2025</t>
  </si>
  <si>
    <t>(An Open-ended Scheme replicating Nifty Alpha Low Volatility 30 Index.)</t>
  </si>
  <si>
    <t>Edelweiss Nifty Alpha Low Volatility 30 Index Fund</t>
  </si>
  <si>
    <t>PORTFOLIO STATEMENT OF EDELWEISS ARBITRAGE FUND AS ON JANUARY 31, 2025</t>
  </si>
  <si>
    <t>(An open ended scheme investing in arbitrage opportunities)</t>
  </si>
  <si>
    <t>Tata Consumer Products Ltd.27/02/2025</t>
  </si>
  <si>
    <t>Dr. Reddy's Laboratories Ltd.27/02/2025</t>
  </si>
  <si>
    <t>Cyient Ltd.27/02/2025</t>
  </si>
  <si>
    <t>Colgate Palmolive (India) Ltd.27/02/2025</t>
  </si>
  <si>
    <t>IPCA Laboratories Ltd.27/02/2025</t>
  </si>
  <si>
    <t>Deepak Nitrite Ltd.27/02/2025</t>
  </si>
  <si>
    <t>P I INDUSTRIES LIMITED27/02/2025</t>
  </si>
  <si>
    <t>NCC Ltd.27/02/2025</t>
  </si>
  <si>
    <t>United Breweries Ltd.27/02/2025</t>
  </si>
  <si>
    <t>Tube Investments Of India Ltd.27/02/2025</t>
  </si>
  <si>
    <t>Sona BLW Precision Forgings Ltd.27/02/2025</t>
  </si>
  <si>
    <t>ICICI Lombard General Insurance Co. Ltd.27/02/2025</t>
  </si>
  <si>
    <t>Prestige Estates Projects Ltd.27/02/2025</t>
  </si>
  <si>
    <t>Bank of India27/02/2025</t>
  </si>
  <si>
    <t>Mphasis Ltd.27/02/2025</t>
  </si>
  <si>
    <t>SRF Ltd.27/02/2025</t>
  </si>
  <si>
    <t>Metropolis Healthcare Ltd.27/02/2025</t>
  </si>
  <si>
    <t>IndusInd Bank Ltd.27/03/2025</t>
  </si>
  <si>
    <t>Union Bank of India27/02/2025</t>
  </si>
  <si>
    <t>Computer Age Management Services Ltd.27/02/2025</t>
  </si>
  <si>
    <t>APL Apollo Tubes Ltd.27/02/2025</t>
  </si>
  <si>
    <t>Dabur India Ltd.27/02/2025</t>
  </si>
  <si>
    <t>CESC Ltd.27/02/2025</t>
  </si>
  <si>
    <t>Supreme Industries Ltd.27/02/2025</t>
  </si>
  <si>
    <t>Tech Mahindra Ltd.27/02/2025</t>
  </si>
  <si>
    <t>Chambal Fertilizers &amp; Chemicals Ltd.27/02/2025</t>
  </si>
  <si>
    <t>Jindal Stainless Ltd.27/02/2025</t>
  </si>
  <si>
    <t>Gujarat Narmada Valley Fert &amp; Chem Ltd.27/02/2025</t>
  </si>
  <si>
    <t>IRB Infrastructure Developers Ltd.27/02/2025</t>
  </si>
  <si>
    <t>Escorts Kubota Ltd.27/02/2025</t>
  </si>
  <si>
    <t>Bajaj Finserv Ltd.27/02/2025</t>
  </si>
  <si>
    <t>BSE Ltd.27/02/2025</t>
  </si>
  <si>
    <t>The Indian Hotels Company Ltd.27/02/2025</t>
  </si>
  <si>
    <t>Oil India Ltd.27/02/2025</t>
  </si>
  <si>
    <t>Macrotech Developers Ltd.27/02/2025</t>
  </si>
  <si>
    <t>KPIT Technologies Ltd.27/02/2025</t>
  </si>
  <si>
    <t>Jindal Steel &amp; Power Ltd.27/02/2025</t>
  </si>
  <si>
    <t>Birlasoft Ltd.27/02/2025</t>
  </si>
  <si>
    <t>Abbott India Ltd.27/02/2025</t>
  </si>
  <si>
    <t>Indraprastha Gas Ltd.27/02/2025</t>
  </si>
  <si>
    <t>Glenmark Pharmaceuticals Ltd.27/02/2025</t>
  </si>
  <si>
    <t>Gujarat Gas Ltd.27/02/2025</t>
  </si>
  <si>
    <t>Divi's Laboratories Ltd.27/02/2025</t>
  </si>
  <si>
    <t>Aarti Industries Ltd.27/02/2025</t>
  </si>
  <si>
    <t>Bata India Ltd.27/02/2025</t>
  </si>
  <si>
    <t>Ashok Leyland Ltd.27/02/2025</t>
  </si>
  <si>
    <t>Zydus Lifesciences Ltd.27/02/2025</t>
  </si>
  <si>
    <t>Max Financial Services Ltd.27/02/2025</t>
  </si>
  <si>
    <t>City Union Bank Ltd.27/02/2025</t>
  </si>
  <si>
    <t>Multi Commodity Exchange Of India Ltd.27/02/2025</t>
  </si>
  <si>
    <t>National Aluminium Company Ltd.27/02/2025</t>
  </si>
  <si>
    <t>Housing &amp; Urban Development Corp Ltd.27/02/2025</t>
  </si>
  <si>
    <t>UPL Ltd.27/02/2025</t>
  </si>
  <si>
    <t>L&amp;T Technology Services Ltd.27/02/2025</t>
  </si>
  <si>
    <t>The Ramco Cements Ltd.27/02/2025</t>
  </si>
  <si>
    <t>Dr. Lal Path Labs Ltd.27/02/2025</t>
  </si>
  <si>
    <t>Crompton Greaves Cons Electrical Ltd.27/02/2025</t>
  </si>
  <si>
    <t>Adani Energy Solutions Ltd.27/02/2025</t>
  </si>
  <si>
    <t>Indian Energy Exchange Ltd.27/02/2025</t>
  </si>
  <si>
    <t>Pidilite Industries Ltd.27/02/2025</t>
  </si>
  <si>
    <t>Tata Power Company Ltd.27/02/2025</t>
  </si>
  <si>
    <t>ICICI Prudential Life Insurance Co Ltd.27/02/2025</t>
  </si>
  <si>
    <t>Central Depository Services (I) Ltd.27/02/2025</t>
  </si>
  <si>
    <t>Siemens Ltd.27/02/2025</t>
  </si>
  <si>
    <t>Container Corporation Of India Ltd.27/02/2025</t>
  </si>
  <si>
    <t>JSW Energy Ltd.27/02/2025</t>
  </si>
  <si>
    <t>Aditya Birla Capital Ltd.27/02/2025</t>
  </si>
  <si>
    <t>Yes Bank Ltd.27/02/2025</t>
  </si>
  <si>
    <t>IDFC First Bank Ltd.27/02/2025</t>
  </si>
  <si>
    <t>Syngene International Ltd.27/02/2025</t>
  </si>
  <si>
    <t>SBI Life Insurance Company Ltd.27/02/2025</t>
  </si>
  <si>
    <t>Havells India Ltd.27/02/2025</t>
  </si>
  <si>
    <t>PVR Inox Ltd.27/02/2025</t>
  </si>
  <si>
    <t>Asian Paints Ltd.27/02/2025</t>
  </si>
  <si>
    <t>Indian Oil Corporation Ltd.27/02/2025</t>
  </si>
  <si>
    <t>VARUN BEVERAGES LIMITED27/02/2025</t>
  </si>
  <si>
    <t>Tata Communications Ltd.27/02/2025</t>
  </si>
  <si>
    <t>Samvardhana Motherson International Ltd.27/02/2025</t>
  </si>
  <si>
    <t>ABB India Ltd.27/02/2025</t>
  </si>
  <si>
    <t>Granules India Ltd.27/02/2025</t>
  </si>
  <si>
    <t>Bosch Ltd.27/02/2025</t>
  </si>
  <si>
    <t>Bharat Forge Ltd.27/02/2025</t>
  </si>
  <si>
    <t>Info Edge (India) Ltd.27/02/2025</t>
  </si>
  <si>
    <t>Navin Fluorine International Ltd.27/02/2025</t>
  </si>
  <si>
    <t>Zomato Ltd.27/02/2025</t>
  </si>
  <si>
    <t>Godrej Properties Ltd.27/02/2025</t>
  </si>
  <si>
    <t>PB Fintech Ltd.27/02/2025</t>
  </si>
  <si>
    <t>ITC Ltd.27/02/2025</t>
  </si>
  <si>
    <t>Bandhan Bank Ltd.27/02/2025</t>
  </si>
  <si>
    <t>Laurus Labs Ltd.27/02/2025</t>
  </si>
  <si>
    <t>HFCL Ltd.27/02/2025</t>
  </si>
  <si>
    <t>Petronet LNG Ltd.27/02/2025</t>
  </si>
  <si>
    <t>MRF Ltd.27/02/2025</t>
  </si>
  <si>
    <t>HDFC Asset Management Company Ltd.27/02/2025</t>
  </si>
  <si>
    <t>Marico Ltd.27/02/2025</t>
  </si>
  <si>
    <t>Can Fin Homes Ltd.27/02/2025</t>
  </si>
  <si>
    <t>Voltas Ltd.27/02/2025</t>
  </si>
  <si>
    <t>Oracle Financial Services Software Ltd.27/02/2025</t>
  </si>
  <si>
    <t>Torrent Pharmaceuticals Ltd.27/02/2025</t>
  </si>
  <si>
    <t>Eicher Motors Ltd.27/02/2025</t>
  </si>
  <si>
    <t>One 97 Communications Ltd.27/02/2025</t>
  </si>
  <si>
    <t>Astral Ltd.27/02/2025</t>
  </si>
  <si>
    <t>Bajaj Auto Ltd.27/02/2025</t>
  </si>
  <si>
    <t>Sun Pharmaceutical Industries Ltd.27/02/2025</t>
  </si>
  <si>
    <t>Tata Chemicals Ltd.27/02/2025</t>
  </si>
  <si>
    <t>Hero MotoCorp Ltd.27/02/2025</t>
  </si>
  <si>
    <t>Max Healthcare Institute Ltd.27/02/2025</t>
  </si>
  <si>
    <t>Apollo Hospitals Enterprise Ltd.27/02/2025</t>
  </si>
  <si>
    <t>Muthoot Finance Ltd.27/02/2025</t>
  </si>
  <si>
    <t>Maruti Suzuki India Ltd.27/02/2025</t>
  </si>
  <si>
    <t>Atul Ltd.27/02/2025</t>
  </si>
  <si>
    <t>Mahanagar Gas Ltd.27/02/2025</t>
  </si>
  <si>
    <t>United Spirits Ltd.27/02/2025</t>
  </si>
  <si>
    <t>LIC Housing Finance Ltd.27/02/2025</t>
  </si>
  <si>
    <t>Wipro Ltd.27/02/2025</t>
  </si>
  <si>
    <t>Hindustan Copper Ltd.27/02/2025</t>
  </si>
  <si>
    <t>Larsen &amp; Toubro Ltd.27/02/2025</t>
  </si>
  <si>
    <t>GMR Airports Ltd.27/02/2025</t>
  </si>
  <si>
    <t>Bharat Petroleum Corporation Ltd.27/02/2025</t>
  </si>
  <si>
    <t>Kotak Mahindra Bank Ltd.27/02/2025</t>
  </si>
  <si>
    <t>NMDC Ltd.27/02/2025</t>
  </si>
  <si>
    <t>Bharat Electronics Ltd.27/02/2025</t>
  </si>
  <si>
    <t>GAIL (India) Ltd.27/02/2025</t>
  </si>
  <si>
    <t>7.72% GOVT OF INDIA RED 25-05-2025</t>
  </si>
  <si>
    <t>IN0020150036</t>
  </si>
  <si>
    <t>5.15% GOVT OF INDIA RED  09-11-2025</t>
  </si>
  <si>
    <t>IN0020200278</t>
  </si>
  <si>
    <t>7.59% GOVT OF INDIA RED 11-01-2026</t>
  </si>
  <si>
    <t>IN0020150093</t>
  </si>
  <si>
    <t>364 DAYS TBILL RED 08-05-2025</t>
  </si>
  <si>
    <t>IN002024Z065</t>
  </si>
  <si>
    <t>364 DAYS TBILL RED 04-09-2025</t>
  </si>
  <si>
    <t>IN002024Z230</t>
  </si>
  <si>
    <t>364 DAYS TBILL RED 06-11-2025</t>
  </si>
  <si>
    <t>IN002024Z305</t>
  </si>
  <si>
    <t>NABARD CD RED 20-01-2026#**</t>
  </si>
  <si>
    <t>INE261F16892</t>
  </si>
  <si>
    <t>CANARA BANK CD RED 30-01-2026#**</t>
  </si>
  <si>
    <t>INE476A16A16</t>
  </si>
  <si>
    <t>AXIS BANK LTD CD RED 16-07-2025#**</t>
  </si>
  <si>
    <t>INE238AD6876</t>
  </si>
  <si>
    <t>ICICI SECURITIES CP RED 26-06-2025**</t>
  </si>
  <si>
    <t>INE763G14UX5</t>
  </si>
  <si>
    <t>ICICI SECURITIES CP RED 21-02-2025**</t>
  </si>
  <si>
    <t>INE763G14TE7</t>
  </si>
  <si>
    <t>ICICI SECURITIES CP RED 06-03-2025**</t>
  </si>
  <si>
    <t>INE763G14TN8</t>
  </si>
  <si>
    <t>ICICI SECURITIES CP RED 24-06-25**</t>
  </si>
  <si>
    <t>INE763G14VG8</t>
  </si>
  <si>
    <t>ADITYA BIRLA FIN LTD CP RED 12-03-2025**</t>
  </si>
  <si>
    <t>INE860H143N5</t>
  </si>
  <si>
    <t>EDEL NIFTY PSU BND PL SDL IDX FD 2026 DP</t>
  </si>
  <si>
    <t>INF754K01MD1</t>
  </si>
  <si>
    <t>EDELWEISS MONEY MARKET FUND - DIRECT PL</t>
  </si>
  <si>
    <t>INF843K01CE1</t>
  </si>
  <si>
    <t>Edelweiss Arbitrage Fund</t>
  </si>
  <si>
    <t>PORTFOLIO STATEMENT OF EDELWEISS BALANCED ADVANTAGE FUND AS ON JANUARY 31, 2025</t>
  </si>
  <si>
    <t>(An open ended dynamic asset allocation fund)</t>
  </si>
  <si>
    <t>(c) Investment - CCD</t>
  </si>
  <si>
    <t>7.5% CHOLAMANDALM INV &amp; FIN CCD 30-09-26**</t>
  </si>
  <si>
    <t>INE121A08PJ0</t>
  </si>
  <si>
    <t>6.5% SAMVARDHANA MOTHERSON CCD 20-09-27**</t>
  </si>
  <si>
    <t>INE775A08105</t>
  </si>
  <si>
    <t>Page Industries Ltd.27/02/2025</t>
  </si>
  <si>
    <t>Dixon Technologies (India) Ltd.27/02/2025</t>
  </si>
  <si>
    <t>(B)Index / Stock Option</t>
  </si>
  <si>
    <t>PUT NIFTY 27-Feb-2025 24500</t>
  </si>
  <si>
    <t>INDEX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</si>
  <si>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</si>
  <si>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</si>
  <si>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</si>
  <si>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</si>
  <si>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</si>
  <si>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</si>
  <si>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</si>
  <si>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</si>
  <si>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</si>
  <si>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</si>
  <si>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</si>
  <si>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</si>
  <si>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</si>
  <si>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</si>
  <si>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364 DAYS TBILL RED 13-03-2025</t>
  </si>
  <si>
    <t>IN002023Z539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</si>
  <si>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</si>
  <si>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</si>
  <si>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</si>
  <si>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</si>
  <si>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</si>
  <si>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 BSE CAPITAL MARKETS &amp; INSURANCE ETF AS ON JANUARY 31, 2025</t>
  </si>
  <si>
    <t>(An open-ended exchange traded scheme replicating/tracking BSE Capital Markets &amp; Insurance Total Return Index.)</t>
  </si>
  <si>
    <t>Edelweiss BSE Capital Markets &amp; Insurance ETF</t>
  </si>
  <si>
    <t>PORTFOLIO STATEMENT OF EDELWEISS EQUITY SAVINGS FUND AS ON JANUARY 31, 2025</t>
  </si>
  <si>
    <t>(An Open ended scheme investing in equity, arbitrage and debt)</t>
  </si>
  <si>
    <t>Onesource Specialty Pharma Ltd.</t>
  </si>
  <si>
    <t>INE013P01021</t>
  </si>
  <si>
    <t>Stylam Industries Ltd.</t>
  </si>
  <si>
    <t>INE239C01020</t>
  </si>
  <si>
    <t>MINDSPACE BUSINESS PARKS REIT</t>
  </si>
  <si>
    <t>INE0CCU25019</t>
  </si>
  <si>
    <t>IN9628A01018</t>
  </si>
  <si>
    <t>Edelweiss Equity Savings Fund</t>
  </si>
  <si>
    <t>PORTFOLIO STATEMENT OF EDELWEISS MULTI CAP FUND AS ON JANUARY 31, 2025</t>
  </si>
  <si>
    <t>(An open-ended equity scheme investing across large cap, mid cap, small cap stocks)</t>
  </si>
  <si>
    <t>Edelweiss Multi Cap Fund</t>
  </si>
  <si>
    <t>Nifty 500 MultiCap 50:25:25 TRI</t>
  </si>
  <si>
    <t>PORTFOLIO STATEMENT OF EDELWEISS MID CAP FUND AS ON JANUARY 31, 2025</t>
  </si>
  <si>
    <t>(An open ended equity scheme predominantly investing in mid cap stocks)</t>
  </si>
  <si>
    <t>Edelweiss Mid Cap Fund</t>
  </si>
  <si>
    <t>PORTFOLIO STATEMENT OF EDELWEISS  ASEAN EQUITY OFF-SHORE FUND AS ON JANUARY 31, 2025</t>
  </si>
  <si>
    <t>(An open ended fund of fund scheme investing in JPMorgan Funds – ASEAN Equity Fund)</t>
  </si>
  <si>
    <t>JPM ASEAN EQUITY-I ACC USD</t>
  </si>
  <si>
    <t>LU0441852299</t>
  </si>
  <si>
    <t>Edelweiss ASEAN Equity Off-Shore Fund</t>
  </si>
  <si>
    <t>PORTFOLIO STATEMENT OF EDELWEISS  US VALUE EQUITY OFF-SHORE FUND AS ON JANUARY 31, 2025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</si>
  <si>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</si>
  <si>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</si>
  <si>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</si>
  <si>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</si>
  <si>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SILVER ETF FUND AS ON JANUARY 31, 2025</t>
  </si>
  <si>
    <t>(An open ended exchange traded fund replicating/tracking domestic prices of Silver)</t>
  </si>
  <si>
    <t xml:space="preserve">a) Silver </t>
  </si>
  <si>
    <t>Edelweiss Silver ETF</t>
  </si>
  <si>
    <t>PORTFOLIO STATEMENT as on 31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</si>
</sst>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0000%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6">
    <xf numFmtId="0" fontId="0" fillId="0" borderId="0" xfId="0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3" fillId="0" borderId="5" xfId="0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0" fillId="0" borderId="4" xfId="0" applyNumberFormat="1" applyBorder="1"/>
    <xf numFmtId="167" fontId="0" fillId="0" borderId="4" xfId="0" applyNumberFormat="1" applyBorder="1"/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4" fontId="3" fillId="0" borderId="4" xfId="0" applyNumberFormat="1" applyFon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5" fontId="0" fillId="0" borderId="4" xfId="0" applyNumberForma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0" fontId="4" fillId="0" borderId="0" xfId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0" fillId="0" borderId="7" xfId="0" applyBorder="1"/>
    <xf numFmtId="4" fontId="0" fillId="0" borderId="7" xfId="2" applyNumberFormat="1" applyFont="1" applyBorder="1"/>
    <xf numFmtId="4" fontId="0" fillId="0" borderId="7" xfId="0" applyNumberFormat="1" applyBorder="1"/>
    <xf numFmtId="15" fontId="0" fillId="0" borderId="7" xfId="0" applyNumberFormat="1" applyBorder="1"/>
    <xf numFmtId="0" fontId="0" fillId="0" borderId="7" xfId="0" applyBorder="1" applyAlignment="1">
      <alignment wrapText="1"/>
    </xf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0" fontId="0" fillId="0" borderId="0" xfId="0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0" fillId="0" borderId="6" xfId="0" applyBorder="1" applyAlignment="1">
      <alignment horizontal="center" vertical="center"/>
    </xf>
    <xf numFmtId="4" fontId="0" fillId="0" borderId="0" xfId="0" applyNumberFormat="1" applyAlignment="1">
      <alignment vertical="top"/>
    </xf>
    <xf numFmtId="166" fontId="3" fillId="0" borderId="4" xfId="0" applyNumberFormat="1" applyFont="1" applyBorder="1"/>
    <xf numFmtId="167" fontId="3" fillId="0" borderId="4" xfId="0" applyNumberFormat="1" applyFont="1" applyBorder="1"/>
    <xf numFmtId="4" fontId="0" fillId="0" borderId="0" xfId="0" applyNumberFormat="1"/>
    <xf numFmtId="10" fontId="0" fillId="0" borderId="0" xfId="2" applyNumberFormat="1" applyFont="1"/>
    <xf numFmtId="170" fontId="0" fillId="0" borderId="0" xfId="2" applyNumberFormat="1" applyFont="1"/>
    <xf numFmtId="166" fontId="3" fillId="3" borderId="7" xfId="0" applyNumberFormat="1" applyFont="1" applyFill="1" applyBorder="1"/>
    <xf numFmtId="167" fontId="3" fillId="3" borderId="7" xfId="0" applyNumberFormat="1" applyFont="1" applyFill="1" applyBorder="1"/>
    <xf numFmtId="4" fontId="0" fillId="3" borderId="0" xfId="0" applyNumberFormat="1" applyFill="1" applyAlignment="1">
      <alignment horizontal="right"/>
    </xf>
    <xf numFmtId="4" fontId="0" fillId="3" borderId="7" xfId="2" applyNumberFormat="1" applyFont="1" applyFill="1" applyBorder="1"/>
    <xf numFmtId="4" fontId="0" fillId="3" borderId="7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3</xdr:row>
      <xdr:rowOff>66675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0925" y="63817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133350</xdr:colOff>
      <xdr:row>3</xdr:row>
      <xdr:rowOff>38100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00925" y="60960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133350</xdr:colOff>
      <xdr:row>4</xdr:row>
      <xdr:rowOff>66675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152400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4</xdr:row>
      <xdr:rowOff>57150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0" y="151447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171450</xdr:colOff>
      <xdr:row>5</xdr:row>
      <xdr:rowOff>57150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09975" y="2400300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152400</xdr:colOff>
      <xdr:row>5</xdr:row>
      <xdr:rowOff>66675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19975" y="2409825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6</xdr:row>
      <xdr:rowOff>76200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90925" y="3305175"/>
          <a:ext cx="1238250" cy="714375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66675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10450" y="3295650"/>
          <a:ext cx="1238250" cy="714375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21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46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56</xdr:row>
      <xdr:rowOff>0</xdr:rowOff>
    </xdr:from>
    <xdr:ext cx="1238250" cy="714375"/>
    <xdr:pic>
      <xdr:nvPicPr>
        <xdr:cNvPr id="112" name="Image 111" descr="Pictur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56</xdr:row>
      <xdr:rowOff>0</xdr:rowOff>
    </xdr:from>
    <xdr:ext cx="1238250" cy="714375"/>
    <xdr:pic>
      <xdr:nvPicPr>
        <xdr:cNvPr id="113" name="Image 112" descr="Pictur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57</xdr:row>
      <xdr:rowOff>0</xdr:rowOff>
    </xdr:from>
    <xdr:ext cx="1238250" cy="714375"/>
    <xdr:pic>
      <xdr:nvPicPr>
        <xdr:cNvPr id="114" name="Image 113" descr="Pictur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57</xdr:row>
      <xdr:rowOff>0</xdr:rowOff>
    </xdr:from>
    <xdr:ext cx="1238250" cy="714375"/>
    <xdr:pic>
      <xdr:nvPicPr>
        <xdr:cNvPr id="115" name="Image 114" descr="Pictur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58</xdr:row>
      <xdr:rowOff>0</xdr:rowOff>
    </xdr:from>
    <xdr:ext cx="1238250" cy="714375"/>
    <xdr:pic>
      <xdr:nvPicPr>
        <xdr:cNvPr id="116" name="Image 115" descr="Pictur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58</xdr:row>
      <xdr:rowOff>0</xdr:rowOff>
    </xdr:from>
    <xdr:ext cx="1238250" cy="714375"/>
    <xdr:pic>
      <xdr:nvPicPr>
        <xdr:cNvPr id="117" name="Image 116" descr="Pictur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59</xdr:row>
      <xdr:rowOff>0</xdr:rowOff>
    </xdr:from>
    <xdr:ext cx="1238250" cy="714375"/>
    <xdr:pic>
      <xdr:nvPicPr>
        <xdr:cNvPr id="118" name="Image 117" descr="Pictur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59</xdr:row>
      <xdr:rowOff>0</xdr:rowOff>
    </xdr:from>
    <xdr:ext cx="1238250" cy="714375"/>
    <xdr:pic>
      <xdr:nvPicPr>
        <xdr:cNvPr id="119" name="Image 118" descr="Pictur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60</xdr:row>
      <xdr:rowOff>0</xdr:rowOff>
    </xdr:from>
    <xdr:ext cx="1238250" cy="714375"/>
    <xdr:pic>
      <xdr:nvPicPr>
        <xdr:cNvPr id="120" name="Image 119" descr="Pictur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60</xdr:row>
      <xdr:rowOff>0</xdr:rowOff>
    </xdr:from>
    <xdr:ext cx="1238250" cy="714375"/>
    <xdr:pic>
      <xdr:nvPicPr>
        <xdr:cNvPr id="121" name="Image 120" descr="Pictur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61</xdr:row>
      <xdr:rowOff>0</xdr:rowOff>
    </xdr:from>
    <xdr:ext cx="1238250" cy="714375"/>
    <xdr:pic>
      <xdr:nvPicPr>
        <xdr:cNvPr id="122" name="Image 121" descr="Pictur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61</xdr:row>
      <xdr:rowOff>0</xdr:rowOff>
    </xdr:from>
    <xdr:ext cx="1238250" cy="714375"/>
    <xdr:pic>
      <xdr:nvPicPr>
        <xdr:cNvPr id="123" name="Image 122" descr="Pictur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62</xdr:row>
      <xdr:rowOff>0</xdr:rowOff>
    </xdr:from>
    <xdr:ext cx="1238250" cy="714375"/>
    <xdr:pic>
      <xdr:nvPicPr>
        <xdr:cNvPr id="124" name="Image 123" descr="Picture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62</xdr:row>
      <xdr:rowOff>0</xdr:rowOff>
    </xdr:from>
    <xdr:ext cx="1238250" cy="714375"/>
    <xdr:pic>
      <xdr:nvPicPr>
        <xdr:cNvPr id="125" name="Image 124" descr="Picture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132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173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173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265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D4" sqref="D4"/>
    </sheetView>
  </sheetViews>
  <sheetFormatPr defaultRowHeight="15" x14ac:dyDescent="0.25"/>
  <cols>
    <col min="1" max="1" width="8.85546875" bestFit="1" customWidth="1"/>
    <col min="2" max="2" width="42.7109375" style="83" customWidth="1"/>
    <col min="3" max="3" width="22" customWidth="1"/>
    <col min="4" max="4" width="35.42578125" style="83" customWidth="1"/>
    <col min="5" max="5" width="22" customWidth="1"/>
    <col min="6" max="6" width="33.28515625" style="83" customWidth="1"/>
    <col min="7" max="7" width="23.28515625" bestFit="1" customWidth="1"/>
  </cols>
  <sheetData>
    <row r="1" spans="1:7" s="1" customFormat="1" x14ac:dyDescent="0.25">
      <c r="A1" s="77" t="s">
        <v>0</v>
      </c>
      <c r="B1" s="77"/>
      <c r="D1" s="81"/>
      <c r="F1" s="81"/>
    </row>
    <row r="2" spans="1:7" s="1" customFormat="1" x14ac:dyDescent="0.25">
      <c r="A2" s="77" t="s">
        <v>3115</v>
      </c>
      <c r="B2" s="77"/>
      <c r="D2" s="81"/>
      <c r="F2" s="81"/>
    </row>
    <row r="3" spans="1:7" s="1" customFormat="1" x14ac:dyDescent="0.25">
      <c r="A3" s="1" t="s">
        <v>1</v>
      </c>
      <c r="B3" s="81" t="s">
        <v>2</v>
      </c>
      <c r="C3" s="75" t="s">
        <v>3</v>
      </c>
      <c r="D3" s="84" t="s">
        <v>4</v>
      </c>
      <c r="E3" s="75" t="s">
        <v>5</v>
      </c>
      <c r="F3" s="84" t="s">
        <v>4</v>
      </c>
      <c r="G3" s="75" t="s">
        <v>5</v>
      </c>
    </row>
    <row r="4" spans="1:7" ht="69.95" customHeight="1" x14ac:dyDescent="0.25">
      <c r="A4" t="s">
        <v>6</v>
      </c>
      <c r="B4" s="82" t="str">
        <f>HYPERLINK("[EDEL_Portfolio Monthly Notes 31-Jan-2025.xlsx]EDBE31!A1","BHARAT Bond ETF - April 2031")</f>
        <v>BHARAT Bond ETF - April 2031</v>
      </c>
      <c r="C4" s="75"/>
      <c r="D4" s="84" t="s">
        <v>7</v>
      </c>
      <c r="E4" s="75"/>
      <c r="F4" s="85" t="s">
        <v>8</v>
      </c>
      <c r="G4" s="76" t="s">
        <v>8</v>
      </c>
    </row>
    <row r="5" spans="1:7" ht="69.95" customHeight="1" x14ac:dyDescent="0.25">
      <c r="A5" t="s">
        <v>9</v>
      </c>
      <c r="B5" s="82" t="str">
        <f>HYPERLINK("[EDEL_Portfolio Monthly Notes 31-Jan-2025.xlsx]EDBE32!A1","BHARAT Bond ETF - April 2032")</f>
        <v>BHARAT Bond ETF - April 2032</v>
      </c>
      <c r="C5" s="75"/>
      <c r="D5" s="84" t="s">
        <v>10</v>
      </c>
      <c r="E5" s="75"/>
      <c r="F5" s="85" t="s">
        <v>8</v>
      </c>
      <c r="G5" s="76" t="s">
        <v>8</v>
      </c>
    </row>
    <row r="6" spans="1:7" ht="69.95" customHeight="1" x14ac:dyDescent="0.25">
      <c r="A6" t="s">
        <v>11</v>
      </c>
      <c r="B6" s="82" t="str">
        <f>HYPERLINK("[EDEL_Portfolio Monthly Notes 31-Jan-2025.xlsx]EDFF25!A1","BHARAT Bond FOF - April 2025")</f>
        <v>BHARAT Bond FOF - April 2025</v>
      </c>
      <c r="C6" s="75"/>
      <c r="D6" s="84" t="s">
        <v>12</v>
      </c>
      <c r="E6" s="75"/>
      <c r="F6" s="85" t="s">
        <v>8</v>
      </c>
      <c r="G6" s="76" t="s">
        <v>8</v>
      </c>
    </row>
    <row r="7" spans="1:7" ht="69.95" customHeight="1" x14ac:dyDescent="0.25">
      <c r="A7" t="s">
        <v>13</v>
      </c>
      <c r="B7" s="82" t="str">
        <f>HYPERLINK("[EDEL_Portfolio Monthly Notes 31-Jan-2025.xlsx]EEBCYF!A1","Edelweiss Business Cycle Fund")</f>
        <v>Edelweiss Business Cycle Fund</v>
      </c>
      <c r="C7" s="75"/>
      <c r="D7" s="84" t="s">
        <v>14</v>
      </c>
      <c r="E7" s="75"/>
      <c r="F7" s="85" t="s">
        <v>8</v>
      </c>
      <c r="G7" s="76" t="s">
        <v>8</v>
      </c>
    </row>
    <row r="8" spans="1:7" ht="69.95" customHeight="1" x14ac:dyDescent="0.25">
      <c r="A8" t="s">
        <v>15</v>
      </c>
      <c r="B8" s="82" t="str">
        <f>HYPERLINK("[EDEL_Portfolio Monthly Notes 31-Jan-2025.xlsx]EEDGEF!A1","Edelweiss Large Cap Fund")</f>
        <v>Edelweiss Large Cap Fund</v>
      </c>
      <c r="C8" s="75"/>
      <c r="D8" s="84" t="s">
        <v>16</v>
      </c>
      <c r="E8" s="75"/>
      <c r="F8" s="85" t="s">
        <v>8</v>
      </c>
      <c r="G8" s="76" t="s">
        <v>8</v>
      </c>
    </row>
    <row r="9" spans="1:7" ht="69.95" customHeight="1" x14ac:dyDescent="0.25">
      <c r="A9" t="s">
        <v>17</v>
      </c>
      <c r="B9" s="82" t="str">
        <f>HYPERLINK("[EDEL_Portfolio Monthly Notes 31-Jan-2025.xlsx]EEMMQE!A1","Edelweiss Nifty500 Multicap Momentum Quality 50 ETF")</f>
        <v>Edelweiss Nifty500 Multicap Momentum Quality 50 ETF</v>
      </c>
      <c r="C9" s="75"/>
      <c r="D9" s="84" t="s">
        <v>18</v>
      </c>
      <c r="E9" s="75"/>
      <c r="F9" s="85" t="s">
        <v>8</v>
      </c>
      <c r="G9" s="76" t="s">
        <v>8</v>
      </c>
    </row>
    <row r="10" spans="1:7" ht="69.95" customHeight="1" x14ac:dyDescent="0.25">
      <c r="A10" t="s">
        <v>19</v>
      </c>
      <c r="B10" s="82" t="str">
        <f>HYPERLINK("[EDEL_Portfolio Monthly Notes 31-Jan-2025.xlsx]EOUSTF!A1","EDELWEISS US TECHNOLOGY EQUITY FOF")</f>
        <v>EDELWEISS US TECHNOLOGY EQUITY FOF</v>
      </c>
      <c r="C10" s="75"/>
      <c r="D10" s="84" t="s">
        <v>20</v>
      </c>
      <c r="E10" s="75"/>
      <c r="F10" s="85" t="s">
        <v>8</v>
      </c>
      <c r="G10" s="76" t="s">
        <v>8</v>
      </c>
    </row>
    <row r="11" spans="1:7" ht="69.95" customHeight="1" x14ac:dyDescent="0.25">
      <c r="A11" t="s">
        <v>21</v>
      </c>
      <c r="B11" s="82" t="str">
        <f>HYPERLINK("[EDEL_Portfolio Monthly Notes 31-Jan-2025.xlsx]EDBE25!A1","BHARAT Bond ETF - April 2025")</f>
        <v>BHARAT Bond ETF - April 2025</v>
      </c>
      <c r="C11" s="75"/>
      <c r="D11" s="84" t="s">
        <v>12</v>
      </c>
      <c r="E11" s="75"/>
      <c r="F11" s="85" t="s">
        <v>8</v>
      </c>
      <c r="G11" s="76" t="s">
        <v>8</v>
      </c>
    </row>
    <row r="12" spans="1:7" ht="69.95" customHeight="1" x14ac:dyDescent="0.25">
      <c r="A12" t="s">
        <v>22</v>
      </c>
      <c r="B12" s="82" t="str">
        <f>HYPERLINK("[EDEL_Portfolio Monthly Notes 31-Jan-2025.xlsx]EDCG28!A1","Edelweiss_CRISIL_IBX 50 50 Gilt Plus SDL Sep 2028 Index Fund")</f>
        <v>Edelweiss_CRISIL_IBX 50 50 Gilt Plus SDL Sep 2028 Index Fund</v>
      </c>
      <c r="C12" s="75"/>
      <c r="D12" s="84" t="s">
        <v>23</v>
      </c>
      <c r="E12" s="75"/>
      <c r="F12" s="85" t="s">
        <v>8</v>
      </c>
      <c r="G12" s="76" t="s">
        <v>8</v>
      </c>
    </row>
    <row r="13" spans="1:7" ht="69.95" customHeight="1" x14ac:dyDescent="0.25">
      <c r="A13" t="s">
        <v>24</v>
      </c>
      <c r="B13" s="82" t="str">
        <f>HYPERLINK("[EDEL_Portfolio Monthly Notes 31-Jan-2025.xlsx]EEELSS!A1","Edelweiss ELSS Tax saver Fund")</f>
        <v>Edelweiss ELSS Tax saver Fund</v>
      </c>
      <c r="C13" s="75"/>
      <c r="D13" s="84" t="s">
        <v>14</v>
      </c>
      <c r="E13" s="75"/>
      <c r="F13" s="85" t="s">
        <v>8</v>
      </c>
      <c r="G13" s="76" t="s">
        <v>8</v>
      </c>
    </row>
    <row r="14" spans="1:7" ht="69.95" customHeight="1" x14ac:dyDescent="0.25">
      <c r="A14" t="s">
        <v>25</v>
      </c>
      <c r="B14" s="82" t="str">
        <f>HYPERLINK("[EDEL_Portfolio Monthly Notes 31-Jan-2025.xlsx]EEFOCF!A1","Edelweiss Focused Fund")</f>
        <v>Edelweiss Focused Fund</v>
      </c>
      <c r="C14" s="75"/>
      <c r="D14" s="84" t="s">
        <v>14</v>
      </c>
      <c r="E14" s="75"/>
      <c r="F14" s="85" t="s">
        <v>8</v>
      </c>
      <c r="G14" s="76" t="s">
        <v>8</v>
      </c>
    </row>
    <row r="15" spans="1:7" ht="69.95" customHeight="1" x14ac:dyDescent="0.25">
      <c r="A15" t="s">
        <v>26</v>
      </c>
      <c r="B15" s="82" t="str">
        <f>HYPERLINK("[EDEL_Portfolio Monthly Notes 31-Jan-2025.xlsx]EEMMQI!A1","Edelweiss Nifty500 Multicap Momentum Quality 50 Index Fund")</f>
        <v>Edelweiss Nifty500 Multicap Momentum Quality 50 Index Fund</v>
      </c>
      <c r="C15" s="75"/>
      <c r="D15" s="84" t="s">
        <v>18</v>
      </c>
      <c r="E15" s="75"/>
      <c r="F15" s="85" t="s">
        <v>8</v>
      </c>
      <c r="G15" s="76" t="s">
        <v>8</v>
      </c>
    </row>
    <row r="16" spans="1:7" ht="69.95" customHeight="1" x14ac:dyDescent="0.25">
      <c r="A16" t="s">
        <v>27</v>
      </c>
      <c r="B16" s="82" t="str">
        <f>HYPERLINK("[EDEL_Portfolio Monthly Notes 31-Jan-2025.xlsx]EOEMOP!A1","Edelweiss Emerging Markets Opportunities Equity Offshore Fund")</f>
        <v>Edelweiss Emerging Markets Opportunities Equity Offshore Fund</v>
      </c>
      <c r="C16" s="75"/>
      <c r="D16" s="84" t="s">
        <v>28</v>
      </c>
      <c r="E16" s="75"/>
      <c r="F16" s="85" t="s">
        <v>8</v>
      </c>
      <c r="G16" s="76" t="s">
        <v>8</v>
      </c>
    </row>
    <row r="17" spans="1:7" ht="69.95" customHeight="1" x14ac:dyDescent="0.25">
      <c r="A17" t="s">
        <v>29</v>
      </c>
      <c r="B17" s="82" t="str">
        <f>HYPERLINK("[EDEL_Portfolio Monthly Notes 31-Jan-2025.xlsx]EDBE30!A1","BHARAT Bond ETF - April 2030")</f>
        <v>BHARAT Bond ETF - April 2030</v>
      </c>
      <c r="C17" s="75"/>
      <c r="D17" s="84" t="s">
        <v>30</v>
      </c>
      <c r="E17" s="75"/>
      <c r="F17" s="85" t="s">
        <v>8</v>
      </c>
      <c r="G17" s="76" t="s">
        <v>8</v>
      </c>
    </row>
    <row r="18" spans="1:7" ht="69.95" customHeight="1" x14ac:dyDescent="0.25">
      <c r="A18" t="s">
        <v>31</v>
      </c>
      <c r="B18" s="82" t="str">
        <f>HYPERLINK("[EDEL_Portfolio Monthly Notes 31-Jan-2025.xlsx]EEEQTF!A1","Edelweiss Large &amp; Mid Cap Fund")</f>
        <v>Edelweiss Large &amp; Mid Cap Fund</v>
      </c>
      <c r="C18" s="75"/>
      <c r="D18" s="84" t="s">
        <v>32</v>
      </c>
      <c r="E18" s="75"/>
      <c r="F18" s="85" t="s">
        <v>8</v>
      </c>
      <c r="G18" s="76" t="s">
        <v>8</v>
      </c>
    </row>
    <row r="19" spans="1:7" ht="69.95" customHeight="1" x14ac:dyDescent="0.25">
      <c r="A19" t="s">
        <v>33</v>
      </c>
      <c r="B19" s="82" t="str">
        <f>HYPERLINK("[EDEL_Portfolio Monthly Notes 31-Jan-2025.xlsx]EEPRUA!A1","Edelweiss Aggressive Hybrid Fund")</f>
        <v>Edelweiss Aggressive Hybrid Fund</v>
      </c>
      <c r="C19" s="75"/>
      <c r="D19" s="84" t="s">
        <v>34</v>
      </c>
      <c r="E19" s="75"/>
      <c r="F19" s="85" t="s">
        <v>8</v>
      </c>
      <c r="G19" s="76" t="s">
        <v>8</v>
      </c>
    </row>
    <row r="20" spans="1:7" ht="69.95" customHeight="1" x14ac:dyDescent="0.25">
      <c r="A20" t="s">
        <v>35</v>
      </c>
      <c r="B20" s="82" t="str">
        <f>HYPERLINK("[EDEL_Portfolio Monthly Notes 31-Jan-2025.xlsx]EETECF!A1","Edelweiss Technology Fund")</f>
        <v>Edelweiss Technology Fund</v>
      </c>
      <c r="C20" s="75"/>
      <c r="D20" s="84" t="s">
        <v>36</v>
      </c>
      <c r="E20" s="75"/>
      <c r="F20" s="85" t="s">
        <v>8</v>
      </c>
      <c r="G20" s="76" t="s">
        <v>8</v>
      </c>
    </row>
    <row r="21" spans="1:7" ht="69.95" customHeight="1" x14ac:dyDescent="0.25">
      <c r="A21" t="s">
        <v>37</v>
      </c>
      <c r="B21" s="82" t="str">
        <f>HYPERLINK("[EDEL_Portfolio Monthly Notes 31-Jan-2025.xlsx]EOEDOF!A1","Edelweiss Europe Dynamic Equity Offshore Fund")</f>
        <v>Edelweiss Europe Dynamic Equity Offshore Fund</v>
      </c>
      <c r="C21" s="75"/>
      <c r="D21" s="84" t="s">
        <v>38</v>
      </c>
      <c r="E21" s="75"/>
      <c r="F21" s="85" t="s">
        <v>8</v>
      </c>
      <c r="G21" s="76" t="s">
        <v>8</v>
      </c>
    </row>
    <row r="22" spans="1:7" ht="69.95" customHeight="1" x14ac:dyDescent="0.25">
      <c r="A22" t="s">
        <v>39</v>
      </c>
      <c r="B22" s="82" t="str">
        <f>HYPERLINK("[EDEL_Portfolio Monthly Notes 31-Jan-2025.xlsx]EDBPDF!A1","Edelweiss Banking and PSU Debt Fund")</f>
        <v>Edelweiss Banking and PSU Debt Fund</v>
      </c>
      <c r="C22" s="75"/>
      <c r="D22" s="84" t="s">
        <v>40</v>
      </c>
      <c r="E22" s="75"/>
      <c r="F22" s="84" t="s">
        <v>41</v>
      </c>
      <c r="G22" s="75"/>
    </row>
    <row r="23" spans="1:7" ht="69.95" customHeight="1" x14ac:dyDescent="0.25">
      <c r="A23" t="s">
        <v>42</v>
      </c>
      <c r="B23" s="82" t="str">
        <f>HYPERLINK("[EDEL_Portfolio Monthly Notes 31-Jan-2025.xlsx]EDCPSF!A1","Edelweiss CRL PSU PL SDL 50 50 Oct-25 FD")</f>
        <v>Edelweiss CRL PSU PL SDL 50 50 Oct-25 FD</v>
      </c>
      <c r="C23" s="75"/>
      <c r="D23" s="84" t="s">
        <v>43</v>
      </c>
      <c r="E23" s="75"/>
      <c r="F23" s="85" t="s">
        <v>8</v>
      </c>
      <c r="G23" s="76" t="s">
        <v>8</v>
      </c>
    </row>
    <row r="24" spans="1:7" ht="69.95" customHeight="1" x14ac:dyDescent="0.25">
      <c r="A24" t="s">
        <v>44</v>
      </c>
      <c r="B24" s="82" t="str">
        <f>HYPERLINK("[EDEL_Portfolio Monthly Notes 31-Jan-2025.xlsx]EDCSDF!A1","Edelweiss CRL IBX 50 50 Gilt Plus SDL Short Duration Index Fund")</f>
        <v>Edelweiss CRL IBX 50 50 Gilt Plus SDL Short Duration Index Fund</v>
      </c>
      <c r="C24" s="75"/>
      <c r="D24" s="84" t="s">
        <v>45</v>
      </c>
      <c r="E24" s="75"/>
      <c r="F24" s="85" t="s">
        <v>8</v>
      </c>
      <c r="G24" s="76" t="s">
        <v>8</v>
      </c>
    </row>
    <row r="25" spans="1:7" ht="69.95" customHeight="1" x14ac:dyDescent="0.25">
      <c r="A25" t="s">
        <v>46</v>
      </c>
      <c r="B25" s="82" t="str">
        <f>HYPERLINK("[EDEL_Portfolio Monthly Notes 31-Jan-2025.xlsx]EEIF30!A1","Edelweiss Nifty 100 Quality 30 Index Fnd")</f>
        <v>Edelweiss Nifty 100 Quality 30 Index Fnd</v>
      </c>
      <c r="C25" s="75"/>
      <c r="D25" s="84" t="s">
        <v>47</v>
      </c>
      <c r="E25" s="75"/>
      <c r="F25" s="85" t="s">
        <v>8</v>
      </c>
      <c r="G25" s="76" t="s">
        <v>8</v>
      </c>
    </row>
    <row r="26" spans="1:7" ht="69.95" customHeight="1" x14ac:dyDescent="0.25">
      <c r="A26" t="s">
        <v>48</v>
      </c>
      <c r="B26" s="82" t="str">
        <f>HYPERLINK("[EDEL_Portfolio Monthly Notes 31-Jan-2025.xlsx]EEMOF1!A1","EDELWEISS RECENTLY LISTED IPO FUND")</f>
        <v>EDELWEISS RECENTLY LISTED IPO FUND</v>
      </c>
      <c r="C26" s="75"/>
      <c r="D26" s="84" t="s">
        <v>49</v>
      </c>
      <c r="E26" s="75"/>
      <c r="F26" s="85" t="s">
        <v>8</v>
      </c>
      <c r="G26" s="76" t="s">
        <v>8</v>
      </c>
    </row>
    <row r="27" spans="1:7" ht="69.95" customHeight="1" x14ac:dyDescent="0.25">
      <c r="A27" t="s">
        <v>50</v>
      </c>
      <c r="B27" s="82" t="str">
        <f>HYPERLINK("[EDEL_Portfolio Monthly Notes 31-Jan-2025.xlsx]EOCHIF!A1","Edelweiss Greater China Equity Off-shore Fund")</f>
        <v>Edelweiss Greater China Equity Off-shore Fund</v>
      </c>
      <c r="C27" s="75"/>
      <c r="D27" s="84" t="s">
        <v>51</v>
      </c>
      <c r="E27" s="75"/>
      <c r="F27" s="85" t="s">
        <v>8</v>
      </c>
      <c r="G27" s="76" t="s">
        <v>8</v>
      </c>
    </row>
    <row r="28" spans="1:7" ht="69.95" customHeight="1" x14ac:dyDescent="0.25">
      <c r="A28" t="s">
        <v>52</v>
      </c>
      <c r="B28" s="82" t="str">
        <f>HYPERLINK("[EDEL_Portfolio Monthly Notes 31-Jan-2025.xlsx]EODWHF!A1","Edelweiss MSCI (I) DM &amp; WD HC 45 ID Fund")</f>
        <v>Edelweiss MSCI (I) DM &amp; WD HC 45 ID Fund</v>
      </c>
      <c r="C28" s="75"/>
      <c r="D28" s="84" t="s">
        <v>53</v>
      </c>
      <c r="E28" s="75"/>
      <c r="F28" s="85" t="s">
        <v>8</v>
      </c>
      <c r="G28" s="76" t="s">
        <v>8</v>
      </c>
    </row>
    <row r="29" spans="1:7" ht="69.95" customHeight="1" x14ac:dyDescent="0.25">
      <c r="A29" t="s">
        <v>54</v>
      </c>
      <c r="B29" s="82" t="str">
        <f>HYPERLINK("[EDEL_Portfolio Monthly Notes 31-Jan-2025.xlsx]EDACBF!A1","Edelweiss Money Market Fund")</f>
        <v>Edelweiss Money Market Fund</v>
      </c>
      <c r="C29" s="75"/>
      <c r="D29" s="84" t="s">
        <v>55</v>
      </c>
      <c r="E29" s="75"/>
      <c r="F29" s="84" t="s">
        <v>56</v>
      </c>
      <c r="G29" s="75"/>
    </row>
    <row r="30" spans="1:7" ht="69.95" customHeight="1" x14ac:dyDescent="0.25">
      <c r="A30" t="s">
        <v>57</v>
      </c>
      <c r="B30" s="82" t="str">
        <f>HYPERLINK("[EDEL_Portfolio Monthly Notes 31-Jan-2025.xlsx]EDBE33!A1","BHARAT Bond ETF - April 2033")</f>
        <v>BHARAT Bond ETF - April 2033</v>
      </c>
      <c r="C30" s="75"/>
      <c r="D30" s="84" t="s">
        <v>58</v>
      </c>
      <c r="E30" s="75"/>
      <c r="F30" s="85" t="s">
        <v>8</v>
      </c>
      <c r="G30" s="76" t="s">
        <v>8</v>
      </c>
    </row>
    <row r="31" spans="1:7" ht="69.95" customHeight="1" x14ac:dyDescent="0.25">
      <c r="A31" t="s">
        <v>59</v>
      </c>
      <c r="B31" s="82" t="str">
        <f>HYPERLINK("[EDEL_Portfolio Monthly Notes 31-Jan-2025.xlsx]EDCG27!A1","Edelweiss CRISIL IBX 50 50 Gilt Plus SDL June 2027 Index Fund")</f>
        <v>Edelweiss CRISIL IBX 50 50 Gilt Plus SDL June 2027 Index Fund</v>
      </c>
      <c r="C31" s="75"/>
      <c r="D31" s="84" t="s">
        <v>60</v>
      </c>
      <c r="E31" s="75"/>
      <c r="F31" s="85" t="s">
        <v>8</v>
      </c>
      <c r="G31" s="76" t="s">
        <v>8</v>
      </c>
    </row>
    <row r="32" spans="1:7" ht="69.95" customHeight="1" x14ac:dyDescent="0.25">
      <c r="A32" t="s">
        <v>61</v>
      </c>
      <c r="B32" s="82" t="str">
        <f>HYPERLINK("[EDEL_Portfolio Monthly Notes 31-Jan-2025.xlsx]EDNPSF!A1","Edelweiss Nifty PSU Bond Plus SDL Apr2026 50 50 Index Fund")</f>
        <v>Edelweiss Nifty PSU Bond Plus SDL Apr2026 50 50 Index Fund</v>
      </c>
      <c r="C32" s="75"/>
      <c r="D32" s="84" t="s">
        <v>62</v>
      </c>
      <c r="E32" s="75"/>
      <c r="F32" s="85" t="s">
        <v>8</v>
      </c>
      <c r="G32" s="76" t="s">
        <v>8</v>
      </c>
    </row>
    <row r="33" spans="1:7" ht="69.95" customHeight="1" x14ac:dyDescent="0.25">
      <c r="A33" t="s">
        <v>63</v>
      </c>
      <c r="B33" s="82" t="str">
        <f>HYPERLINK("[EDEL_Portfolio Monthly Notes 31-Jan-2025.xlsx]EEECRF!A1","Edelweiss Flexi-Cap Fund")</f>
        <v>Edelweiss Flexi-Cap Fund</v>
      </c>
      <c r="C33" s="75"/>
      <c r="D33" s="84" t="s">
        <v>14</v>
      </c>
      <c r="E33" s="75"/>
      <c r="F33" s="85" t="s">
        <v>8</v>
      </c>
      <c r="G33" s="76" t="s">
        <v>8</v>
      </c>
    </row>
    <row r="34" spans="1:7" ht="69.95" customHeight="1" x14ac:dyDescent="0.25">
      <c r="A34" t="s">
        <v>64</v>
      </c>
      <c r="B34" s="82" t="str">
        <f>HYPERLINK("[EDEL_Portfolio Monthly Notes 31-Jan-2025.xlsx]EEIF50!A1","Edelweiss Nifty 50 Index Fund")</f>
        <v>Edelweiss Nifty 50 Index Fund</v>
      </c>
      <c r="C34" s="75"/>
      <c r="D34" s="84" t="s">
        <v>65</v>
      </c>
      <c r="E34" s="75"/>
      <c r="F34" s="85" t="s">
        <v>8</v>
      </c>
      <c r="G34" s="76" t="s">
        <v>8</v>
      </c>
    </row>
    <row r="35" spans="1:7" ht="69.95" customHeight="1" x14ac:dyDescent="0.25">
      <c r="A35" t="s">
        <v>66</v>
      </c>
      <c r="B35" s="82" t="str">
        <f>HYPERLINK("[EDEL_Portfolio Monthly Notes 31-Jan-2025.xlsx]EEM150!A1","Edelweiss Nifty Midcap150 Momentum 50 Index Fund")</f>
        <v>Edelweiss Nifty Midcap150 Momentum 50 Index Fund</v>
      </c>
      <c r="C35" s="75"/>
      <c r="D35" s="84" t="s">
        <v>67</v>
      </c>
      <c r="E35" s="75"/>
      <c r="F35" s="85" t="s">
        <v>8</v>
      </c>
      <c r="G35" s="76" t="s">
        <v>8</v>
      </c>
    </row>
    <row r="36" spans="1:7" ht="69.95" customHeight="1" x14ac:dyDescent="0.25">
      <c r="A36" t="s">
        <v>68</v>
      </c>
      <c r="B36" s="82" t="str">
        <f>HYPERLINK("[EDEL_Portfolio Monthly Notes 31-Jan-2025.xlsx]EENBEF!A1","Edelweiss Nifty Bank ETF")</f>
        <v>Edelweiss Nifty Bank ETF</v>
      </c>
      <c r="C36" s="75"/>
      <c r="D36" s="84" t="s">
        <v>69</v>
      </c>
      <c r="E36" s="75"/>
      <c r="F36" s="85" t="s">
        <v>8</v>
      </c>
      <c r="G36" s="76" t="s">
        <v>8</v>
      </c>
    </row>
    <row r="37" spans="1:7" ht="69.95" customHeight="1" x14ac:dyDescent="0.25">
      <c r="A37" t="s">
        <v>70</v>
      </c>
      <c r="B37" s="82" t="str">
        <f>HYPERLINK("[EDEL_Portfolio Monthly Notes 31-Jan-2025.xlsx]EDCG37!A1","Edelweiss_CRISIL IBX 50 50 Gilt Plus SDL April 2037 Index Fund")</f>
        <v>Edelweiss_CRISIL IBX 50 50 Gilt Plus SDL April 2037 Index Fund</v>
      </c>
      <c r="C37" s="75"/>
      <c r="D37" s="84" t="s">
        <v>71</v>
      </c>
      <c r="E37" s="75"/>
      <c r="F37" s="85" t="s">
        <v>8</v>
      </c>
      <c r="G37" s="76" t="s">
        <v>8</v>
      </c>
    </row>
    <row r="38" spans="1:7" ht="69.95" customHeight="1" x14ac:dyDescent="0.25">
      <c r="A38" t="s">
        <v>72</v>
      </c>
      <c r="B38" s="82" t="str">
        <f>HYPERLINK("[EDEL_Portfolio Monthly Notes 31-Jan-2025.xlsx]EDFF30!A1","BHARAT Bond FOF - April 2030")</f>
        <v>BHARAT Bond FOF - April 2030</v>
      </c>
      <c r="C38" s="75"/>
      <c r="D38" s="84" t="s">
        <v>30</v>
      </c>
      <c r="E38" s="75"/>
      <c r="F38" s="85" t="s">
        <v>8</v>
      </c>
      <c r="G38" s="76" t="s">
        <v>8</v>
      </c>
    </row>
    <row r="39" spans="1:7" ht="69.95" customHeight="1" x14ac:dyDescent="0.25">
      <c r="A39" t="s">
        <v>73</v>
      </c>
      <c r="B39" s="82" t="str">
        <f>HYPERLINK("[EDEL_Portfolio Monthly Notes 31-Jan-2025.xlsx]EDFF31!A1","BHARAT Bond FOF - April 2031")</f>
        <v>BHARAT Bond FOF - April 2031</v>
      </c>
      <c r="C39" s="75"/>
      <c r="D39" s="84" t="s">
        <v>7</v>
      </c>
      <c r="E39" s="75"/>
      <c r="F39" s="85" t="s">
        <v>8</v>
      </c>
      <c r="G39" s="76" t="s">
        <v>8</v>
      </c>
    </row>
    <row r="40" spans="1:7" ht="69.95" customHeight="1" x14ac:dyDescent="0.25">
      <c r="A40" t="s">
        <v>74</v>
      </c>
      <c r="B40" s="82" t="str">
        <f>HYPERLINK("[EDEL_Portfolio Monthly Notes 31-Jan-2025.xlsx]EDNP27!A1","Edelweiss Nifty PSU Bond Plus SDL Apr2027 50 50 Index")</f>
        <v>Edelweiss Nifty PSU Bond Plus SDL Apr2027 50 50 Index</v>
      </c>
      <c r="C40" s="75"/>
      <c r="D40" s="84" t="s">
        <v>75</v>
      </c>
      <c r="E40" s="75"/>
      <c r="F40" s="85" t="s">
        <v>8</v>
      </c>
      <c r="G40" s="76" t="s">
        <v>8</v>
      </c>
    </row>
    <row r="41" spans="1:7" ht="69.95" customHeight="1" x14ac:dyDescent="0.25">
      <c r="A41" t="s">
        <v>76</v>
      </c>
      <c r="B41" s="82" t="str">
        <f>HYPERLINK("[EDEL_Portfolio Monthly Notes 31-Jan-2025.xlsx]EEMAAF!A1","Edelweiss Multi Asset Allocation Fund")</f>
        <v>Edelweiss Multi Asset Allocation Fund</v>
      </c>
      <c r="C41" s="75"/>
      <c r="D41" s="84" t="s">
        <v>77</v>
      </c>
      <c r="E41" s="75"/>
      <c r="F41" s="85" t="s">
        <v>8</v>
      </c>
      <c r="G41" s="76" t="s">
        <v>8</v>
      </c>
    </row>
    <row r="42" spans="1:7" ht="69.95" customHeight="1" x14ac:dyDescent="0.25">
      <c r="A42" t="s">
        <v>78</v>
      </c>
      <c r="B42" s="82" t="str">
        <f>HYPERLINK("[EDEL_Portfolio Monthly Notes 31-Jan-2025.xlsx]EENN50!A1","Edelweiss Nifty Next 50 Index Fund")</f>
        <v>Edelweiss Nifty Next 50 Index Fund</v>
      </c>
      <c r="C42" s="75"/>
      <c r="D42" s="84" t="s">
        <v>79</v>
      </c>
      <c r="E42" s="75"/>
      <c r="F42" s="85" t="s">
        <v>8</v>
      </c>
      <c r="G42" s="76" t="s">
        <v>8</v>
      </c>
    </row>
    <row r="43" spans="1:7" ht="69.95" customHeight="1" x14ac:dyDescent="0.25">
      <c r="A43" t="s">
        <v>80</v>
      </c>
      <c r="B43" s="82" t="str">
        <f>HYPERLINK("[EDEL_Portfolio Monthly Notes 31-Jan-2025.xlsx]EES250!A1","Edelweiss Nifty Smallcap 250 Index Fund")</f>
        <v>Edelweiss Nifty Smallcap 250 Index Fund</v>
      </c>
      <c r="C43" s="75"/>
      <c r="D43" s="84" t="s">
        <v>81</v>
      </c>
      <c r="E43" s="75"/>
      <c r="F43" s="85" t="s">
        <v>8</v>
      </c>
      <c r="G43" s="76" t="s">
        <v>8</v>
      </c>
    </row>
    <row r="44" spans="1:7" ht="69.95" customHeight="1" x14ac:dyDescent="0.25">
      <c r="A44" t="s">
        <v>82</v>
      </c>
      <c r="B44" s="82" t="str">
        <f>HYPERLINK("[EDEL_Portfolio Monthly Notes 31-Jan-2025.xlsx]EGOLDE!A1","Edelweiss Gold ETF Fund")</f>
        <v>Edelweiss Gold ETF Fund</v>
      </c>
      <c r="C44" s="75"/>
      <c r="D44" s="84" t="s">
        <v>83</v>
      </c>
      <c r="E44" s="75"/>
      <c r="F44" s="85" t="s">
        <v>8</v>
      </c>
      <c r="G44" s="76" t="s">
        <v>8</v>
      </c>
    </row>
    <row r="45" spans="1:7" ht="69.95" customHeight="1" x14ac:dyDescent="0.25">
      <c r="A45" t="s">
        <v>84</v>
      </c>
      <c r="B45" s="82" t="str">
        <f>HYPERLINK("[EDEL_Portfolio Monthly Notes 31-Jan-2025.xlsx]ELLIQF!A1","Edelweiss Liquid Fund")</f>
        <v>Edelweiss Liquid Fund</v>
      </c>
      <c r="C45" s="75"/>
      <c r="D45" s="84" t="s">
        <v>85</v>
      </c>
      <c r="E45" s="75"/>
      <c r="F45" s="84" t="s">
        <v>86</v>
      </c>
      <c r="G45" s="75"/>
    </row>
    <row r="46" spans="1:7" ht="69.95" customHeight="1" x14ac:dyDescent="0.25">
      <c r="A46" t="s">
        <v>87</v>
      </c>
      <c r="B46" s="82" t="str">
        <f>HYPERLINK("[EDEL_Portfolio Monthly Notes 31-Jan-2025.xlsx]EDFF33!A1","BHARAT Bond FOF - April 2033")</f>
        <v>BHARAT Bond FOF - April 2033</v>
      </c>
      <c r="C46" s="75"/>
      <c r="D46" s="84" t="s">
        <v>58</v>
      </c>
      <c r="E46" s="75"/>
      <c r="F46" s="85" t="s">
        <v>8</v>
      </c>
      <c r="G46" s="76" t="s">
        <v>8</v>
      </c>
    </row>
    <row r="47" spans="1:7" ht="69.95" customHeight="1" x14ac:dyDescent="0.25">
      <c r="A47" t="s">
        <v>88</v>
      </c>
      <c r="B47" s="82" t="str">
        <f>HYPERLINK("[EDEL_Portfolio Monthly Notes 31-Jan-2025.xlsx]EDGSEC!A1","Edelweiss Government Securities Fund")</f>
        <v>Edelweiss Government Securities Fund</v>
      </c>
      <c r="C47" s="75"/>
      <c r="D47" s="84" t="s">
        <v>89</v>
      </c>
      <c r="E47" s="75"/>
      <c r="F47" s="84" t="s">
        <v>90</v>
      </c>
      <c r="G47" s="75"/>
    </row>
    <row r="48" spans="1:7" ht="69.95" customHeight="1" x14ac:dyDescent="0.25">
      <c r="A48" t="s">
        <v>91</v>
      </c>
      <c r="B48" s="82" t="str">
        <f>HYPERLINK("[EDEL_Portfolio Monthly Notes 31-Jan-2025.xlsx]EDONTF!A1","EDELWEISS OVERNIGHT FUND")</f>
        <v>EDELWEISS OVERNIGHT FUND</v>
      </c>
      <c r="C48" s="75"/>
      <c r="D48" s="84" t="s">
        <v>92</v>
      </c>
      <c r="E48" s="75"/>
      <c r="F48" s="85" t="s">
        <v>8</v>
      </c>
      <c r="G48" s="76" t="s">
        <v>8</v>
      </c>
    </row>
    <row r="49" spans="1:7" ht="69.95" customHeight="1" x14ac:dyDescent="0.25">
      <c r="A49" t="s">
        <v>93</v>
      </c>
      <c r="B49" s="82" t="str">
        <f>HYPERLINK("[EDEL_Portfolio Monthly Notes 31-Jan-2025.xlsx]EEESCF!A1","Edelweiss Small Cap Fund")</f>
        <v>Edelweiss Small Cap Fund</v>
      </c>
      <c r="C49" s="75"/>
      <c r="D49" s="84" t="s">
        <v>81</v>
      </c>
      <c r="E49" s="75"/>
      <c r="F49" s="85" t="s">
        <v>8</v>
      </c>
      <c r="G49" s="76" t="s">
        <v>8</v>
      </c>
    </row>
    <row r="50" spans="1:7" ht="69.95" customHeight="1" x14ac:dyDescent="0.25">
      <c r="A50" t="s">
        <v>94</v>
      </c>
      <c r="B50" s="82" t="str">
        <f>HYPERLINK("[EDEL_Portfolio Monthly Notes 31-Jan-2025.xlsx]EELMIF!A1","Edelweiss NIFTY Large Mid Cap 250 Index Fund")</f>
        <v>Edelweiss NIFTY Large Mid Cap 250 Index Fund</v>
      </c>
      <c r="C50" s="75"/>
      <c r="D50" s="84" t="s">
        <v>32</v>
      </c>
      <c r="E50" s="75"/>
      <c r="F50" s="85" t="s">
        <v>8</v>
      </c>
      <c r="G50" s="76" t="s">
        <v>8</v>
      </c>
    </row>
    <row r="51" spans="1:7" ht="69.95" customHeight="1" x14ac:dyDescent="0.25">
      <c r="A51" t="s">
        <v>95</v>
      </c>
      <c r="B51" s="82" t="str">
        <f>HYPERLINK("[EDEL_Portfolio Monthly Notes 31-Jan-2025.xlsx]EGSFOF!A1","Edelweiss Gold and Silver ETF FOF")</f>
        <v>Edelweiss Gold and Silver ETF FOF</v>
      </c>
      <c r="C51" s="75"/>
      <c r="D51" s="84" t="s">
        <v>96</v>
      </c>
      <c r="E51" s="75"/>
      <c r="F51" s="85" t="s">
        <v>8</v>
      </c>
      <c r="G51" s="76" t="s">
        <v>8</v>
      </c>
    </row>
    <row r="52" spans="1:7" ht="69.95" customHeight="1" x14ac:dyDescent="0.25">
      <c r="A52" t="s">
        <v>97</v>
      </c>
      <c r="B52" s="82" t="str">
        <f>HYPERLINK("[EDEL_Portfolio Monthly Notes 31-Jan-2025.xlsx]EDCF28!A1","Edelweiss CRISIL IBX AAA Financial Services Bond – Jan 2028 Index Fund")</f>
        <v>Edelweiss CRISIL IBX AAA Financial Services Bond – Jan 2028 Index Fund</v>
      </c>
      <c r="C52" s="75"/>
      <c r="D52" s="84" t="s">
        <v>98</v>
      </c>
      <c r="E52" s="75"/>
      <c r="F52" s="85" t="s">
        <v>8</v>
      </c>
      <c r="G52" s="76" t="s">
        <v>8</v>
      </c>
    </row>
    <row r="53" spans="1:7" ht="69.95" customHeight="1" x14ac:dyDescent="0.25">
      <c r="A53" t="s">
        <v>99</v>
      </c>
      <c r="B53" s="82" t="str">
        <f>HYPERLINK("[EDEL_Portfolio Monthly Notes 31-Jan-2025.xlsx]EDFF32!A1","BHARAT Bond FOF - April 2032")</f>
        <v>BHARAT Bond FOF - April 2032</v>
      </c>
      <c r="C53" s="75"/>
      <c r="D53" s="84" t="s">
        <v>10</v>
      </c>
      <c r="E53" s="75"/>
      <c r="F53" s="85" t="s">
        <v>8</v>
      </c>
      <c r="G53" s="76" t="s">
        <v>8</v>
      </c>
    </row>
    <row r="54" spans="1:7" ht="69.95" customHeight="1" x14ac:dyDescent="0.25">
      <c r="A54" t="s">
        <v>100</v>
      </c>
      <c r="B54" s="82" t="str">
        <f>HYPERLINK("[EDEL_Portfolio Monthly Notes 31-Jan-2025.xlsx]EEALVF!A1","Edel Nifty Alpha Low Volatility 30 Index Fund")</f>
        <v>Edel Nifty Alpha Low Volatility 30 Index Fund</v>
      </c>
      <c r="C54" s="75"/>
      <c r="D54" s="84" t="s">
        <v>101</v>
      </c>
      <c r="E54" s="75"/>
      <c r="F54" s="85" t="s">
        <v>8</v>
      </c>
      <c r="G54" s="76" t="s">
        <v>8</v>
      </c>
    </row>
    <row r="55" spans="1:7" ht="69.95" customHeight="1" x14ac:dyDescent="0.25">
      <c r="A55" t="s">
        <v>102</v>
      </c>
      <c r="B55" s="82" t="str">
        <f>HYPERLINK("[EDEL_Portfolio Monthly Notes 31-Jan-2025.xlsx]EEARBF!A1","Edelweiss Arbitrage Fund")</f>
        <v>Edelweiss Arbitrage Fund</v>
      </c>
      <c r="C55" s="75"/>
      <c r="D55" s="84" t="s">
        <v>103</v>
      </c>
      <c r="E55" s="75"/>
      <c r="F55" s="85" t="s">
        <v>8</v>
      </c>
      <c r="G55" s="76" t="s">
        <v>8</v>
      </c>
    </row>
    <row r="56" spans="1:7" ht="69.95" customHeight="1" x14ac:dyDescent="0.25">
      <c r="A56" t="s">
        <v>104</v>
      </c>
      <c r="B56" s="82" t="str">
        <f>HYPERLINK("[EDEL_Portfolio Monthly Notes 31-Jan-2025.xlsx]EEARFD!A1","Edelweiss Balanced Advantage Fund")</f>
        <v>Edelweiss Balanced Advantage Fund</v>
      </c>
      <c r="C56" s="75"/>
      <c r="D56" s="84" t="s">
        <v>105</v>
      </c>
      <c r="E56" s="75"/>
      <c r="F56" s="85" t="s">
        <v>8</v>
      </c>
      <c r="G56" s="76" t="s">
        <v>8</v>
      </c>
    </row>
    <row r="57" spans="1:7" ht="69.95" customHeight="1" x14ac:dyDescent="0.25">
      <c r="A57" t="s">
        <v>106</v>
      </c>
      <c r="B57" s="82" t="str">
        <f>HYPERLINK("[EDEL_Portfolio Monthly Notes 31-Jan-2025.xlsx]EEBCIE!A1","Edel BSE Capital Markets &amp; Insurance ETF")</f>
        <v>Edel BSE Capital Markets &amp; Insurance ETF</v>
      </c>
      <c r="C57" s="75"/>
      <c r="D57" s="84" t="s">
        <v>107</v>
      </c>
      <c r="E57" s="75"/>
      <c r="F57" s="85" t="s">
        <v>8</v>
      </c>
      <c r="G57" s="76" t="s">
        <v>8</v>
      </c>
    </row>
    <row r="58" spans="1:7" ht="69.95" customHeight="1" x14ac:dyDescent="0.25">
      <c r="A58" t="s">
        <v>108</v>
      </c>
      <c r="B58" s="82" t="str">
        <f>HYPERLINK("[EDEL_Portfolio Monthly Notes 31-Jan-2025.xlsx]EEESSF!A1","Edelweiss Equity Savings Fund")</f>
        <v>Edelweiss Equity Savings Fund</v>
      </c>
      <c r="C58" s="75"/>
      <c r="D58" s="84" t="s">
        <v>109</v>
      </c>
      <c r="E58" s="75"/>
      <c r="F58" s="85" t="s">
        <v>8</v>
      </c>
      <c r="G58" s="76" t="s">
        <v>8</v>
      </c>
    </row>
    <row r="59" spans="1:7" ht="69.95" customHeight="1" x14ac:dyDescent="0.25">
      <c r="A59" t="s">
        <v>110</v>
      </c>
      <c r="B59" s="82" t="str">
        <f>HYPERLINK("[EDEL_Portfolio Monthly Notes 31-Jan-2025.xlsx]EEMCPF!A1","Edelweiss Multi Cap Fund")</f>
        <v>Edelweiss Multi Cap Fund</v>
      </c>
      <c r="C59" s="75"/>
      <c r="D59" s="84" t="s">
        <v>111</v>
      </c>
      <c r="E59" s="75"/>
      <c r="F59" s="85" t="s">
        <v>8</v>
      </c>
      <c r="G59" s="76" t="s">
        <v>8</v>
      </c>
    </row>
    <row r="60" spans="1:7" ht="69.95" customHeight="1" x14ac:dyDescent="0.25">
      <c r="A60" t="s">
        <v>112</v>
      </c>
      <c r="B60" s="82" t="str">
        <f>HYPERLINK("[EDEL_Portfolio Monthly Notes 31-Jan-2025.xlsx]EESMCF!A1","Edelweiss Mid Cap Fund")</f>
        <v>Edelweiss Mid Cap Fund</v>
      </c>
      <c r="C60" s="75"/>
      <c r="D60" s="84" t="s">
        <v>113</v>
      </c>
      <c r="E60" s="75"/>
      <c r="F60" s="85" t="s">
        <v>8</v>
      </c>
      <c r="G60" s="76" t="s">
        <v>8</v>
      </c>
    </row>
    <row r="61" spans="1:7" ht="69.95" customHeight="1" x14ac:dyDescent="0.25">
      <c r="A61" t="s">
        <v>114</v>
      </c>
      <c r="B61" s="82" t="str">
        <f>HYPERLINK("[EDEL_Portfolio Monthly Notes 31-Jan-2025.xlsx]EOASEF!A1","Edelweiss ASEAN Equity Off-shore Fund")</f>
        <v>Edelweiss ASEAN Equity Off-shore Fund</v>
      </c>
      <c r="C61" s="75"/>
      <c r="D61" s="84" t="s">
        <v>115</v>
      </c>
      <c r="E61" s="75"/>
      <c r="F61" s="85" t="s">
        <v>8</v>
      </c>
      <c r="G61" s="76" t="s">
        <v>8</v>
      </c>
    </row>
    <row r="62" spans="1:7" ht="69.95" customHeight="1" x14ac:dyDescent="0.25">
      <c r="A62" t="s">
        <v>116</v>
      </c>
      <c r="B62" s="82" t="str">
        <f>HYPERLINK("[EDEL_Portfolio Monthly Notes 31-Jan-2025.xlsx]EOUSEF!A1","Edelweiss US Value Equity Off-shore Fund")</f>
        <v>Edelweiss US Value Equity Off-shore Fund</v>
      </c>
      <c r="C62" s="75"/>
      <c r="D62" s="84" t="s">
        <v>117</v>
      </c>
      <c r="E62" s="75"/>
      <c r="F62" s="85" t="s">
        <v>8</v>
      </c>
      <c r="G62" s="76" t="s">
        <v>8</v>
      </c>
    </row>
    <row r="63" spans="1:7" ht="69.95" customHeight="1" x14ac:dyDescent="0.25">
      <c r="A63" t="s">
        <v>118</v>
      </c>
      <c r="B63" s="82" t="str">
        <f>HYPERLINK("[EDEL_Portfolio Monthly Notes 31-Jan-2025.xlsx]ESLVRE!A1","Edelweiss Silver ETF Fund")</f>
        <v>Edelweiss Silver ETF Fund</v>
      </c>
      <c r="C63" s="75"/>
      <c r="D63" s="84" t="s">
        <v>119</v>
      </c>
      <c r="E63" s="75"/>
      <c r="F63" s="85" t="s">
        <v>8</v>
      </c>
      <c r="G63" s="76" t="s">
        <v>8</v>
      </c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9"/>
  <sheetViews>
    <sheetView showGridLines="0" workbookViewId="0">
      <pane ySplit="4" topLeftCell="A47" activePane="bottomLeft" state="frozen"/>
      <selection pane="bottomLeft" activeCell="A54" sqref="A54:XFD5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768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769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7" t="s">
        <v>131</v>
      </c>
      <c r="B8" s="31"/>
      <c r="C8" s="31"/>
      <c r="D8" s="14"/>
      <c r="E8" s="15"/>
      <c r="F8" s="16"/>
      <c r="G8" s="16"/>
    </row>
    <row r="9" spans="1:8" x14ac:dyDescent="0.25">
      <c r="A9" s="17" t="s">
        <v>770</v>
      </c>
      <c r="B9" s="31"/>
      <c r="C9" s="31"/>
      <c r="D9" s="14"/>
      <c r="E9" s="15"/>
      <c r="F9" s="16"/>
      <c r="G9" s="16"/>
    </row>
    <row r="10" spans="1:8" x14ac:dyDescent="0.25">
      <c r="A10" s="17" t="s">
        <v>230</v>
      </c>
      <c r="B10" s="31"/>
      <c r="C10" s="31"/>
      <c r="D10" s="14"/>
      <c r="E10" s="22" t="s">
        <v>130</v>
      </c>
      <c r="F10" s="23" t="s">
        <v>130</v>
      </c>
      <c r="G10" s="16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17" t="s">
        <v>231</v>
      </c>
      <c r="B12" s="31"/>
      <c r="C12" s="31"/>
      <c r="D12" s="14"/>
      <c r="E12" s="15"/>
      <c r="F12" s="16"/>
      <c r="G12" s="16"/>
    </row>
    <row r="13" spans="1:8" x14ac:dyDescent="0.25">
      <c r="A13" s="13" t="s">
        <v>771</v>
      </c>
      <c r="B13" s="31" t="s">
        <v>772</v>
      </c>
      <c r="C13" s="31" t="s">
        <v>234</v>
      </c>
      <c r="D13" s="14">
        <v>6800000</v>
      </c>
      <c r="E13" s="15">
        <v>6884.45</v>
      </c>
      <c r="F13" s="16">
        <v>0.44040000000000001</v>
      </c>
      <c r="G13" s="16">
        <v>6.7266999999999993E-2</v>
      </c>
    </row>
    <row r="14" spans="1:8" x14ac:dyDescent="0.25">
      <c r="A14" s="13" t="s">
        <v>773</v>
      </c>
      <c r="B14" s="31" t="s">
        <v>774</v>
      </c>
      <c r="C14" s="31" t="s">
        <v>234</v>
      </c>
      <c r="D14" s="14">
        <v>500000</v>
      </c>
      <c r="E14" s="15">
        <v>492.58</v>
      </c>
      <c r="F14" s="16">
        <v>3.15E-2</v>
      </c>
      <c r="G14" s="16">
        <v>6.7387000000000002E-2</v>
      </c>
    </row>
    <row r="15" spans="1:8" x14ac:dyDescent="0.25">
      <c r="A15" s="17" t="s">
        <v>230</v>
      </c>
      <c r="B15" s="32"/>
      <c r="C15" s="32"/>
      <c r="D15" s="18"/>
      <c r="E15" s="19">
        <v>7377.03</v>
      </c>
      <c r="F15" s="20">
        <v>0.47189999999999999</v>
      </c>
      <c r="G15" s="21"/>
    </row>
    <row r="16" spans="1:8" x14ac:dyDescent="0.25">
      <c r="A16" s="13"/>
      <c r="B16" s="31"/>
      <c r="C16" s="31"/>
      <c r="D16" s="14"/>
      <c r="E16" s="15"/>
      <c r="F16" s="16"/>
      <c r="G16" s="16"/>
    </row>
    <row r="17" spans="1:7" x14ac:dyDescent="0.25">
      <c r="A17" s="17" t="s">
        <v>775</v>
      </c>
      <c r="B17" s="31"/>
      <c r="C17" s="31"/>
      <c r="D17" s="14"/>
      <c r="E17" s="15"/>
      <c r="F17" s="16"/>
      <c r="G17" s="16"/>
    </row>
    <row r="18" spans="1:7" x14ac:dyDescent="0.25">
      <c r="A18" s="13" t="s">
        <v>776</v>
      </c>
      <c r="B18" s="31" t="s">
        <v>777</v>
      </c>
      <c r="C18" s="31" t="s">
        <v>234</v>
      </c>
      <c r="D18" s="14">
        <v>5000000</v>
      </c>
      <c r="E18" s="15">
        <v>5239.87</v>
      </c>
      <c r="F18" s="16">
        <v>0.3352</v>
      </c>
      <c r="G18" s="16">
        <v>7.0422999999999999E-2</v>
      </c>
    </row>
    <row r="19" spans="1:7" x14ac:dyDescent="0.25">
      <c r="A19" s="13" t="s">
        <v>778</v>
      </c>
      <c r="B19" s="31" t="s">
        <v>779</v>
      </c>
      <c r="C19" s="31" t="s">
        <v>234</v>
      </c>
      <c r="D19" s="14">
        <v>2000000</v>
      </c>
      <c r="E19" s="15">
        <v>2069.79</v>
      </c>
      <c r="F19" s="16">
        <v>0.13239999999999999</v>
      </c>
      <c r="G19" s="16">
        <v>7.0539000000000004E-2</v>
      </c>
    </row>
    <row r="20" spans="1:7" x14ac:dyDescent="0.25">
      <c r="A20" s="13" t="s">
        <v>780</v>
      </c>
      <c r="B20" s="31" t="s">
        <v>781</v>
      </c>
      <c r="C20" s="31" t="s">
        <v>234</v>
      </c>
      <c r="D20" s="14">
        <v>500000</v>
      </c>
      <c r="E20" s="15">
        <v>529.12</v>
      </c>
      <c r="F20" s="16">
        <v>3.39E-2</v>
      </c>
      <c r="G20" s="16">
        <v>7.0565000000000003E-2</v>
      </c>
    </row>
    <row r="21" spans="1:7" x14ac:dyDescent="0.25">
      <c r="A21" s="17" t="s">
        <v>230</v>
      </c>
      <c r="B21" s="32"/>
      <c r="C21" s="32"/>
      <c r="D21" s="18"/>
      <c r="E21" s="19">
        <v>7838.78</v>
      </c>
      <c r="F21" s="20">
        <v>0.50149999999999995</v>
      </c>
      <c r="G21" s="21"/>
    </row>
    <row r="22" spans="1:7" x14ac:dyDescent="0.25">
      <c r="A22" s="13"/>
      <c r="B22" s="31"/>
      <c r="C22" s="31"/>
      <c r="D22" s="14"/>
      <c r="E22" s="15"/>
      <c r="F22" s="16"/>
      <c r="G22" s="16"/>
    </row>
    <row r="23" spans="1:7" x14ac:dyDescent="0.25">
      <c r="A23" s="13"/>
      <c r="B23" s="31"/>
      <c r="C23" s="31"/>
      <c r="D23" s="14"/>
      <c r="E23" s="15"/>
      <c r="F23" s="16"/>
      <c r="G23" s="16"/>
    </row>
    <row r="24" spans="1:7" x14ac:dyDescent="0.25">
      <c r="A24" s="17" t="s">
        <v>235</v>
      </c>
      <c r="B24" s="31"/>
      <c r="C24" s="31"/>
      <c r="D24" s="14"/>
      <c r="E24" s="15"/>
      <c r="F24" s="16"/>
      <c r="G24" s="16"/>
    </row>
    <row r="25" spans="1:7" x14ac:dyDescent="0.25">
      <c r="A25" s="17" t="s">
        <v>230</v>
      </c>
      <c r="B25" s="31"/>
      <c r="C25" s="31"/>
      <c r="D25" s="14"/>
      <c r="E25" s="22" t="s">
        <v>130</v>
      </c>
      <c r="F25" s="23" t="s">
        <v>130</v>
      </c>
      <c r="G25" s="16"/>
    </row>
    <row r="26" spans="1:7" x14ac:dyDescent="0.25">
      <c r="A26" s="13"/>
      <c r="B26" s="31"/>
      <c r="C26" s="31"/>
      <c r="D26" s="14"/>
      <c r="E26" s="15"/>
      <c r="F26" s="16"/>
      <c r="G26" s="16"/>
    </row>
    <row r="27" spans="1:7" x14ac:dyDescent="0.25">
      <c r="A27" s="17" t="s">
        <v>236</v>
      </c>
      <c r="B27" s="31"/>
      <c r="C27" s="31"/>
      <c r="D27" s="14"/>
      <c r="E27" s="15"/>
      <c r="F27" s="16"/>
      <c r="G27" s="16"/>
    </row>
    <row r="28" spans="1:7" x14ac:dyDescent="0.25">
      <c r="A28" s="17" t="s">
        <v>230</v>
      </c>
      <c r="B28" s="31"/>
      <c r="C28" s="31"/>
      <c r="D28" s="14"/>
      <c r="E28" s="22" t="s">
        <v>130</v>
      </c>
      <c r="F28" s="23" t="s">
        <v>130</v>
      </c>
      <c r="G28" s="16"/>
    </row>
    <row r="29" spans="1:7" x14ac:dyDescent="0.25">
      <c r="A29" s="13"/>
      <c r="B29" s="31"/>
      <c r="C29" s="31"/>
      <c r="D29" s="14"/>
      <c r="E29" s="15"/>
      <c r="F29" s="16"/>
      <c r="G29" s="16"/>
    </row>
    <row r="30" spans="1:7" x14ac:dyDescent="0.25">
      <c r="A30" s="24" t="s">
        <v>237</v>
      </c>
      <c r="B30" s="33"/>
      <c r="C30" s="33"/>
      <c r="D30" s="25"/>
      <c r="E30" s="19">
        <v>15215.81</v>
      </c>
      <c r="F30" s="20">
        <v>0.97340000000000004</v>
      </c>
      <c r="G30" s="21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13"/>
      <c r="B32" s="31"/>
      <c r="C32" s="31"/>
      <c r="D32" s="14"/>
      <c r="E32" s="15"/>
      <c r="F32" s="16"/>
      <c r="G32" s="16"/>
    </row>
    <row r="33" spans="1:7" x14ac:dyDescent="0.25">
      <c r="A33" s="17" t="s">
        <v>238</v>
      </c>
      <c r="B33" s="31"/>
      <c r="C33" s="31"/>
      <c r="D33" s="14"/>
      <c r="E33" s="15"/>
      <c r="F33" s="16"/>
      <c r="G33" s="16"/>
    </row>
    <row r="34" spans="1:7" x14ac:dyDescent="0.25">
      <c r="A34" s="13" t="s">
        <v>239</v>
      </c>
      <c r="B34" s="31"/>
      <c r="C34" s="31"/>
      <c r="D34" s="14"/>
      <c r="E34" s="15">
        <v>21.99</v>
      </c>
      <c r="F34" s="16">
        <v>1.4E-3</v>
      </c>
      <c r="G34" s="16">
        <v>6.5728999999999996E-2</v>
      </c>
    </row>
    <row r="35" spans="1:7" x14ac:dyDescent="0.25">
      <c r="A35" s="17" t="s">
        <v>230</v>
      </c>
      <c r="B35" s="32"/>
      <c r="C35" s="32"/>
      <c r="D35" s="18"/>
      <c r="E35" s="19">
        <v>21.99</v>
      </c>
      <c r="F35" s="20">
        <v>1.4E-3</v>
      </c>
      <c r="G35" s="21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24" t="s">
        <v>237</v>
      </c>
      <c r="B37" s="33"/>
      <c r="C37" s="33"/>
      <c r="D37" s="25"/>
      <c r="E37" s="19">
        <v>21.99</v>
      </c>
      <c r="F37" s="20">
        <v>1.4E-3</v>
      </c>
      <c r="G37" s="21"/>
    </row>
    <row r="38" spans="1:7" x14ac:dyDescent="0.25">
      <c r="A38" s="13" t="s">
        <v>240</v>
      </c>
      <c r="B38" s="31"/>
      <c r="C38" s="31"/>
      <c r="D38" s="14"/>
      <c r="E38" s="15">
        <v>395.2011263</v>
      </c>
      <c r="F38" s="16">
        <v>2.5283E-2</v>
      </c>
      <c r="G38" s="16"/>
    </row>
    <row r="39" spans="1:7" x14ac:dyDescent="0.25">
      <c r="A39" s="13" t="s">
        <v>241</v>
      </c>
      <c r="B39" s="31"/>
      <c r="C39" s="31"/>
      <c r="D39" s="14"/>
      <c r="E39" s="35">
        <v>-2.2911263000000002</v>
      </c>
      <c r="F39" s="36">
        <v>-8.2999999999999998E-5</v>
      </c>
      <c r="G39" s="16">
        <v>6.5728999999999996E-2</v>
      </c>
    </row>
    <row r="40" spans="1:7" x14ac:dyDescent="0.25">
      <c r="A40" s="26" t="s">
        <v>242</v>
      </c>
      <c r="B40" s="34"/>
      <c r="C40" s="34"/>
      <c r="D40" s="27"/>
      <c r="E40" s="28">
        <v>15630.71</v>
      </c>
      <c r="F40" s="29">
        <v>1</v>
      </c>
      <c r="G40" s="29"/>
    </row>
    <row r="42" spans="1:7" x14ac:dyDescent="0.25">
      <c r="A42" s="1" t="s">
        <v>243</v>
      </c>
    </row>
    <row r="45" spans="1:7" x14ac:dyDescent="0.25">
      <c r="A45" s="1" t="s">
        <v>244</v>
      </c>
    </row>
    <row r="46" spans="1:7" x14ac:dyDescent="0.25">
      <c r="A46" s="48" t="s">
        <v>245</v>
      </c>
      <c r="B46" s="3" t="s">
        <v>130</v>
      </c>
    </row>
    <row r="47" spans="1:7" x14ac:dyDescent="0.25">
      <c r="A47" t="s">
        <v>246</v>
      </c>
    </row>
    <row r="48" spans="1:7" x14ac:dyDescent="0.25">
      <c r="A48" t="s">
        <v>337</v>
      </c>
      <c r="B48" t="s">
        <v>248</v>
      </c>
      <c r="C48" t="s">
        <v>248</v>
      </c>
    </row>
    <row r="49" spans="1:3" x14ac:dyDescent="0.25">
      <c r="B49" s="49">
        <v>45657</v>
      </c>
      <c r="C49" s="49">
        <v>45688</v>
      </c>
    </row>
    <row r="50" spans="1:3" x14ac:dyDescent="0.25">
      <c r="A50" t="s">
        <v>493</v>
      </c>
      <c r="B50">
        <v>11.8531</v>
      </c>
      <c r="C50">
        <v>11.9567</v>
      </c>
    </row>
    <row r="51" spans="1:3" x14ac:dyDescent="0.25">
      <c r="A51" t="s">
        <v>339</v>
      </c>
      <c r="B51">
        <v>11.853300000000001</v>
      </c>
      <c r="C51">
        <v>11.957000000000001</v>
      </c>
    </row>
    <row r="52" spans="1:3" x14ac:dyDescent="0.25">
      <c r="A52" t="s">
        <v>494</v>
      </c>
      <c r="B52">
        <v>11.787800000000001</v>
      </c>
      <c r="C52">
        <v>11.888299999999999</v>
      </c>
    </row>
    <row r="53" spans="1:3" x14ac:dyDescent="0.25">
      <c r="A53" t="s">
        <v>341</v>
      </c>
      <c r="B53">
        <v>11.7879</v>
      </c>
      <c r="C53">
        <v>11.888400000000001</v>
      </c>
    </row>
    <row r="55" spans="1:3" x14ac:dyDescent="0.25">
      <c r="A55" t="s">
        <v>250</v>
      </c>
      <c r="B55" s="3" t="s">
        <v>130</v>
      </c>
    </row>
    <row r="56" spans="1:3" x14ac:dyDescent="0.25">
      <c r="A56" t="s">
        <v>251</v>
      </c>
      <c r="B56" s="3" t="s">
        <v>130</v>
      </c>
    </row>
    <row r="57" spans="1:3" ht="30" customHeight="1" x14ac:dyDescent="0.25">
      <c r="A57" s="48" t="s">
        <v>252</v>
      </c>
      <c r="B57" s="3" t="s">
        <v>130</v>
      </c>
    </row>
    <row r="58" spans="1:3" ht="30" customHeight="1" x14ac:dyDescent="0.25">
      <c r="A58" s="48" t="s">
        <v>253</v>
      </c>
      <c r="B58" s="3" t="s">
        <v>130</v>
      </c>
    </row>
    <row r="59" spans="1:3" x14ac:dyDescent="0.25">
      <c r="A59" t="s">
        <v>254</v>
      </c>
      <c r="B59" s="50">
        <f>+B74</f>
        <v>3.341907901877879</v>
      </c>
    </row>
    <row r="60" spans="1:3" ht="45" customHeight="1" x14ac:dyDescent="0.25">
      <c r="A60" s="48" t="s">
        <v>255</v>
      </c>
      <c r="B60" s="3" t="s">
        <v>130</v>
      </c>
    </row>
    <row r="61" spans="1:3" x14ac:dyDescent="0.25">
      <c r="B61" s="3"/>
    </row>
    <row r="62" spans="1:3" ht="30" customHeight="1" x14ac:dyDescent="0.25">
      <c r="A62" s="48" t="s">
        <v>256</v>
      </c>
      <c r="B62" s="3" t="s">
        <v>130</v>
      </c>
    </row>
    <row r="63" spans="1:3" ht="30" customHeight="1" x14ac:dyDescent="0.25">
      <c r="A63" s="48" t="s">
        <v>257</v>
      </c>
      <c r="B63" t="s">
        <v>130</v>
      </c>
    </row>
    <row r="64" spans="1:3" ht="30" customHeight="1" x14ac:dyDescent="0.25">
      <c r="A64" s="48" t="s">
        <v>258</v>
      </c>
      <c r="B64" s="3" t="s">
        <v>130</v>
      </c>
    </row>
    <row r="65" spans="1:4" ht="30" customHeight="1" x14ac:dyDescent="0.25">
      <c r="A65" s="48" t="s">
        <v>259</v>
      </c>
      <c r="B65" s="3" t="s">
        <v>130</v>
      </c>
    </row>
    <row r="67" spans="1:4" x14ac:dyDescent="0.25">
      <c r="A67" t="s">
        <v>260</v>
      </c>
    </row>
    <row r="68" spans="1:4" ht="60" customHeight="1" x14ac:dyDescent="0.25">
      <c r="A68" s="52" t="s">
        <v>261</v>
      </c>
      <c r="B68" s="56" t="s">
        <v>782</v>
      </c>
    </row>
    <row r="69" spans="1:4" ht="45" customHeight="1" x14ac:dyDescent="0.25">
      <c r="A69" s="52" t="s">
        <v>263</v>
      </c>
      <c r="B69" s="56" t="s">
        <v>783</v>
      </c>
    </row>
    <row r="70" spans="1:4" x14ac:dyDescent="0.25">
      <c r="A70" s="52"/>
      <c r="B70" s="52"/>
    </row>
    <row r="71" spans="1:4" x14ac:dyDescent="0.25">
      <c r="A71" s="52" t="s">
        <v>265</v>
      </c>
      <c r="B71" s="53">
        <v>6.8924335735756914</v>
      </c>
    </row>
    <row r="72" spans="1:4" x14ac:dyDescent="0.25">
      <c r="A72" s="52"/>
      <c r="B72" s="52"/>
    </row>
    <row r="73" spans="1:4" x14ac:dyDescent="0.25">
      <c r="A73" s="52" t="s">
        <v>266</v>
      </c>
      <c r="B73" s="54">
        <v>2.9379</v>
      </c>
    </row>
    <row r="74" spans="1:4" x14ac:dyDescent="0.25">
      <c r="A74" s="52" t="s">
        <v>267</v>
      </c>
      <c r="B74" s="54">
        <v>3.341907901877879</v>
      </c>
    </row>
    <row r="75" spans="1:4" x14ac:dyDescent="0.25">
      <c r="A75" s="52"/>
      <c r="B75" s="52"/>
    </row>
    <row r="76" spans="1:4" x14ac:dyDescent="0.25">
      <c r="A76" s="52" t="s">
        <v>268</v>
      </c>
      <c r="B76" s="55">
        <v>45688</v>
      </c>
    </row>
    <row r="78" spans="1:4" ht="69.95" customHeight="1" x14ac:dyDescent="0.25">
      <c r="A78" s="75" t="s">
        <v>269</v>
      </c>
      <c r="B78" s="75" t="s">
        <v>270</v>
      </c>
      <c r="C78" s="75" t="s">
        <v>4</v>
      </c>
      <c r="D78" s="75" t="s">
        <v>5</v>
      </c>
    </row>
    <row r="79" spans="1:4" ht="69.95" customHeight="1" x14ac:dyDescent="0.25">
      <c r="A79" s="75" t="s">
        <v>784</v>
      </c>
      <c r="B79" s="75"/>
      <c r="C79" s="75" t="s">
        <v>23</v>
      </c>
      <c r="D7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9"/>
  <sheetViews>
    <sheetView showGridLines="0" workbookViewId="0">
      <pane ySplit="4" topLeftCell="A118" activePane="bottomLeft" state="frozen"/>
      <selection pane="bottomLeft" activeCell="B120" sqref="B12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785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786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145279</v>
      </c>
      <c r="E8" s="15">
        <v>2467.9299999999998</v>
      </c>
      <c r="F8" s="16">
        <v>6.4399999999999999E-2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163216</v>
      </c>
      <c r="E9" s="15">
        <v>2044.77</v>
      </c>
      <c r="F9" s="16">
        <v>5.33E-2</v>
      </c>
      <c r="G9" s="16"/>
    </row>
    <row r="10" spans="1:8" x14ac:dyDescent="0.25">
      <c r="A10" s="13" t="s">
        <v>502</v>
      </c>
      <c r="B10" s="31" t="s">
        <v>503</v>
      </c>
      <c r="C10" s="31" t="s">
        <v>437</v>
      </c>
      <c r="D10" s="14">
        <v>139249</v>
      </c>
      <c r="E10" s="15">
        <v>1761.64</v>
      </c>
      <c r="F10" s="16">
        <v>4.5900000000000003E-2</v>
      </c>
      <c r="G10" s="16"/>
    </row>
    <row r="11" spans="1:8" x14ac:dyDescent="0.25">
      <c r="A11" s="13" t="s">
        <v>506</v>
      </c>
      <c r="B11" s="31" t="s">
        <v>507</v>
      </c>
      <c r="C11" s="31" t="s">
        <v>376</v>
      </c>
      <c r="D11" s="14">
        <v>67687</v>
      </c>
      <c r="E11" s="15">
        <v>1272.3800000000001</v>
      </c>
      <c r="F11" s="16">
        <v>3.32E-2</v>
      </c>
      <c r="G11" s="16"/>
    </row>
    <row r="12" spans="1:8" x14ac:dyDescent="0.25">
      <c r="A12" s="13" t="s">
        <v>513</v>
      </c>
      <c r="B12" s="31" t="s">
        <v>514</v>
      </c>
      <c r="C12" s="31" t="s">
        <v>393</v>
      </c>
      <c r="D12" s="14">
        <v>73415</v>
      </c>
      <c r="E12" s="15">
        <v>1193.95</v>
      </c>
      <c r="F12" s="16">
        <v>3.1099999999999999E-2</v>
      </c>
      <c r="G12" s="16"/>
    </row>
    <row r="13" spans="1:8" x14ac:dyDescent="0.25">
      <c r="A13" s="13" t="s">
        <v>499</v>
      </c>
      <c r="B13" s="31" t="s">
        <v>500</v>
      </c>
      <c r="C13" s="31" t="s">
        <v>501</v>
      </c>
      <c r="D13" s="14">
        <v>33431</v>
      </c>
      <c r="E13" s="15">
        <v>1192.6199999999999</v>
      </c>
      <c r="F13" s="16">
        <v>3.1099999999999999E-2</v>
      </c>
      <c r="G13" s="16"/>
    </row>
    <row r="14" spans="1:8" x14ac:dyDescent="0.25">
      <c r="A14" s="13" t="s">
        <v>382</v>
      </c>
      <c r="B14" s="31" t="s">
        <v>383</v>
      </c>
      <c r="C14" s="31" t="s">
        <v>355</v>
      </c>
      <c r="D14" s="14">
        <v>149214</v>
      </c>
      <c r="E14" s="15">
        <v>1153.28</v>
      </c>
      <c r="F14" s="16">
        <v>3.0099999999999998E-2</v>
      </c>
      <c r="G14" s="16"/>
    </row>
    <row r="15" spans="1:8" x14ac:dyDescent="0.25">
      <c r="A15" s="13" t="s">
        <v>389</v>
      </c>
      <c r="B15" s="31" t="s">
        <v>390</v>
      </c>
      <c r="C15" s="31" t="s">
        <v>373</v>
      </c>
      <c r="D15" s="14">
        <v>15256</v>
      </c>
      <c r="E15" s="15">
        <v>877.71</v>
      </c>
      <c r="F15" s="16">
        <v>2.29E-2</v>
      </c>
      <c r="G15" s="16"/>
    </row>
    <row r="16" spans="1:8" x14ac:dyDescent="0.25">
      <c r="A16" s="13" t="s">
        <v>429</v>
      </c>
      <c r="B16" s="31" t="s">
        <v>430</v>
      </c>
      <c r="C16" s="31" t="s">
        <v>363</v>
      </c>
      <c r="D16" s="14">
        <v>50230</v>
      </c>
      <c r="E16" s="15">
        <v>875.99</v>
      </c>
      <c r="F16" s="16">
        <v>2.2800000000000001E-2</v>
      </c>
      <c r="G16" s="16"/>
    </row>
    <row r="17" spans="1:7" x14ac:dyDescent="0.25">
      <c r="A17" s="13" t="s">
        <v>508</v>
      </c>
      <c r="B17" s="31" t="s">
        <v>509</v>
      </c>
      <c r="C17" s="31" t="s">
        <v>376</v>
      </c>
      <c r="D17" s="14">
        <v>18428</v>
      </c>
      <c r="E17" s="15">
        <v>757.83</v>
      </c>
      <c r="F17" s="16">
        <v>1.9800000000000002E-2</v>
      </c>
      <c r="G17" s="16"/>
    </row>
    <row r="18" spans="1:7" x14ac:dyDescent="0.25">
      <c r="A18" s="13" t="s">
        <v>350</v>
      </c>
      <c r="B18" s="31" t="s">
        <v>351</v>
      </c>
      <c r="C18" s="31" t="s">
        <v>352</v>
      </c>
      <c r="D18" s="14">
        <v>13617</v>
      </c>
      <c r="E18" s="15">
        <v>722.51</v>
      </c>
      <c r="F18" s="16">
        <v>1.8800000000000001E-2</v>
      </c>
      <c r="G18" s="16"/>
    </row>
    <row r="19" spans="1:7" x14ac:dyDescent="0.25">
      <c r="A19" s="13" t="s">
        <v>523</v>
      </c>
      <c r="B19" s="31" t="s">
        <v>524</v>
      </c>
      <c r="C19" s="31" t="s">
        <v>525</v>
      </c>
      <c r="D19" s="14">
        <v>6246</v>
      </c>
      <c r="E19" s="15">
        <v>717.51</v>
      </c>
      <c r="F19" s="16">
        <v>1.8700000000000001E-2</v>
      </c>
      <c r="G19" s="16"/>
    </row>
    <row r="20" spans="1:7" x14ac:dyDescent="0.25">
      <c r="A20" s="13" t="s">
        <v>399</v>
      </c>
      <c r="B20" s="31" t="s">
        <v>400</v>
      </c>
      <c r="C20" s="31" t="s">
        <v>355</v>
      </c>
      <c r="D20" s="14">
        <v>69282</v>
      </c>
      <c r="E20" s="15">
        <v>683.19</v>
      </c>
      <c r="F20" s="16">
        <v>1.78E-2</v>
      </c>
      <c r="G20" s="16"/>
    </row>
    <row r="21" spans="1:7" x14ac:dyDescent="0.25">
      <c r="A21" s="13" t="s">
        <v>510</v>
      </c>
      <c r="B21" s="31" t="s">
        <v>511</v>
      </c>
      <c r="C21" s="31" t="s">
        <v>512</v>
      </c>
      <c r="D21" s="14">
        <v>150799</v>
      </c>
      <c r="E21" s="15">
        <v>674.83</v>
      </c>
      <c r="F21" s="16">
        <v>1.7600000000000001E-2</v>
      </c>
      <c r="G21" s="16"/>
    </row>
    <row r="22" spans="1:7" x14ac:dyDescent="0.25">
      <c r="A22" s="13" t="s">
        <v>537</v>
      </c>
      <c r="B22" s="31" t="s">
        <v>538</v>
      </c>
      <c r="C22" s="31" t="s">
        <v>539</v>
      </c>
      <c r="D22" s="14">
        <v>219943</v>
      </c>
      <c r="E22" s="15">
        <v>643.66</v>
      </c>
      <c r="F22" s="16">
        <v>1.6799999999999999E-2</v>
      </c>
      <c r="G22" s="16"/>
    </row>
    <row r="23" spans="1:7" x14ac:dyDescent="0.25">
      <c r="A23" s="13" t="s">
        <v>517</v>
      </c>
      <c r="B23" s="31" t="s">
        <v>518</v>
      </c>
      <c r="C23" s="31" t="s">
        <v>417</v>
      </c>
      <c r="D23" s="14">
        <v>183670</v>
      </c>
      <c r="E23" s="15">
        <v>595.09</v>
      </c>
      <c r="F23" s="16">
        <v>1.55E-2</v>
      </c>
      <c r="G23" s="16"/>
    </row>
    <row r="24" spans="1:7" x14ac:dyDescent="0.25">
      <c r="A24" s="13" t="s">
        <v>585</v>
      </c>
      <c r="B24" s="31" t="s">
        <v>586</v>
      </c>
      <c r="C24" s="31" t="s">
        <v>512</v>
      </c>
      <c r="D24" s="14">
        <v>23003</v>
      </c>
      <c r="E24" s="15">
        <v>567.9</v>
      </c>
      <c r="F24" s="16">
        <v>1.4800000000000001E-2</v>
      </c>
      <c r="G24" s="16"/>
    </row>
    <row r="25" spans="1:7" x14ac:dyDescent="0.25">
      <c r="A25" s="13" t="s">
        <v>787</v>
      </c>
      <c r="B25" s="31" t="s">
        <v>788</v>
      </c>
      <c r="C25" s="31" t="s">
        <v>376</v>
      </c>
      <c r="D25" s="14">
        <v>33651</v>
      </c>
      <c r="E25" s="15">
        <v>563.47</v>
      </c>
      <c r="F25" s="16">
        <v>1.47E-2</v>
      </c>
      <c r="G25" s="16"/>
    </row>
    <row r="26" spans="1:7" x14ac:dyDescent="0.25">
      <c r="A26" s="13" t="s">
        <v>535</v>
      </c>
      <c r="B26" s="31" t="s">
        <v>536</v>
      </c>
      <c r="C26" s="31" t="s">
        <v>420</v>
      </c>
      <c r="D26" s="14">
        <v>17931</v>
      </c>
      <c r="E26" s="15">
        <v>536.11</v>
      </c>
      <c r="F26" s="16">
        <v>1.4E-2</v>
      </c>
      <c r="G26" s="16"/>
    </row>
    <row r="27" spans="1:7" x14ac:dyDescent="0.25">
      <c r="A27" s="13" t="s">
        <v>789</v>
      </c>
      <c r="B27" s="31" t="s">
        <v>790</v>
      </c>
      <c r="C27" s="31" t="s">
        <v>355</v>
      </c>
      <c r="D27" s="14">
        <v>218215</v>
      </c>
      <c r="E27" s="15">
        <v>519.83000000000004</v>
      </c>
      <c r="F27" s="16">
        <v>1.3599999999999999E-2</v>
      </c>
      <c r="G27" s="16"/>
    </row>
    <row r="28" spans="1:7" x14ac:dyDescent="0.25">
      <c r="A28" s="13" t="s">
        <v>791</v>
      </c>
      <c r="B28" s="31" t="s">
        <v>792</v>
      </c>
      <c r="C28" s="31" t="s">
        <v>550</v>
      </c>
      <c r="D28" s="14">
        <v>74140</v>
      </c>
      <c r="E28" s="15">
        <v>512.30999999999995</v>
      </c>
      <c r="F28" s="16">
        <v>1.34E-2</v>
      </c>
      <c r="G28" s="16"/>
    </row>
    <row r="29" spans="1:7" x14ac:dyDescent="0.25">
      <c r="A29" s="13" t="s">
        <v>793</v>
      </c>
      <c r="B29" s="31" t="s">
        <v>794</v>
      </c>
      <c r="C29" s="31" t="s">
        <v>425</v>
      </c>
      <c r="D29" s="14">
        <v>113360</v>
      </c>
      <c r="E29" s="15">
        <v>478.95</v>
      </c>
      <c r="F29" s="16">
        <v>1.2500000000000001E-2</v>
      </c>
      <c r="G29" s="16"/>
    </row>
    <row r="30" spans="1:7" x14ac:dyDescent="0.25">
      <c r="A30" s="13" t="s">
        <v>551</v>
      </c>
      <c r="B30" s="31" t="s">
        <v>552</v>
      </c>
      <c r="C30" s="31" t="s">
        <v>425</v>
      </c>
      <c r="D30" s="14">
        <v>20354</v>
      </c>
      <c r="E30" s="15">
        <v>459.76</v>
      </c>
      <c r="F30" s="16">
        <v>1.2E-2</v>
      </c>
      <c r="G30" s="16"/>
    </row>
    <row r="31" spans="1:7" x14ac:dyDescent="0.25">
      <c r="A31" s="13" t="s">
        <v>401</v>
      </c>
      <c r="B31" s="31" t="s">
        <v>402</v>
      </c>
      <c r="C31" s="31" t="s">
        <v>403</v>
      </c>
      <c r="D31" s="14">
        <v>26469</v>
      </c>
      <c r="E31" s="15">
        <v>457.07</v>
      </c>
      <c r="F31" s="16">
        <v>1.1900000000000001E-2</v>
      </c>
      <c r="G31" s="16"/>
    </row>
    <row r="32" spans="1:7" x14ac:dyDescent="0.25">
      <c r="A32" s="13" t="s">
        <v>406</v>
      </c>
      <c r="B32" s="31" t="s">
        <v>407</v>
      </c>
      <c r="C32" s="31" t="s">
        <v>352</v>
      </c>
      <c r="D32" s="14">
        <v>7947</v>
      </c>
      <c r="E32" s="15">
        <v>455.6</v>
      </c>
      <c r="F32" s="16">
        <v>1.1900000000000001E-2</v>
      </c>
      <c r="G32" s="16"/>
    </row>
    <row r="33" spans="1:7" x14ac:dyDescent="0.25">
      <c r="A33" s="13" t="s">
        <v>380</v>
      </c>
      <c r="B33" s="31" t="s">
        <v>381</v>
      </c>
      <c r="C33" s="31" t="s">
        <v>360</v>
      </c>
      <c r="D33" s="14">
        <v>40506</v>
      </c>
      <c r="E33" s="15">
        <v>429.87</v>
      </c>
      <c r="F33" s="16">
        <v>1.12E-2</v>
      </c>
      <c r="G33" s="16"/>
    </row>
    <row r="34" spans="1:7" x14ac:dyDescent="0.25">
      <c r="A34" s="13" t="s">
        <v>795</v>
      </c>
      <c r="B34" s="31" t="s">
        <v>796</v>
      </c>
      <c r="C34" s="31" t="s">
        <v>376</v>
      </c>
      <c r="D34" s="14">
        <v>48398</v>
      </c>
      <c r="E34" s="15">
        <v>421.06</v>
      </c>
      <c r="F34" s="16">
        <v>1.0999999999999999E-2</v>
      </c>
      <c r="G34" s="16"/>
    </row>
    <row r="35" spans="1:7" x14ac:dyDescent="0.25">
      <c r="A35" s="13" t="s">
        <v>356</v>
      </c>
      <c r="B35" s="31" t="s">
        <v>357</v>
      </c>
      <c r="C35" s="31" t="s">
        <v>349</v>
      </c>
      <c r="D35" s="14">
        <v>293142</v>
      </c>
      <c r="E35" s="15">
        <v>414.09</v>
      </c>
      <c r="F35" s="16">
        <v>1.0800000000000001E-2</v>
      </c>
      <c r="G35" s="16"/>
    </row>
    <row r="36" spans="1:7" x14ac:dyDescent="0.25">
      <c r="A36" s="13" t="s">
        <v>574</v>
      </c>
      <c r="B36" s="31" t="s">
        <v>575</v>
      </c>
      <c r="C36" s="31" t="s">
        <v>379</v>
      </c>
      <c r="D36" s="14">
        <v>69524</v>
      </c>
      <c r="E36" s="15">
        <v>413.18</v>
      </c>
      <c r="F36" s="16">
        <v>1.0800000000000001E-2</v>
      </c>
      <c r="G36" s="16"/>
    </row>
    <row r="37" spans="1:7" x14ac:dyDescent="0.25">
      <c r="A37" s="13" t="s">
        <v>797</v>
      </c>
      <c r="B37" s="31" t="s">
        <v>798</v>
      </c>
      <c r="C37" s="31" t="s">
        <v>425</v>
      </c>
      <c r="D37" s="14">
        <v>72095</v>
      </c>
      <c r="E37" s="15">
        <v>392.02</v>
      </c>
      <c r="F37" s="16">
        <v>1.0200000000000001E-2</v>
      </c>
      <c r="G37" s="16"/>
    </row>
    <row r="38" spans="1:7" x14ac:dyDescent="0.25">
      <c r="A38" s="13" t="s">
        <v>451</v>
      </c>
      <c r="B38" s="31" t="s">
        <v>452</v>
      </c>
      <c r="C38" s="31" t="s">
        <v>376</v>
      </c>
      <c r="D38" s="14">
        <v>4726</v>
      </c>
      <c r="E38" s="15">
        <v>390.55</v>
      </c>
      <c r="F38" s="16">
        <v>1.0200000000000001E-2</v>
      </c>
      <c r="G38" s="16"/>
    </row>
    <row r="39" spans="1:7" x14ac:dyDescent="0.25">
      <c r="A39" s="13" t="s">
        <v>799</v>
      </c>
      <c r="B39" s="31" t="s">
        <v>800</v>
      </c>
      <c r="C39" s="31" t="s">
        <v>532</v>
      </c>
      <c r="D39" s="14">
        <v>25823</v>
      </c>
      <c r="E39" s="15">
        <v>383.11</v>
      </c>
      <c r="F39" s="16">
        <v>0.01</v>
      </c>
      <c r="G39" s="16"/>
    </row>
    <row r="40" spans="1:7" x14ac:dyDescent="0.25">
      <c r="A40" s="13" t="s">
        <v>533</v>
      </c>
      <c r="B40" s="31" t="s">
        <v>534</v>
      </c>
      <c r="C40" s="31" t="s">
        <v>363</v>
      </c>
      <c r="D40" s="14">
        <v>11670</v>
      </c>
      <c r="E40" s="15">
        <v>381.5</v>
      </c>
      <c r="F40" s="16">
        <v>9.9000000000000008E-3</v>
      </c>
      <c r="G40" s="16"/>
    </row>
    <row r="41" spans="1:7" x14ac:dyDescent="0.25">
      <c r="A41" s="13" t="s">
        <v>374</v>
      </c>
      <c r="B41" s="31" t="s">
        <v>375</v>
      </c>
      <c r="C41" s="31" t="s">
        <v>376</v>
      </c>
      <c r="D41" s="14">
        <v>21945</v>
      </c>
      <c r="E41" s="15">
        <v>378.65</v>
      </c>
      <c r="F41" s="16">
        <v>9.9000000000000008E-3</v>
      </c>
      <c r="G41" s="16"/>
    </row>
    <row r="42" spans="1:7" x14ac:dyDescent="0.25">
      <c r="A42" s="13" t="s">
        <v>801</v>
      </c>
      <c r="B42" s="31" t="s">
        <v>802</v>
      </c>
      <c r="C42" s="31" t="s">
        <v>363</v>
      </c>
      <c r="D42" s="14">
        <v>17540</v>
      </c>
      <c r="E42" s="15">
        <v>377.93</v>
      </c>
      <c r="F42" s="16">
        <v>9.9000000000000008E-3</v>
      </c>
      <c r="G42" s="16"/>
    </row>
    <row r="43" spans="1:7" x14ac:dyDescent="0.25">
      <c r="A43" s="13" t="s">
        <v>803</v>
      </c>
      <c r="B43" s="31" t="s">
        <v>804</v>
      </c>
      <c r="C43" s="31" t="s">
        <v>425</v>
      </c>
      <c r="D43" s="14">
        <v>29328</v>
      </c>
      <c r="E43" s="15">
        <v>377.11</v>
      </c>
      <c r="F43" s="16">
        <v>9.7999999999999997E-3</v>
      </c>
      <c r="G43" s="16"/>
    </row>
    <row r="44" spans="1:7" x14ac:dyDescent="0.25">
      <c r="A44" s="13" t="s">
        <v>805</v>
      </c>
      <c r="B44" s="31" t="s">
        <v>806</v>
      </c>
      <c r="C44" s="31" t="s">
        <v>376</v>
      </c>
      <c r="D44" s="14">
        <v>12086</v>
      </c>
      <c r="E44" s="15">
        <v>346.62</v>
      </c>
      <c r="F44" s="16">
        <v>8.9999999999999993E-3</v>
      </c>
      <c r="G44" s="16"/>
    </row>
    <row r="45" spans="1:7" x14ac:dyDescent="0.25">
      <c r="A45" s="13" t="s">
        <v>807</v>
      </c>
      <c r="B45" s="31" t="s">
        <v>808</v>
      </c>
      <c r="C45" s="31" t="s">
        <v>368</v>
      </c>
      <c r="D45" s="14">
        <v>9427</v>
      </c>
      <c r="E45" s="15">
        <v>329.03</v>
      </c>
      <c r="F45" s="16">
        <v>8.6E-3</v>
      </c>
      <c r="G45" s="16"/>
    </row>
    <row r="46" spans="1:7" x14ac:dyDescent="0.25">
      <c r="A46" s="13" t="s">
        <v>809</v>
      </c>
      <c r="B46" s="31" t="s">
        <v>810</v>
      </c>
      <c r="C46" s="31" t="s">
        <v>459</v>
      </c>
      <c r="D46" s="14">
        <v>30195</v>
      </c>
      <c r="E46" s="15">
        <v>324.83999999999997</v>
      </c>
      <c r="F46" s="16">
        <v>8.5000000000000006E-3</v>
      </c>
      <c r="G46" s="16"/>
    </row>
    <row r="47" spans="1:7" x14ac:dyDescent="0.25">
      <c r="A47" s="13" t="s">
        <v>543</v>
      </c>
      <c r="B47" s="31" t="s">
        <v>544</v>
      </c>
      <c r="C47" s="31" t="s">
        <v>545</v>
      </c>
      <c r="D47" s="14">
        <v>79989</v>
      </c>
      <c r="E47" s="15">
        <v>316.68</v>
      </c>
      <c r="F47" s="16">
        <v>8.3000000000000001E-3</v>
      </c>
      <c r="G47" s="16"/>
    </row>
    <row r="48" spans="1:7" x14ac:dyDescent="0.25">
      <c r="A48" s="13" t="s">
        <v>581</v>
      </c>
      <c r="B48" s="31" t="s">
        <v>582</v>
      </c>
      <c r="C48" s="31" t="s">
        <v>355</v>
      </c>
      <c r="D48" s="14">
        <v>56714</v>
      </c>
      <c r="E48" s="15">
        <v>315.19</v>
      </c>
      <c r="F48" s="16">
        <v>8.2000000000000007E-3</v>
      </c>
      <c r="G48" s="16"/>
    </row>
    <row r="49" spans="1:7" x14ac:dyDescent="0.25">
      <c r="A49" s="13" t="s">
        <v>811</v>
      </c>
      <c r="B49" s="31" t="s">
        <v>812</v>
      </c>
      <c r="C49" s="31" t="s">
        <v>459</v>
      </c>
      <c r="D49" s="14">
        <v>6210</v>
      </c>
      <c r="E49" s="15">
        <v>297.60000000000002</v>
      </c>
      <c r="F49" s="16">
        <v>7.7999999999999996E-3</v>
      </c>
      <c r="G49" s="16"/>
    </row>
    <row r="50" spans="1:7" x14ac:dyDescent="0.25">
      <c r="A50" s="13" t="s">
        <v>813</v>
      </c>
      <c r="B50" s="31" t="s">
        <v>814</v>
      </c>
      <c r="C50" s="31" t="s">
        <v>355</v>
      </c>
      <c r="D50" s="14">
        <v>138501</v>
      </c>
      <c r="E50" s="15">
        <v>295.55</v>
      </c>
      <c r="F50" s="16">
        <v>7.7000000000000002E-3</v>
      </c>
      <c r="G50" s="16"/>
    </row>
    <row r="51" spans="1:7" x14ac:dyDescent="0.25">
      <c r="A51" s="13" t="s">
        <v>815</v>
      </c>
      <c r="B51" s="31" t="s">
        <v>816</v>
      </c>
      <c r="C51" s="31" t="s">
        <v>425</v>
      </c>
      <c r="D51" s="14">
        <v>25570</v>
      </c>
      <c r="E51" s="15">
        <v>276.88</v>
      </c>
      <c r="F51" s="16">
        <v>7.1999999999999998E-3</v>
      </c>
      <c r="G51" s="16"/>
    </row>
    <row r="52" spans="1:7" x14ac:dyDescent="0.25">
      <c r="A52" s="13" t="s">
        <v>485</v>
      </c>
      <c r="B52" s="31" t="s">
        <v>486</v>
      </c>
      <c r="C52" s="31" t="s">
        <v>386</v>
      </c>
      <c r="D52" s="14">
        <v>6787</v>
      </c>
      <c r="E52" s="15">
        <v>273.08</v>
      </c>
      <c r="F52" s="16">
        <v>7.1000000000000004E-3</v>
      </c>
      <c r="G52" s="16"/>
    </row>
    <row r="53" spans="1:7" x14ac:dyDescent="0.25">
      <c r="A53" s="13" t="s">
        <v>817</v>
      </c>
      <c r="B53" s="31" t="s">
        <v>818</v>
      </c>
      <c r="C53" s="31" t="s">
        <v>478</v>
      </c>
      <c r="D53" s="14">
        <v>23092</v>
      </c>
      <c r="E53" s="15">
        <v>270.42</v>
      </c>
      <c r="F53" s="16">
        <v>7.1000000000000004E-3</v>
      </c>
      <c r="G53" s="16"/>
    </row>
    <row r="54" spans="1:7" x14ac:dyDescent="0.25">
      <c r="A54" s="13" t="s">
        <v>819</v>
      </c>
      <c r="B54" s="31" t="s">
        <v>820</v>
      </c>
      <c r="C54" s="31" t="s">
        <v>437</v>
      </c>
      <c r="D54" s="14">
        <v>74261</v>
      </c>
      <c r="E54" s="15">
        <v>266.04000000000002</v>
      </c>
      <c r="F54" s="16">
        <v>6.8999999999999999E-3</v>
      </c>
      <c r="G54" s="16"/>
    </row>
    <row r="55" spans="1:7" x14ac:dyDescent="0.25">
      <c r="A55" s="13" t="s">
        <v>821</v>
      </c>
      <c r="B55" s="31" t="s">
        <v>822</v>
      </c>
      <c r="C55" s="31" t="s">
        <v>501</v>
      </c>
      <c r="D55" s="14">
        <v>12301</v>
      </c>
      <c r="E55" s="15">
        <v>264.95999999999998</v>
      </c>
      <c r="F55" s="16">
        <v>6.8999999999999999E-3</v>
      </c>
      <c r="G55" s="16"/>
    </row>
    <row r="56" spans="1:7" x14ac:dyDescent="0.25">
      <c r="A56" s="13" t="s">
        <v>823</v>
      </c>
      <c r="B56" s="31" t="s">
        <v>824</v>
      </c>
      <c r="C56" s="31" t="s">
        <v>396</v>
      </c>
      <c r="D56" s="14">
        <v>125626</v>
      </c>
      <c r="E56" s="15">
        <v>261.42</v>
      </c>
      <c r="F56" s="16">
        <v>6.7999999999999996E-3</v>
      </c>
      <c r="G56" s="16"/>
    </row>
    <row r="57" spans="1:7" x14ac:dyDescent="0.25">
      <c r="A57" s="13" t="s">
        <v>825</v>
      </c>
      <c r="B57" s="31" t="s">
        <v>826</v>
      </c>
      <c r="C57" s="31" t="s">
        <v>425</v>
      </c>
      <c r="D57" s="14">
        <v>39480</v>
      </c>
      <c r="E57" s="15">
        <v>261.08</v>
      </c>
      <c r="F57" s="16">
        <v>6.7999999999999996E-3</v>
      </c>
      <c r="G57" s="16"/>
    </row>
    <row r="58" spans="1:7" x14ac:dyDescent="0.25">
      <c r="A58" s="13" t="s">
        <v>387</v>
      </c>
      <c r="B58" s="31" t="s">
        <v>388</v>
      </c>
      <c r="C58" s="31" t="s">
        <v>376</v>
      </c>
      <c r="D58" s="14">
        <v>4271</v>
      </c>
      <c r="E58" s="15">
        <v>257.64999999999998</v>
      </c>
      <c r="F58" s="16">
        <v>6.7000000000000002E-3</v>
      </c>
      <c r="G58" s="16"/>
    </row>
    <row r="59" spans="1:7" x14ac:dyDescent="0.25">
      <c r="A59" s="13" t="s">
        <v>827</v>
      </c>
      <c r="B59" s="31" t="s">
        <v>828</v>
      </c>
      <c r="C59" s="31" t="s">
        <v>459</v>
      </c>
      <c r="D59" s="14">
        <v>25123</v>
      </c>
      <c r="E59" s="15">
        <v>255.99</v>
      </c>
      <c r="F59" s="16">
        <v>6.7000000000000002E-3</v>
      </c>
      <c r="G59" s="16"/>
    </row>
    <row r="60" spans="1:7" x14ac:dyDescent="0.25">
      <c r="A60" s="13" t="s">
        <v>829</v>
      </c>
      <c r="B60" s="31" t="s">
        <v>830</v>
      </c>
      <c r="C60" s="31" t="s">
        <v>420</v>
      </c>
      <c r="D60" s="14">
        <v>10395</v>
      </c>
      <c r="E60" s="15">
        <v>255.5</v>
      </c>
      <c r="F60" s="16">
        <v>6.7000000000000002E-3</v>
      </c>
      <c r="G60" s="16"/>
    </row>
    <row r="61" spans="1:7" x14ac:dyDescent="0.25">
      <c r="A61" s="13" t="s">
        <v>831</v>
      </c>
      <c r="B61" s="31" t="s">
        <v>832</v>
      </c>
      <c r="C61" s="31" t="s">
        <v>349</v>
      </c>
      <c r="D61" s="14">
        <v>26809</v>
      </c>
      <c r="E61" s="15">
        <v>253.51</v>
      </c>
      <c r="F61" s="16">
        <v>6.6E-3</v>
      </c>
      <c r="G61" s="16"/>
    </row>
    <row r="62" spans="1:7" x14ac:dyDescent="0.25">
      <c r="A62" s="13" t="s">
        <v>504</v>
      </c>
      <c r="B62" s="31" t="s">
        <v>505</v>
      </c>
      <c r="C62" s="31" t="s">
        <v>425</v>
      </c>
      <c r="D62" s="14">
        <v>3123</v>
      </c>
      <c r="E62" s="15">
        <v>246.25</v>
      </c>
      <c r="F62" s="16">
        <v>6.4000000000000003E-3</v>
      </c>
      <c r="G62" s="16"/>
    </row>
    <row r="63" spans="1:7" x14ac:dyDescent="0.25">
      <c r="A63" s="13" t="s">
        <v>366</v>
      </c>
      <c r="B63" s="31" t="s">
        <v>367</v>
      </c>
      <c r="C63" s="31" t="s">
        <v>368</v>
      </c>
      <c r="D63" s="14">
        <v>19098</v>
      </c>
      <c r="E63" s="15">
        <v>240.8</v>
      </c>
      <c r="F63" s="16">
        <v>6.3E-3</v>
      </c>
      <c r="G63" s="16"/>
    </row>
    <row r="64" spans="1:7" x14ac:dyDescent="0.25">
      <c r="A64" s="13" t="s">
        <v>833</v>
      </c>
      <c r="B64" s="31" t="s">
        <v>834</v>
      </c>
      <c r="C64" s="31" t="s">
        <v>425</v>
      </c>
      <c r="D64" s="14">
        <v>23559</v>
      </c>
      <c r="E64" s="15">
        <v>234.64</v>
      </c>
      <c r="F64" s="16">
        <v>6.1000000000000004E-3</v>
      </c>
      <c r="G64" s="16"/>
    </row>
    <row r="65" spans="1:7" x14ac:dyDescent="0.25">
      <c r="A65" s="13" t="s">
        <v>835</v>
      </c>
      <c r="B65" s="31" t="s">
        <v>836</v>
      </c>
      <c r="C65" s="31" t="s">
        <v>363</v>
      </c>
      <c r="D65" s="14">
        <v>13100</v>
      </c>
      <c r="E65" s="15">
        <v>231.07</v>
      </c>
      <c r="F65" s="16">
        <v>6.0000000000000001E-3</v>
      </c>
      <c r="G65" s="16"/>
    </row>
    <row r="66" spans="1:7" x14ac:dyDescent="0.25">
      <c r="A66" s="13" t="s">
        <v>515</v>
      </c>
      <c r="B66" s="31" t="s">
        <v>516</v>
      </c>
      <c r="C66" s="31" t="s">
        <v>420</v>
      </c>
      <c r="D66" s="14">
        <v>1865</v>
      </c>
      <c r="E66" s="15">
        <v>229.59</v>
      </c>
      <c r="F66" s="16">
        <v>6.0000000000000001E-3</v>
      </c>
      <c r="G66" s="16"/>
    </row>
    <row r="67" spans="1:7" x14ac:dyDescent="0.25">
      <c r="A67" s="13" t="s">
        <v>528</v>
      </c>
      <c r="B67" s="31" t="s">
        <v>529</v>
      </c>
      <c r="C67" s="31" t="s">
        <v>363</v>
      </c>
      <c r="D67" s="14">
        <v>14890</v>
      </c>
      <c r="E67" s="15">
        <v>220.28</v>
      </c>
      <c r="F67" s="16">
        <v>5.7000000000000002E-3</v>
      </c>
      <c r="G67" s="16"/>
    </row>
    <row r="68" spans="1:7" x14ac:dyDescent="0.25">
      <c r="A68" s="13" t="s">
        <v>568</v>
      </c>
      <c r="B68" s="31" t="s">
        <v>569</v>
      </c>
      <c r="C68" s="31" t="s">
        <v>355</v>
      </c>
      <c r="D68" s="14">
        <v>19443</v>
      </c>
      <c r="E68" s="15">
        <v>192.72</v>
      </c>
      <c r="F68" s="16">
        <v>5.0000000000000001E-3</v>
      </c>
      <c r="G68" s="16"/>
    </row>
    <row r="69" spans="1:7" x14ac:dyDescent="0.25">
      <c r="A69" s="13" t="s">
        <v>837</v>
      </c>
      <c r="B69" s="31" t="s">
        <v>838</v>
      </c>
      <c r="C69" s="31" t="s">
        <v>478</v>
      </c>
      <c r="D69" s="14">
        <v>8018</v>
      </c>
      <c r="E69" s="15">
        <v>186.78</v>
      </c>
      <c r="F69" s="16">
        <v>4.8999999999999998E-3</v>
      </c>
      <c r="G69" s="16"/>
    </row>
    <row r="70" spans="1:7" x14ac:dyDescent="0.25">
      <c r="A70" s="13" t="s">
        <v>576</v>
      </c>
      <c r="B70" s="31" t="s">
        <v>577</v>
      </c>
      <c r="C70" s="31" t="s">
        <v>532</v>
      </c>
      <c r="D70" s="14">
        <v>10040</v>
      </c>
      <c r="E70" s="15">
        <v>186.59</v>
      </c>
      <c r="F70" s="16">
        <v>4.8999999999999998E-3</v>
      </c>
      <c r="G70" s="16"/>
    </row>
    <row r="71" spans="1:7" x14ac:dyDescent="0.25">
      <c r="A71" s="13" t="s">
        <v>839</v>
      </c>
      <c r="B71" s="31" t="s">
        <v>840</v>
      </c>
      <c r="C71" s="31" t="s">
        <v>561</v>
      </c>
      <c r="D71" s="14">
        <v>26719</v>
      </c>
      <c r="E71" s="15">
        <v>186.16</v>
      </c>
      <c r="F71" s="16">
        <v>4.8999999999999998E-3</v>
      </c>
      <c r="G71" s="16"/>
    </row>
    <row r="72" spans="1:7" x14ac:dyDescent="0.25">
      <c r="A72" s="13" t="s">
        <v>841</v>
      </c>
      <c r="B72" s="31" t="s">
        <v>842</v>
      </c>
      <c r="C72" s="31" t="s">
        <v>349</v>
      </c>
      <c r="D72" s="14">
        <v>6413</v>
      </c>
      <c r="E72" s="15">
        <v>177.72</v>
      </c>
      <c r="F72" s="16">
        <v>4.5999999999999999E-3</v>
      </c>
      <c r="G72" s="16"/>
    </row>
    <row r="73" spans="1:7" x14ac:dyDescent="0.25">
      <c r="A73" s="13" t="s">
        <v>526</v>
      </c>
      <c r="B73" s="31" t="s">
        <v>527</v>
      </c>
      <c r="C73" s="31" t="s">
        <v>420</v>
      </c>
      <c r="D73" s="14">
        <v>24780</v>
      </c>
      <c r="E73" s="15">
        <v>177.45</v>
      </c>
      <c r="F73" s="16">
        <v>4.5999999999999999E-3</v>
      </c>
      <c r="G73" s="16"/>
    </row>
    <row r="74" spans="1:7" x14ac:dyDescent="0.25">
      <c r="A74" s="13" t="s">
        <v>361</v>
      </c>
      <c r="B74" s="31" t="s">
        <v>362</v>
      </c>
      <c r="C74" s="31" t="s">
        <v>363</v>
      </c>
      <c r="D74" s="14">
        <v>8439</v>
      </c>
      <c r="E74" s="15">
        <v>175.57</v>
      </c>
      <c r="F74" s="16">
        <v>4.5999999999999999E-3</v>
      </c>
      <c r="G74" s="16"/>
    </row>
    <row r="75" spans="1:7" x14ac:dyDescent="0.25">
      <c r="A75" s="13" t="s">
        <v>462</v>
      </c>
      <c r="B75" s="31" t="s">
        <v>463</v>
      </c>
      <c r="C75" s="31" t="s">
        <v>396</v>
      </c>
      <c r="D75" s="14">
        <v>2955</v>
      </c>
      <c r="E75" s="15">
        <v>173.6</v>
      </c>
      <c r="F75" s="16">
        <v>4.4999999999999997E-3</v>
      </c>
      <c r="G75" s="16"/>
    </row>
    <row r="76" spans="1:7" x14ac:dyDescent="0.25">
      <c r="A76" s="13" t="s">
        <v>843</v>
      </c>
      <c r="B76" s="31" t="s">
        <v>844</v>
      </c>
      <c r="C76" s="31" t="s">
        <v>368</v>
      </c>
      <c r="D76" s="14">
        <v>10255</v>
      </c>
      <c r="E76" s="15">
        <v>160.61000000000001</v>
      </c>
      <c r="F76" s="16">
        <v>4.1999999999999997E-3</v>
      </c>
      <c r="G76" s="16"/>
    </row>
    <row r="77" spans="1:7" x14ac:dyDescent="0.25">
      <c r="A77" s="13" t="s">
        <v>845</v>
      </c>
      <c r="B77" s="31" t="s">
        <v>846</v>
      </c>
      <c r="C77" s="31" t="s">
        <v>417</v>
      </c>
      <c r="D77" s="14">
        <v>138828</v>
      </c>
      <c r="E77" s="15">
        <v>159.53</v>
      </c>
      <c r="F77" s="16">
        <v>4.1999999999999997E-3</v>
      </c>
      <c r="G77" s="16"/>
    </row>
    <row r="78" spans="1:7" x14ac:dyDescent="0.25">
      <c r="A78" s="13" t="s">
        <v>847</v>
      </c>
      <c r="B78" s="31" t="s">
        <v>848</v>
      </c>
      <c r="C78" s="31" t="s">
        <v>386</v>
      </c>
      <c r="D78" s="14">
        <v>10465</v>
      </c>
      <c r="E78" s="15">
        <v>157.74</v>
      </c>
      <c r="F78" s="16">
        <v>4.1000000000000003E-3</v>
      </c>
      <c r="G78" s="16"/>
    </row>
    <row r="79" spans="1:7" x14ac:dyDescent="0.25">
      <c r="A79" s="13" t="s">
        <v>394</v>
      </c>
      <c r="B79" s="31" t="s">
        <v>395</v>
      </c>
      <c r="C79" s="31" t="s">
        <v>396</v>
      </c>
      <c r="D79" s="14">
        <v>2526</v>
      </c>
      <c r="E79" s="15">
        <v>153.41</v>
      </c>
      <c r="F79" s="16">
        <v>4.0000000000000001E-3</v>
      </c>
      <c r="G79" s="16"/>
    </row>
    <row r="80" spans="1:7" x14ac:dyDescent="0.25">
      <c r="A80" s="13" t="s">
        <v>849</v>
      </c>
      <c r="B80" s="31" t="s">
        <v>850</v>
      </c>
      <c r="C80" s="31" t="s">
        <v>363</v>
      </c>
      <c r="D80" s="14">
        <v>16529</v>
      </c>
      <c r="E80" s="15">
        <v>152.09</v>
      </c>
      <c r="F80" s="16">
        <v>4.0000000000000001E-3</v>
      </c>
      <c r="G80" s="16"/>
    </row>
    <row r="81" spans="1:7" x14ac:dyDescent="0.25">
      <c r="A81" s="13" t="s">
        <v>445</v>
      </c>
      <c r="B81" s="31" t="s">
        <v>446</v>
      </c>
      <c r="C81" s="31" t="s">
        <v>396</v>
      </c>
      <c r="D81" s="14">
        <v>23438</v>
      </c>
      <c r="E81" s="15">
        <v>148.80000000000001</v>
      </c>
      <c r="F81" s="16">
        <v>3.8999999999999998E-3</v>
      </c>
      <c r="G81" s="16"/>
    </row>
    <row r="82" spans="1:7" x14ac:dyDescent="0.25">
      <c r="A82" s="13" t="s">
        <v>468</v>
      </c>
      <c r="B82" s="31" t="s">
        <v>469</v>
      </c>
      <c r="C82" s="31" t="s">
        <v>470</v>
      </c>
      <c r="D82" s="14">
        <v>4212</v>
      </c>
      <c r="E82" s="15">
        <v>146.74</v>
      </c>
      <c r="F82" s="16">
        <v>3.8E-3</v>
      </c>
      <c r="G82" s="16"/>
    </row>
    <row r="83" spans="1:7" x14ac:dyDescent="0.25">
      <c r="A83" s="13" t="s">
        <v>851</v>
      </c>
      <c r="B83" s="31" t="s">
        <v>852</v>
      </c>
      <c r="C83" s="31" t="s">
        <v>478</v>
      </c>
      <c r="D83" s="14">
        <v>8552</v>
      </c>
      <c r="E83" s="15">
        <v>140.41</v>
      </c>
      <c r="F83" s="16">
        <v>3.7000000000000002E-3</v>
      </c>
      <c r="G83" s="16"/>
    </row>
    <row r="84" spans="1:7" x14ac:dyDescent="0.25">
      <c r="A84" s="13" t="s">
        <v>853</v>
      </c>
      <c r="B84" s="31" t="s">
        <v>854</v>
      </c>
      <c r="C84" s="31" t="s">
        <v>386</v>
      </c>
      <c r="D84" s="14">
        <v>9269</v>
      </c>
      <c r="E84" s="15">
        <v>139.91999999999999</v>
      </c>
      <c r="F84" s="16">
        <v>3.5999999999999999E-3</v>
      </c>
      <c r="G84" s="16"/>
    </row>
    <row r="85" spans="1:7" x14ac:dyDescent="0.25">
      <c r="A85" s="13" t="s">
        <v>438</v>
      </c>
      <c r="B85" s="31" t="s">
        <v>439</v>
      </c>
      <c r="C85" s="31" t="s">
        <v>440</v>
      </c>
      <c r="D85" s="14">
        <v>6122</v>
      </c>
      <c r="E85" s="15">
        <v>133.36000000000001</v>
      </c>
      <c r="F85" s="16">
        <v>3.5000000000000001E-3</v>
      </c>
      <c r="G85" s="16"/>
    </row>
    <row r="86" spans="1:7" x14ac:dyDescent="0.25">
      <c r="A86" s="13" t="s">
        <v>597</v>
      </c>
      <c r="B86" s="31" t="s">
        <v>598</v>
      </c>
      <c r="C86" s="31" t="s">
        <v>368</v>
      </c>
      <c r="D86" s="14">
        <v>22679</v>
      </c>
      <c r="E86" s="15">
        <v>128.09</v>
      </c>
      <c r="F86" s="16">
        <v>3.3E-3</v>
      </c>
      <c r="G86" s="16"/>
    </row>
    <row r="87" spans="1:7" x14ac:dyDescent="0.25">
      <c r="A87" s="13" t="s">
        <v>623</v>
      </c>
      <c r="B87" s="31" t="s">
        <v>624</v>
      </c>
      <c r="C87" s="31" t="s">
        <v>368</v>
      </c>
      <c r="D87" s="14">
        <v>829</v>
      </c>
      <c r="E87" s="15">
        <v>124.23</v>
      </c>
      <c r="F87" s="16">
        <v>3.2000000000000002E-3</v>
      </c>
      <c r="G87" s="16"/>
    </row>
    <row r="88" spans="1:7" x14ac:dyDescent="0.25">
      <c r="A88" s="13" t="s">
        <v>855</v>
      </c>
      <c r="B88" s="31" t="s">
        <v>856</v>
      </c>
      <c r="C88" s="31" t="s">
        <v>459</v>
      </c>
      <c r="D88" s="14">
        <v>25425</v>
      </c>
      <c r="E88" s="15">
        <v>124.11</v>
      </c>
      <c r="F88" s="16">
        <v>3.2000000000000002E-3</v>
      </c>
      <c r="G88" s="16"/>
    </row>
    <row r="89" spans="1:7" x14ac:dyDescent="0.25">
      <c r="A89" s="13" t="s">
        <v>857</v>
      </c>
      <c r="B89" s="31" t="s">
        <v>858</v>
      </c>
      <c r="C89" s="31" t="s">
        <v>425</v>
      </c>
      <c r="D89" s="14">
        <v>49507</v>
      </c>
      <c r="E89" s="15">
        <v>119.63</v>
      </c>
      <c r="F89" s="16">
        <v>3.0999999999999999E-3</v>
      </c>
      <c r="G89" s="16"/>
    </row>
    <row r="90" spans="1:7" x14ac:dyDescent="0.25">
      <c r="A90" s="13" t="s">
        <v>859</v>
      </c>
      <c r="B90" s="31" t="s">
        <v>860</v>
      </c>
      <c r="C90" s="31" t="s">
        <v>363</v>
      </c>
      <c r="D90" s="14">
        <v>8010</v>
      </c>
      <c r="E90" s="15">
        <v>115.61</v>
      </c>
      <c r="F90" s="16">
        <v>3.0000000000000001E-3</v>
      </c>
      <c r="G90" s="16"/>
    </row>
    <row r="91" spans="1:7" x14ac:dyDescent="0.25">
      <c r="A91" s="13" t="s">
        <v>861</v>
      </c>
      <c r="B91" s="31" t="s">
        <v>862</v>
      </c>
      <c r="C91" s="31" t="s">
        <v>355</v>
      </c>
      <c r="D91" s="14">
        <v>120705</v>
      </c>
      <c r="E91" s="15">
        <v>112.58</v>
      </c>
      <c r="F91" s="16">
        <v>2.8999999999999998E-3</v>
      </c>
      <c r="G91" s="16"/>
    </row>
    <row r="92" spans="1:7" x14ac:dyDescent="0.25">
      <c r="A92" s="13" t="s">
        <v>863</v>
      </c>
      <c r="B92" s="31" t="s">
        <v>864</v>
      </c>
      <c r="C92" s="31" t="s">
        <v>865</v>
      </c>
      <c r="D92" s="14">
        <v>5915</v>
      </c>
      <c r="E92" s="15">
        <v>106.12</v>
      </c>
      <c r="F92" s="16">
        <v>2.8E-3</v>
      </c>
      <c r="G92" s="16"/>
    </row>
    <row r="93" spans="1:7" x14ac:dyDescent="0.25">
      <c r="A93" s="13" t="s">
        <v>648</v>
      </c>
      <c r="B93" s="31" t="s">
        <v>649</v>
      </c>
      <c r="C93" s="31" t="s">
        <v>363</v>
      </c>
      <c r="D93" s="14">
        <v>3937</v>
      </c>
      <c r="E93" s="15">
        <v>106.08</v>
      </c>
      <c r="F93" s="16">
        <v>2.8E-3</v>
      </c>
      <c r="G93" s="16"/>
    </row>
    <row r="94" spans="1:7" x14ac:dyDescent="0.25">
      <c r="A94" s="13" t="s">
        <v>866</v>
      </c>
      <c r="B94" s="31" t="s">
        <v>867</v>
      </c>
      <c r="C94" s="31" t="s">
        <v>417</v>
      </c>
      <c r="D94" s="14">
        <v>19002</v>
      </c>
      <c r="E94" s="15">
        <v>96.64</v>
      </c>
      <c r="F94" s="16">
        <v>2.5000000000000001E-3</v>
      </c>
      <c r="G94" s="16"/>
    </row>
    <row r="95" spans="1:7" x14ac:dyDescent="0.25">
      <c r="A95" s="13" t="s">
        <v>471</v>
      </c>
      <c r="B95" s="31" t="s">
        <v>472</v>
      </c>
      <c r="C95" s="31" t="s">
        <v>473</v>
      </c>
      <c r="D95" s="14">
        <v>19275</v>
      </c>
      <c r="E95" s="15">
        <v>81.040000000000006</v>
      </c>
      <c r="F95" s="16">
        <v>2.0999999999999999E-3</v>
      </c>
      <c r="G95" s="16"/>
    </row>
    <row r="96" spans="1:7" x14ac:dyDescent="0.25">
      <c r="A96" s="13" t="s">
        <v>601</v>
      </c>
      <c r="B96" s="31" t="s">
        <v>602</v>
      </c>
      <c r="C96" s="31" t="s">
        <v>603</v>
      </c>
      <c r="D96" s="14">
        <v>15079</v>
      </c>
      <c r="E96" s="15">
        <v>24.57</v>
      </c>
      <c r="F96" s="16">
        <v>5.9999999999999995E-4</v>
      </c>
      <c r="G96" s="16"/>
    </row>
    <row r="97" spans="1:7" x14ac:dyDescent="0.25">
      <c r="A97" s="13" t="s">
        <v>868</v>
      </c>
      <c r="B97" s="31" t="s">
        <v>869</v>
      </c>
      <c r="C97" s="31" t="s">
        <v>373</v>
      </c>
      <c r="D97" s="14">
        <v>14358</v>
      </c>
      <c r="E97" s="15">
        <v>15.5</v>
      </c>
      <c r="F97" s="16">
        <v>4.0000000000000002E-4</v>
      </c>
      <c r="G97" s="16"/>
    </row>
    <row r="98" spans="1:7" x14ac:dyDescent="0.25">
      <c r="A98" s="17" t="s">
        <v>230</v>
      </c>
      <c r="B98" s="32"/>
      <c r="C98" s="32"/>
      <c r="D98" s="18"/>
      <c r="E98" s="37">
        <v>37173.03</v>
      </c>
      <c r="F98" s="38">
        <v>0.96930000000000005</v>
      </c>
      <c r="G98" s="21"/>
    </row>
    <row r="99" spans="1:7" x14ac:dyDescent="0.25">
      <c r="A99" s="17" t="s">
        <v>487</v>
      </c>
      <c r="B99" s="31"/>
      <c r="C99" s="31"/>
      <c r="D99" s="14"/>
      <c r="E99" s="15"/>
      <c r="F99" s="16"/>
      <c r="G99" s="16"/>
    </row>
    <row r="100" spans="1:7" x14ac:dyDescent="0.25">
      <c r="A100" s="17" t="s">
        <v>230</v>
      </c>
      <c r="B100" s="31"/>
      <c r="C100" s="31"/>
      <c r="D100" s="14"/>
      <c r="E100" s="39" t="s">
        <v>130</v>
      </c>
      <c r="F100" s="40" t="s">
        <v>130</v>
      </c>
      <c r="G100" s="16"/>
    </row>
    <row r="101" spans="1:7" x14ac:dyDescent="0.25">
      <c r="A101" s="24" t="s">
        <v>237</v>
      </c>
      <c r="B101" s="33"/>
      <c r="C101" s="33"/>
      <c r="D101" s="25"/>
      <c r="E101" s="28">
        <v>37173.03</v>
      </c>
      <c r="F101" s="29">
        <v>0.96930000000000005</v>
      </c>
      <c r="G101" s="21"/>
    </row>
    <row r="102" spans="1:7" x14ac:dyDescent="0.25">
      <c r="A102" s="13"/>
      <c r="B102" s="31"/>
      <c r="C102" s="31"/>
      <c r="D102" s="14"/>
      <c r="E102" s="15"/>
      <c r="F102" s="16"/>
      <c r="G102" s="16"/>
    </row>
    <row r="103" spans="1:7" x14ac:dyDescent="0.25">
      <c r="A103" s="13"/>
      <c r="B103" s="31"/>
      <c r="C103" s="31"/>
      <c r="D103" s="14"/>
      <c r="E103" s="15"/>
      <c r="F103" s="16"/>
      <c r="G103" s="16"/>
    </row>
    <row r="104" spans="1:7" x14ac:dyDescent="0.25">
      <c r="A104" s="17" t="s">
        <v>238</v>
      </c>
      <c r="B104" s="31"/>
      <c r="C104" s="31"/>
      <c r="D104" s="14"/>
      <c r="E104" s="15"/>
      <c r="F104" s="16"/>
      <c r="G104" s="16"/>
    </row>
    <row r="105" spans="1:7" x14ac:dyDescent="0.25">
      <c r="A105" s="13" t="s">
        <v>239</v>
      </c>
      <c r="B105" s="31"/>
      <c r="C105" s="31"/>
      <c r="D105" s="14"/>
      <c r="E105" s="15">
        <v>1006.46</v>
      </c>
      <c r="F105" s="16">
        <v>2.6200000000000001E-2</v>
      </c>
      <c r="G105" s="16">
        <v>6.5728999999999996E-2</v>
      </c>
    </row>
    <row r="106" spans="1:7" x14ac:dyDescent="0.25">
      <c r="A106" s="17" t="s">
        <v>230</v>
      </c>
      <c r="B106" s="32"/>
      <c r="C106" s="32"/>
      <c r="D106" s="18"/>
      <c r="E106" s="37">
        <v>1006.46</v>
      </c>
      <c r="F106" s="38">
        <v>2.6200000000000001E-2</v>
      </c>
      <c r="G106" s="21"/>
    </row>
    <row r="107" spans="1:7" x14ac:dyDescent="0.25">
      <c r="A107" s="13"/>
      <c r="B107" s="31"/>
      <c r="C107" s="31"/>
      <c r="D107" s="14"/>
      <c r="E107" s="15"/>
      <c r="F107" s="16"/>
      <c r="G107" s="16"/>
    </row>
    <row r="108" spans="1:7" x14ac:dyDescent="0.25">
      <c r="A108" s="24" t="s">
        <v>237</v>
      </c>
      <c r="B108" s="33"/>
      <c r="C108" s="33"/>
      <c r="D108" s="25"/>
      <c r="E108" s="19">
        <v>1006.46</v>
      </c>
      <c r="F108" s="20">
        <v>2.6200000000000001E-2</v>
      </c>
      <c r="G108" s="21"/>
    </row>
    <row r="109" spans="1:7" x14ac:dyDescent="0.25">
      <c r="A109" s="13" t="s">
        <v>240</v>
      </c>
      <c r="B109" s="31"/>
      <c r="C109" s="31"/>
      <c r="D109" s="14"/>
      <c r="E109" s="15">
        <v>0.18124209999999999</v>
      </c>
      <c r="F109" s="16">
        <v>3.9999999999999998E-6</v>
      </c>
      <c r="G109" s="16"/>
    </row>
    <row r="110" spans="1:7" x14ac:dyDescent="0.25">
      <c r="A110" s="13" t="s">
        <v>241</v>
      </c>
      <c r="B110" s="31"/>
      <c r="C110" s="31"/>
      <c r="D110" s="14"/>
      <c r="E110" s="15">
        <v>166.40875790000001</v>
      </c>
      <c r="F110" s="16">
        <v>4.496E-3</v>
      </c>
      <c r="G110" s="16">
        <v>6.5727999999999995E-2</v>
      </c>
    </row>
    <row r="111" spans="1:7" x14ac:dyDescent="0.25">
      <c r="A111" s="26" t="s">
        <v>242</v>
      </c>
      <c r="B111" s="34"/>
      <c r="C111" s="34"/>
      <c r="D111" s="27"/>
      <c r="E111" s="28">
        <v>38346.080000000002</v>
      </c>
      <c r="F111" s="29">
        <v>1</v>
      </c>
      <c r="G111" s="29"/>
    </row>
    <row r="116" spans="1:3" x14ac:dyDescent="0.25">
      <c r="A116" s="1" t="s">
        <v>244</v>
      </c>
    </row>
    <row r="117" spans="1:3" x14ac:dyDescent="0.25">
      <c r="A117" s="48" t="s">
        <v>245</v>
      </c>
      <c r="B117" s="3" t="s">
        <v>130</v>
      </c>
    </row>
    <row r="118" spans="1:3" x14ac:dyDescent="0.25">
      <c r="A118" t="s">
        <v>246</v>
      </c>
    </row>
    <row r="119" spans="1:3" x14ac:dyDescent="0.25">
      <c r="A119" t="s">
        <v>337</v>
      </c>
      <c r="B119" t="s">
        <v>248</v>
      </c>
      <c r="C119" t="s">
        <v>248</v>
      </c>
    </row>
    <row r="120" spans="1:3" x14ac:dyDescent="0.25">
      <c r="B120" s="49">
        <v>45657</v>
      </c>
      <c r="C120" s="49">
        <v>45688</v>
      </c>
    </row>
    <row r="121" spans="1:3" x14ac:dyDescent="0.25">
      <c r="A121" t="s">
        <v>338</v>
      </c>
      <c r="B121">
        <v>127.41</v>
      </c>
      <c r="C121">
        <v>121.47</v>
      </c>
    </row>
    <row r="122" spans="1:3" x14ac:dyDescent="0.25">
      <c r="A122" t="s">
        <v>339</v>
      </c>
      <c r="B122">
        <v>43.09</v>
      </c>
      <c r="C122">
        <v>41.07</v>
      </c>
    </row>
    <row r="123" spans="1:3" x14ac:dyDescent="0.25">
      <c r="A123" t="s">
        <v>340</v>
      </c>
      <c r="B123">
        <v>108.7</v>
      </c>
      <c r="C123">
        <v>103.48</v>
      </c>
    </row>
    <row r="124" spans="1:3" x14ac:dyDescent="0.25">
      <c r="A124" t="s">
        <v>341</v>
      </c>
      <c r="B124">
        <v>29.09</v>
      </c>
      <c r="C124">
        <v>27.7</v>
      </c>
    </row>
    <row r="126" spans="1:3" x14ac:dyDescent="0.25">
      <c r="A126" t="s">
        <v>250</v>
      </c>
      <c r="B126" s="3" t="s">
        <v>130</v>
      </c>
    </row>
    <row r="127" spans="1:3" x14ac:dyDescent="0.25">
      <c r="A127" t="s">
        <v>251</v>
      </c>
      <c r="B127" s="3" t="s">
        <v>130</v>
      </c>
    </row>
    <row r="128" spans="1:3" ht="30" customHeight="1" x14ac:dyDescent="0.25">
      <c r="A128" s="48" t="s">
        <v>252</v>
      </c>
      <c r="B128" s="3" t="s">
        <v>130</v>
      </c>
    </row>
    <row r="129" spans="1:4" ht="30" customHeight="1" x14ac:dyDescent="0.25">
      <c r="A129" s="48" t="s">
        <v>253</v>
      </c>
      <c r="B129" s="3" t="s">
        <v>130</v>
      </c>
    </row>
    <row r="130" spans="1:4" x14ac:dyDescent="0.25">
      <c r="A130" t="s">
        <v>495</v>
      </c>
      <c r="B130" s="50">
        <v>0.24790000000000001</v>
      </c>
    </row>
    <row r="131" spans="1:4" ht="45" customHeight="1" x14ac:dyDescent="0.25">
      <c r="A131" s="48" t="s">
        <v>255</v>
      </c>
      <c r="B131" s="3" t="s">
        <v>130</v>
      </c>
    </row>
    <row r="132" spans="1:4" x14ac:dyDescent="0.25">
      <c r="B132" s="3"/>
    </row>
    <row r="133" spans="1:4" ht="30" customHeight="1" x14ac:dyDescent="0.25">
      <c r="A133" s="48" t="s">
        <v>256</v>
      </c>
      <c r="B133" s="3" t="s">
        <v>130</v>
      </c>
    </row>
    <row r="134" spans="1:4" ht="30" customHeight="1" x14ac:dyDescent="0.25">
      <c r="A134" s="48" t="s">
        <v>257</v>
      </c>
      <c r="B134" t="s">
        <v>130</v>
      </c>
    </row>
    <row r="135" spans="1:4" ht="30" customHeight="1" x14ac:dyDescent="0.25">
      <c r="A135" s="48" t="s">
        <v>258</v>
      </c>
      <c r="B135" s="3" t="s">
        <v>130</v>
      </c>
    </row>
    <row r="136" spans="1:4" ht="30" customHeight="1" x14ac:dyDescent="0.25">
      <c r="A136" s="48" t="s">
        <v>259</v>
      </c>
      <c r="B136" s="3" t="s">
        <v>130</v>
      </c>
    </row>
    <row r="138" spans="1:4" ht="69.95" customHeight="1" x14ac:dyDescent="0.25">
      <c r="A138" s="75" t="s">
        <v>269</v>
      </c>
      <c r="B138" s="75" t="s">
        <v>270</v>
      </c>
      <c r="C138" s="75" t="s">
        <v>4</v>
      </c>
      <c r="D138" s="75" t="s">
        <v>5</v>
      </c>
    </row>
    <row r="139" spans="1:4" ht="69.95" customHeight="1" x14ac:dyDescent="0.25">
      <c r="A139" s="75" t="s">
        <v>870</v>
      </c>
      <c r="B139" s="75"/>
      <c r="C139" s="75" t="s">
        <v>14</v>
      </c>
      <c r="D13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8"/>
  <sheetViews>
    <sheetView showGridLines="0" workbookViewId="0">
      <pane ySplit="4" topLeftCell="A57" activePane="bottomLeft" state="frozen"/>
      <selection pane="bottomLeft" activeCell="B64" sqref="B6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871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872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398877</v>
      </c>
      <c r="E8" s="15">
        <v>6775.92</v>
      </c>
      <c r="F8" s="16">
        <v>7.5499999999999998E-2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526087</v>
      </c>
      <c r="E9" s="15">
        <v>6590.82</v>
      </c>
      <c r="F9" s="16">
        <v>7.3499999999999996E-2</v>
      </c>
      <c r="G9" s="16"/>
    </row>
    <row r="10" spans="1:8" x14ac:dyDescent="0.25">
      <c r="A10" s="13" t="s">
        <v>506</v>
      </c>
      <c r="B10" s="31" t="s">
        <v>507</v>
      </c>
      <c r="C10" s="31" t="s">
        <v>376</v>
      </c>
      <c r="D10" s="14">
        <v>289470</v>
      </c>
      <c r="E10" s="15">
        <v>5441.46</v>
      </c>
      <c r="F10" s="16">
        <v>6.0699999999999997E-2</v>
      </c>
      <c r="G10" s="16"/>
    </row>
    <row r="11" spans="1:8" x14ac:dyDescent="0.25">
      <c r="A11" s="13" t="s">
        <v>499</v>
      </c>
      <c r="B11" s="31" t="s">
        <v>500</v>
      </c>
      <c r="C11" s="31" t="s">
        <v>501</v>
      </c>
      <c r="D11" s="14">
        <v>149228</v>
      </c>
      <c r="E11" s="15">
        <v>5323.56</v>
      </c>
      <c r="F11" s="16">
        <v>5.9299999999999999E-2</v>
      </c>
      <c r="G11" s="16"/>
    </row>
    <row r="12" spans="1:8" x14ac:dyDescent="0.25">
      <c r="A12" s="13" t="s">
        <v>387</v>
      </c>
      <c r="B12" s="31" t="s">
        <v>388</v>
      </c>
      <c r="C12" s="31" t="s">
        <v>376</v>
      </c>
      <c r="D12" s="14">
        <v>75759</v>
      </c>
      <c r="E12" s="15">
        <v>4570.24</v>
      </c>
      <c r="F12" s="16">
        <v>5.0999999999999997E-2</v>
      </c>
      <c r="G12" s="16"/>
    </row>
    <row r="13" spans="1:8" x14ac:dyDescent="0.25">
      <c r="A13" s="13" t="s">
        <v>807</v>
      </c>
      <c r="B13" s="31" t="s">
        <v>808</v>
      </c>
      <c r="C13" s="31" t="s">
        <v>368</v>
      </c>
      <c r="D13" s="14">
        <v>128924</v>
      </c>
      <c r="E13" s="15">
        <v>4499.7700000000004</v>
      </c>
      <c r="F13" s="16">
        <v>5.0200000000000002E-2</v>
      </c>
      <c r="G13" s="16"/>
    </row>
    <row r="14" spans="1:8" x14ac:dyDescent="0.25">
      <c r="A14" s="13" t="s">
        <v>502</v>
      </c>
      <c r="B14" s="31" t="s">
        <v>503</v>
      </c>
      <c r="C14" s="31" t="s">
        <v>437</v>
      </c>
      <c r="D14" s="14">
        <v>314621</v>
      </c>
      <c r="E14" s="15">
        <v>3980.27</v>
      </c>
      <c r="F14" s="16">
        <v>4.4400000000000002E-2</v>
      </c>
      <c r="G14" s="16"/>
    </row>
    <row r="15" spans="1:8" x14ac:dyDescent="0.25">
      <c r="A15" s="13" t="s">
        <v>429</v>
      </c>
      <c r="B15" s="31" t="s">
        <v>430</v>
      </c>
      <c r="C15" s="31" t="s">
        <v>363</v>
      </c>
      <c r="D15" s="14">
        <v>224823</v>
      </c>
      <c r="E15" s="15">
        <v>3920.8</v>
      </c>
      <c r="F15" s="16">
        <v>4.3700000000000003E-2</v>
      </c>
      <c r="G15" s="16"/>
    </row>
    <row r="16" spans="1:8" x14ac:dyDescent="0.25">
      <c r="A16" s="13" t="s">
        <v>873</v>
      </c>
      <c r="B16" s="31" t="s">
        <v>874</v>
      </c>
      <c r="C16" s="31" t="s">
        <v>875</v>
      </c>
      <c r="D16" s="14">
        <v>519242</v>
      </c>
      <c r="E16" s="15">
        <v>3482.3</v>
      </c>
      <c r="F16" s="16">
        <v>3.8800000000000001E-2</v>
      </c>
      <c r="G16" s="16"/>
    </row>
    <row r="17" spans="1:7" x14ac:dyDescent="0.25">
      <c r="A17" s="13" t="s">
        <v>485</v>
      </c>
      <c r="B17" s="31" t="s">
        <v>486</v>
      </c>
      <c r="C17" s="31" t="s">
        <v>386</v>
      </c>
      <c r="D17" s="14">
        <v>81126</v>
      </c>
      <c r="E17" s="15">
        <v>3264.19</v>
      </c>
      <c r="F17" s="16">
        <v>3.6400000000000002E-2</v>
      </c>
      <c r="G17" s="16"/>
    </row>
    <row r="18" spans="1:7" x14ac:dyDescent="0.25">
      <c r="A18" s="13" t="s">
        <v>537</v>
      </c>
      <c r="B18" s="31" t="s">
        <v>538</v>
      </c>
      <c r="C18" s="31" t="s">
        <v>539</v>
      </c>
      <c r="D18" s="14">
        <v>1092476</v>
      </c>
      <c r="E18" s="15">
        <v>3197.13</v>
      </c>
      <c r="F18" s="16">
        <v>3.56E-2</v>
      </c>
      <c r="G18" s="16"/>
    </row>
    <row r="19" spans="1:7" x14ac:dyDescent="0.25">
      <c r="A19" s="13" t="s">
        <v>523</v>
      </c>
      <c r="B19" s="31" t="s">
        <v>524</v>
      </c>
      <c r="C19" s="31" t="s">
        <v>525</v>
      </c>
      <c r="D19" s="14">
        <v>27497</v>
      </c>
      <c r="E19" s="15">
        <v>3158.7</v>
      </c>
      <c r="F19" s="16">
        <v>3.5200000000000002E-2</v>
      </c>
      <c r="G19" s="16"/>
    </row>
    <row r="20" spans="1:7" x14ac:dyDescent="0.25">
      <c r="A20" s="13" t="s">
        <v>623</v>
      </c>
      <c r="B20" s="31" t="s">
        <v>624</v>
      </c>
      <c r="C20" s="31" t="s">
        <v>368</v>
      </c>
      <c r="D20" s="14">
        <v>20817</v>
      </c>
      <c r="E20" s="15">
        <v>3119.63</v>
      </c>
      <c r="F20" s="16">
        <v>3.4799999999999998E-2</v>
      </c>
      <c r="G20" s="16"/>
    </row>
    <row r="21" spans="1:7" x14ac:dyDescent="0.25">
      <c r="A21" s="13" t="s">
        <v>382</v>
      </c>
      <c r="B21" s="31" t="s">
        <v>383</v>
      </c>
      <c r="C21" s="31" t="s">
        <v>355</v>
      </c>
      <c r="D21" s="14">
        <v>376404</v>
      </c>
      <c r="E21" s="15">
        <v>2909.23</v>
      </c>
      <c r="F21" s="16">
        <v>3.2399999999999998E-2</v>
      </c>
      <c r="G21" s="16"/>
    </row>
    <row r="22" spans="1:7" x14ac:dyDescent="0.25">
      <c r="A22" s="13" t="s">
        <v>535</v>
      </c>
      <c r="B22" s="31" t="s">
        <v>536</v>
      </c>
      <c r="C22" s="31" t="s">
        <v>420</v>
      </c>
      <c r="D22" s="14">
        <v>96911</v>
      </c>
      <c r="E22" s="15">
        <v>2897.49</v>
      </c>
      <c r="F22" s="16">
        <v>3.2300000000000002E-2</v>
      </c>
      <c r="G22" s="16"/>
    </row>
    <row r="23" spans="1:7" x14ac:dyDescent="0.25">
      <c r="A23" s="13" t="s">
        <v>797</v>
      </c>
      <c r="B23" s="31" t="s">
        <v>798</v>
      </c>
      <c r="C23" s="31" t="s">
        <v>425</v>
      </c>
      <c r="D23" s="14">
        <v>503750</v>
      </c>
      <c r="E23" s="15">
        <v>2739.14</v>
      </c>
      <c r="F23" s="16">
        <v>3.0499999999999999E-2</v>
      </c>
      <c r="G23" s="16"/>
    </row>
    <row r="24" spans="1:7" x14ac:dyDescent="0.25">
      <c r="A24" s="13" t="s">
        <v>401</v>
      </c>
      <c r="B24" s="31" t="s">
        <v>402</v>
      </c>
      <c r="C24" s="31" t="s">
        <v>403</v>
      </c>
      <c r="D24" s="14">
        <v>151623</v>
      </c>
      <c r="E24" s="15">
        <v>2618.23</v>
      </c>
      <c r="F24" s="16">
        <v>2.92E-2</v>
      </c>
      <c r="G24" s="16"/>
    </row>
    <row r="25" spans="1:7" x14ac:dyDescent="0.25">
      <c r="A25" s="13" t="s">
        <v>803</v>
      </c>
      <c r="B25" s="31" t="s">
        <v>804</v>
      </c>
      <c r="C25" s="31" t="s">
        <v>425</v>
      </c>
      <c r="D25" s="14">
        <v>191518</v>
      </c>
      <c r="E25" s="15">
        <v>2462.63</v>
      </c>
      <c r="F25" s="16">
        <v>2.75E-2</v>
      </c>
      <c r="G25" s="16"/>
    </row>
    <row r="26" spans="1:7" x14ac:dyDescent="0.25">
      <c r="A26" s="13" t="s">
        <v>517</v>
      </c>
      <c r="B26" s="31" t="s">
        <v>518</v>
      </c>
      <c r="C26" s="31" t="s">
        <v>417</v>
      </c>
      <c r="D26" s="14">
        <v>751194</v>
      </c>
      <c r="E26" s="15">
        <v>2433.87</v>
      </c>
      <c r="F26" s="16">
        <v>2.7099999999999999E-2</v>
      </c>
      <c r="G26" s="16"/>
    </row>
    <row r="27" spans="1:7" x14ac:dyDescent="0.25">
      <c r="A27" s="13" t="s">
        <v>876</v>
      </c>
      <c r="B27" s="31" t="s">
        <v>877</v>
      </c>
      <c r="C27" s="31" t="s">
        <v>603</v>
      </c>
      <c r="D27" s="14">
        <v>139174</v>
      </c>
      <c r="E27" s="15">
        <v>2168.4699999999998</v>
      </c>
      <c r="F27" s="16">
        <v>2.4199999999999999E-2</v>
      </c>
      <c r="G27" s="16"/>
    </row>
    <row r="28" spans="1:7" x14ac:dyDescent="0.25">
      <c r="A28" s="13" t="s">
        <v>389</v>
      </c>
      <c r="B28" s="31" t="s">
        <v>390</v>
      </c>
      <c r="C28" s="31" t="s">
        <v>373</v>
      </c>
      <c r="D28" s="14">
        <v>36525</v>
      </c>
      <c r="E28" s="15">
        <v>2101.36</v>
      </c>
      <c r="F28" s="16">
        <v>2.3400000000000001E-2</v>
      </c>
      <c r="G28" s="16"/>
    </row>
    <row r="29" spans="1:7" x14ac:dyDescent="0.25">
      <c r="A29" s="13" t="s">
        <v>829</v>
      </c>
      <c r="B29" s="31" t="s">
        <v>830</v>
      </c>
      <c r="C29" s="31" t="s">
        <v>420</v>
      </c>
      <c r="D29" s="14">
        <v>77462</v>
      </c>
      <c r="E29" s="15">
        <v>1903.94</v>
      </c>
      <c r="F29" s="16">
        <v>2.12E-2</v>
      </c>
      <c r="G29" s="16"/>
    </row>
    <row r="30" spans="1:7" x14ac:dyDescent="0.25">
      <c r="A30" s="13" t="s">
        <v>837</v>
      </c>
      <c r="B30" s="31" t="s">
        <v>838</v>
      </c>
      <c r="C30" s="31" t="s">
        <v>478</v>
      </c>
      <c r="D30" s="14">
        <v>81039</v>
      </c>
      <c r="E30" s="15">
        <v>1887.76</v>
      </c>
      <c r="F30" s="16">
        <v>2.1000000000000001E-2</v>
      </c>
      <c r="G30" s="16"/>
    </row>
    <row r="31" spans="1:7" x14ac:dyDescent="0.25">
      <c r="A31" s="13" t="s">
        <v>878</v>
      </c>
      <c r="B31" s="31" t="s">
        <v>879</v>
      </c>
      <c r="C31" s="31" t="s">
        <v>349</v>
      </c>
      <c r="D31" s="14">
        <v>73253</v>
      </c>
      <c r="E31" s="15">
        <v>1457.33</v>
      </c>
      <c r="F31" s="16">
        <v>1.6199999999999999E-2</v>
      </c>
      <c r="G31" s="16"/>
    </row>
    <row r="32" spans="1:7" x14ac:dyDescent="0.25">
      <c r="A32" s="13" t="s">
        <v>399</v>
      </c>
      <c r="B32" s="31" t="s">
        <v>400</v>
      </c>
      <c r="C32" s="31" t="s">
        <v>355</v>
      </c>
      <c r="D32" s="14">
        <v>98068</v>
      </c>
      <c r="E32" s="15">
        <v>967.05</v>
      </c>
      <c r="F32" s="16">
        <v>1.0800000000000001E-2</v>
      </c>
      <c r="G32" s="16"/>
    </row>
    <row r="33" spans="1:7" x14ac:dyDescent="0.25">
      <c r="A33" s="13" t="s">
        <v>406</v>
      </c>
      <c r="B33" s="31" t="s">
        <v>407</v>
      </c>
      <c r="C33" s="31" t="s">
        <v>352</v>
      </c>
      <c r="D33" s="14">
        <v>15809</v>
      </c>
      <c r="E33" s="15">
        <v>906.32</v>
      </c>
      <c r="F33" s="16">
        <v>1.01E-2</v>
      </c>
      <c r="G33" s="16"/>
    </row>
    <row r="34" spans="1:7" x14ac:dyDescent="0.25">
      <c r="A34" s="13" t="s">
        <v>462</v>
      </c>
      <c r="B34" s="31" t="s">
        <v>463</v>
      </c>
      <c r="C34" s="31" t="s">
        <v>396</v>
      </c>
      <c r="D34" s="14">
        <v>14529</v>
      </c>
      <c r="E34" s="15">
        <v>853.53</v>
      </c>
      <c r="F34" s="16">
        <v>9.4999999999999998E-3</v>
      </c>
      <c r="G34" s="16"/>
    </row>
    <row r="35" spans="1:7" x14ac:dyDescent="0.25">
      <c r="A35" s="13" t="s">
        <v>593</v>
      </c>
      <c r="B35" s="31" t="s">
        <v>594</v>
      </c>
      <c r="C35" s="31" t="s">
        <v>425</v>
      </c>
      <c r="D35" s="14">
        <v>723307</v>
      </c>
      <c r="E35" s="15">
        <v>842</v>
      </c>
      <c r="F35" s="16">
        <v>9.4000000000000004E-3</v>
      </c>
      <c r="G35" s="16"/>
    </row>
    <row r="36" spans="1:7" x14ac:dyDescent="0.25">
      <c r="A36" s="13" t="s">
        <v>504</v>
      </c>
      <c r="B36" s="31" t="s">
        <v>505</v>
      </c>
      <c r="C36" s="31" t="s">
        <v>425</v>
      </c>
      <c r="D36" s="14">
        <v>2844</v>
      </c>
      <c r="E36" s="15">
        <v>224.25</v>
      </c>
      <c r="F36" s="16">
        <v>2.5000000000000001E-3</v>
      </c>
      <c r="G36" s="16"/>
    </row>
    <row r="37" spans="1:7" x14ac:dyDescent="0.25">
      <c r="A37" s="17" t="s">
        <v>230</v>
      </c>
      <c r="B37" s="32"/>
      <c r="C37" s="32"/>
      <c r="D37" s="18"/>
      <c r="E37" s="37">
        <v>86697.39</v>
      </c>
      <c r="F37" s="38">
        <v>0.96640000000000004</v>
      </c>
      <c r="G37" s="21"/>
    </row>
    <row r="38" spans="1:7" x14ac:dyDescent="0.25">
      <c r="A38" s="17" t="s">
        <v>487</v>
      </c>
      <c r="B38" s="31"/>
      <c r="C38" s="31"/>
      <c r="D38" s="14"/>
      <c r="E38" s="15"/>
      <c r="F38" s="16"/>
      <c r="G38" s="16"/>
    </row>
    <row r="39" spans="1:7" x14ac:dyDescent="0.25">
      <c r="A39" s="17" t="s">
        <v>230</v>
      </c>
      <c r="B39" s="31"/>
      <c r="C39" s="31"/>
      <c r="D39" s="14"/>
      <c r="E39" s="39" t="s">
        <v>130</v>
      </c>
      <c r="F39" s="40" t="s">
        <v>130</v>
      </c>
      <c r="G39" s="16"/>
    </row>
    <row r="40" spans="1:7" x14ac:dyDescent="0.25">
      <c r="A40" s="24" t="s">
        <v>237</v>
      </c>
      <c r="B40" s="33"/>
      <c r="C40" s="33"/>
      <c r="D40" s="25"/>
      <c r="E40" s="28">
        <v>86697.39</v>
      </c>
      <c r="F40" s="29">
        <v>0.96640000000000004</v>
      </c>
      <c r="G40" s="21"/>
    </row>
    <row r="41" spans="1:7" x14ac:dyDescent="0.25">
      <c r="A41" s="13"/>
      <c r="B41" s="31"/>
      <c r="C41" s="31"/>
      <c r="D41" s="14"/>
      <c r="E41" s="15"/>
      <c r="F41" s="16"/>
      <c r="G41" s="16"/>
    </row>
    <row r="42" spans="1:7" x14ac:dyDescent="0.25">
      <c r="A42" s="13"/>
      <c r="B42" s="31"/>
      <c r="C42" s="31"/>
      <c r="D42" s="14"/>
      <c r="E42" s="15"/>
      <c r="F42" s="16"/>
      <c r="G42" s="16"/>
    </row>
    <row r="43" spans="1:7" x14ac:dyDescent="0.25">
      <c r="A43" s="17" t="s">
        <v>238</v>
      </c>
      <c r="B43" s="31"/>
      <c r="C43" s="31"/>
      <c r="D43" s="14"/>
      <c r="E43" s="15"/>
      <c r="F43" s="16"/>
      <c r="G43" s="16"/>
    </row>
    <row r="44" spans="1:7" x14ac:dyDescent="0.25">
      <c r="A44" s="13" t="s">
        <v>239</v>
      </c>
      <c r="B44" s="31"/>
      <c r="C44" s="31"/>
      <c r="D44" s="14"/>
      <c r="E44" s="15">
        <v>3133.31</v>
      </c>
      <c r="F44" s="16">
        <v>3.49E-2</v>
      </c>
      <c r="G44" s="16">
        <v>6.5728999999999996E-2</v>
      </c>
    </row>
    <row r="45" spans="1:7" x14ac:dyDescent="0.25">
      <c r="A45" s="17" t="s">
        <v>230</v>
      </c>
      <c r="B45" s="32"/>
      <c r="C45" s="32"/>
      <c r="D45" s="18"/>
      <c r="E45" s="37">
        <v>3133.31</v>
      </c>
      <c r="F45" s="38">
        <v>3.49E-2</v>
      </c>
      <c r="G45" s="21"/>
    </row>
    <row r="46" spans="1:7" x14ac:dyDescent="0.25">
      <c r="A46" s="13"/>
      <c r="B46" s="31"/>
      <c r="C46" s="31"/>
      <c r="D46" s="14"/>
      <c r="E46" s="15"/>
      <c r="F46" s="16"/>
      <c r="G46" s="16"/>
    </row>
    <row r="47" spans="1:7" x14ac:dyDescent="0.25">
      <c r="A47" s="24" t="s">
        <v>237</v>
      </c>
      <c r="B47" s="33"/>
      <c r="C47" s="33"/>
      <c r="D47" s="25"/>
      <c r="E47" s="19">
        <v>3133.31</v>
      </c>
      <c r="F47" s="20">
        <v>3.49E-2</v>
      </c>
      <c r="G47" s="21"/>
    </row>
    <row r="48" spans="1:7" x14ac:dyDescent="0.25">
      <c r="A48" s="13" t="s">
        <v>240</v>
      </c>
      <c r="B48" s="31"/>
      <c r="C48" s="31"/>
      <c r="D48" s="14"/>
      <c r="E48" s="15">
        <v>0.56424430000000003</v>
      </c>
      <c r="F48" s="16">
        <v>6.0000000000000002E-6</v>
      </c>
      <c r="G48" s="16"/>
    </row>
    <row r="49" spans="1:7" x14ac:dyDescent="0.25">
      <c r="A49" s="13" t="s">
        <v>241</v>
      </c>
      <c r="B49" s="31"/>
      <c r="C49" s="31"/>
      <c r="D49" s="14"/>
      <c r="E49" s="35">
        <v>-132.7942443</v>
      </c>
      <c r="F49" s="36">
        <v>-1.3060000000000001E-3</v>
      </c>
      <c r="G49" s="16">
        <v>6.5728999999999996E-2</v>
      </c>
    </row>
    <row r="50" spans="1:7" x14ac:dyDescent="0.25">
      <c r="A50" s="26" t="s">
        <v>242</v>
      </c>
      <c r="B50" s="34"/>
      <c r="C50" s="34"/>
      <c r="D50" s="27"/>
      <c r="E50" s="28">
        <v>89698.47</v>
      </c>
      <c r="F50" s="29">
        <v>1</v>
      </c>
      <c r="G50" s="29"/>
    </row>
    <row r="55" spans="1:7" x14ac:dyDescent="0.25">
      <c r="A55" s="1" t="s">
        <v>244</v>
      </c>
    </row>
    <row r="56" spans="1:7" x14ac:dyDescent="0.25">
      <c r="A56" s="48" t="s">
        <v>245</v>
      </c>
      <c r="B56" s="3" t="s">
        <v>130</v>
      </c>
    </row>
    <row r="57" spans="1:7" x14ac:dyDescent="0.25">
      <c r="A57" t="s">
        <v>246</v>
      </c>
    </row>
    <row r="58" spans="1:7" x14ac:dyDescent="0.25">
      <c r="A58" t="s">
        <v>337</v>
      </c>
      <c r="B58" t="s">
        <v>248</v>
      </c>
      <c r="C58" t="s">
        <v>248</v>
      </c>
    </row>
    <row r="59" spans="1:7" x14ac:dyDescent="0.25">
      <c r="B59" s="49">
        <v>45657</v>
      </c>
      <c r="C59" s="49">
        <v>45688</v>
      </c>
    </row>
    <row r="60" spans="1:7" x14ac:dyDescent="0.25">
      <c r="A60" t="s">
        <v>493</v>
      </c>
      <c r="B60">
        <v>17.094999999999999</v>
      </c>
      <c r="C60">
        <v>16.376999999999999</v>
      </c>
    </row>
    <row r="61" spans="1:7" x14ac:dyDescent="0.25">
      <c r="A61" t="s">
        <v>339</v>
      </c>
      <c r="B61">
        <v>17.094999999999999</v>
      </c>
      <c r="C61">
        <v>16.376000000000001</v>
      </c>
    </row>
    <row r="62" spans="1:7" x14ac:dyDescent="0.25">
      <c r="A62" t="s">
        <v>494</v>
      </c>
      <c r="B62">
        <v>16.419</v>
      </c>
      <c r="C62">
        <v>15.708</v>
      </c>
    </row>
    <row r="63" spans="1:7" x14ac:dyDescent="0.25">
      <c r="A63" t="s">
        <v>341</v>
      </c>
      <c r="B63">
        <v>16.417999999999999</v>
      </c>
      <c r="C63">
        <v>15.708</v>
      </c>
    </row>
    <row r="65" spans="1:4" x14ac:dyDescent="0.25">
      <c r="A65" t="s">
        <v>250</v>
      </c>
      <c r="B65" s="3" t="s">
        <v>130</v>
      </c>
    </row>
    <row r="66" spans="1:4" x14ac:dyDescent="0.25">
      <c r="A66" t="s">
        <v>251</v>
      </c>
      <c r="B66" s="3" t="s">
        <v>130</v>
      </c>
    </row>
    <row r="67" spans="1:4" ht="30" customHeight="1" x14ac:dyDescent="0.25">
      <c r="A67" s="48" t="s">
        <v>252</v>
      </c>
      <c r="B67" s="3" t="s">
        <v>130</v>
      </c>
    </row>
    <row r="68" spans="1:4" ht="30" customHeight="1" x14ac:dyDescent="0.25">
      <c r="A68" s="48" t="s">
        <v>253</v>
      </c>
      <c r="B68" s="3" t="s">
        <v>130</v>
      </c>
    </row>
    <row r="69" spans="1:4" x14ac:dyDescent="0.25">
      <c r="A69" t="s">
        <v>495</v>
      </c>
      <c r="B69" s="50">
        <v>0.41489999999999999</v>
      </c>
    </row>
    <row r="70" spans="1:4" ht="45" customHeight="1" x14ac:dyDescent="0.25">
      <c r="A70" s="48" t="s">
        <v>255</v>
      </c>
      <c r="B70" s="3" t="s">
        <v>130</v>
      </c>
    </row>
    <row r="71" spans="1:4" x14ac:dyDescent="0.25">
      <c r="B71" s="3"/>
    </row>
    <row r="72" spans="1:4" ht="30" customHeight="1" x14ac:dyDescent="0.25">
      <c r="A72" s="48" t="s">
        <v>256</v>
      </c>
      <c r="B72" s="3" t="s">
        <v>130</v>
      </c>
    </row>
    <row r="73" spans="1:4" ht="30" customHeight="1" x14ac:dyDescent="0.25">
      <c r="A73" s="48" t="s">
        <v>257</v>
      </c>
      <c r="B73" t="s">
        <v>130</v>
      </c>
    </row>
    <row r="74" spans="1:4" ht="30" customHeight="1" x14ac:dyDescent="0.25">
      <c r="A74" s="48" t="s">
        <v>258</v>
      </c>
      <c r="B74" s="3" t="s">
        <v>130</v>
      </c>
    </row>
    <row r="75" spans="1:4" ht="30" customHeight="1" x14ac:dyDescent="0.25">
      <c r="A75" s="48" t="s">
        <v>259</v>
      </c>
      <c r="B75" s="3" t="s">
        <v>130</v>
      </c>
    </row>
    <row r="77" spans="1:4" ht="69.95" customHeight="1" x14ac:dyDescent="0.25">
      <c r="A77" s="75" t="s">
        <v>269</v>
      </c>
      <c r="B77" s="75" t="s">
        <v>270</v>
      </c>
      <c r="C77" s="75" t="s">
        <v>4</v>
      </c>
      <c r="D77" s="75" t="s">
        <v>5</v>
      </c>
    </row>
    <row r="78" spans="1:4" ht="69.95" customHeight="1" x14ac:dyDescent="0.25">
      <c r="A78" s="75" t="s">
        <v>880</v>
      </c>
      <c r="B78" s="75"/>
      <c r="C78" s="75" t="s">
        <v>14</v>
      </c>
      <c r="D7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99"/>
  <sheetViews>
    <sheetView showGridLines="0" workbookViewId="0">
      <pane ySplit="4" topLeftCell="A72" activePane="bottomLeft" state="frozen"/>
      <selection pane="bottomLeft" activeCell="B80" sqref="B8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881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882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418</v>
      </c>
      <c r="B8" s="31" t="s">
        <v>419</v>
      </c>
      <c r="C8" s="31" t="s">
        <v>420</v>
      </c>
      <c r="D8" s="14">
        <v>10428</v>
      </c>
      <c r="E8" s="15">
        <v>922.65</v>
      </c>
      <c r="F8" s="16">
        <v>5.57E-2</v>
      </c>
      <c r="G8" s="16"/>
    </row>
    <row r="9" spans="1:8" x14ac:dyDescent="0.25">
      <c r="A9" s="13" t="s">
        <v>537</v>
      </c>
      <c r="B9" s="31" t="s">
        <v>538</v>
      </c>
      <c r="C9" s="31" t="s">
        <v>539</v>
      </c>
      <c r="D9" s="14">
        <v>313540</v>
      </c>
      <c r="E9" s="15">
        <v>917.57</v>
      </c>
      <c r="F9" s="16">
        <v>5.5399999999999998E-2</v>
      </c>
      <c r="G9" s="16"/>
    </row>
    <row r="10" spans="1:8" x14ac:dyDescent="0.25">
      <c r="A10" s="13" t="s">
        <v>508</v>
      </c>
      <c r="B10" s="31" t="s">
        <v>509</v>
      </c>
      <c r="C10" s="31" t="s">
        <v>376</v>
      </c>
      <c r="D10" s="14">
        <v>22210</v>
      </c>
      <c r="E10" s="15">
        <v>913.36</v>
      </c>
      <c r="F10" s="16">
        <v>5.5100000000000003E-2</v>
      </c>
      <c r="G10" s="16"/>
    </row>
    <row r="11" spans="1:8" x14ac:dyDescent="0.25">
      <c r="A11" s="13" t="s">
        <v>387</v>
      </c>
      <c r="B11" s="31" t="s">
        <v>388</v>
      </c>
      <c r="C11" s="31" t="s">
        <v>376</v>
      </c>
      <c r="D11" s="14">
        <v>14478</v>
      </c>
      <c r="E11" s="15">
        <v>873.4</v>
      </c>
      <c r="F11" s="16">
        <v>5.2699999999999997E-2</v>
      </c>
      <c r="G11" s="16"/>
    </row>
    <row r="12" spans="1:8" x14ac:dyDescent="0.25">
      <c r="A12" s="13" t="s">
        <v>374</v>
      </c>
      <c r="B12" s="31" t="s">
        <v>375</v>
      </c>
      <c r="C12" s="31" t="s">
        <v>376</v>
      </c>
      <c r="D12" s="14">
        <v>48712</v>
      </c>
      <c r="E12" s="15">
        <v>840.5</v>
      </c>
      <c r="F12" s="16">
        <v>5.0700000000000002E-2</v>
      </c>
      <c r="G12" s="16"/>
    </row>
    <row r="13" spans="1:8" x14ac:dyDescent="0.25">
      <c r="A13" s="13" t="s">
        <v>451</v>
      </c>
      <c r="B13" s="31" t="s">
        <v>452</v>
      </c>
      <c r="C13" s="31" t="s">
        <v>376</v>
      </c>
      <c r="D13" s="14">
        <v>9755</v>
      </c>
      <c r="E13" s="15">
        <v>806.14</v>
      </c>
      <c r="F13" s="16">
        <v>4.87E-2</v>
      </c>
      <c r="G13" s="16"/>
    </row>
    <row r="14" spans="1:8" x14ac:dyDescent="0.25">
      <c r="A14" s="13" t="s">
        <v>623</v>
      </c>
      <c r="B14" s="31" t="s">
        <v>624</v>
      </c>
      <c r="C14" s="31" t="s">
        <v>368</v>
      </c>
      <c r="D14" s="14">
        <v>5132</v>
      </c>
      <c r="E14" s="15">
        <v>769.08</v>
      </c>
      <c r="F14" s="16">
        <v>4.6399999999999997E-2</v>
      </c>
      <c r="G14" s="16"/>
    </row>
    <row r="15" spans="1:8" x14ac:dyDescent="0.25">
      <c r="A15" s="13" t="s">
        <v>389</v>
      </c>
      <c r="B15" s="31" t="s">
        <v>390</v>
      </c>
      <c r="C15" s="31" t="s">
        <v>373</v>
      </c>
      <c r="D15" s="14">
        <v>13104</v>
      </c>
      <c r="E15" s="15">
        <v>753.9</v>
      </c>
      <c r="F15" s="16">
        <v>4.5499999999999999E-2</v>
      </c>
      <c r="G15" s="16"/>
    </row>
    <row r="16" spans="1:8" x14ac:dyDescent="0.25">
      <c r="A16" s="13" t="s">
        <v>441</v>
      </c>
      <c r="B16" s="31" t="s">
        <v>442</v>
      </c>
      <c r="C16" s="31" t="s">
        <v>440</v>
      </c>
      <c r="D16" s="14">
        <v>133360</v>
      </c>
      <c r="E16" s="15">
        <v>715.81</v>
      </c>
      <c r="F16" s="16">
        <v>4.3200000000000002E-2</v>
      </c>
      <c r="G16" s="16"/>
    </row>
    <row r="17" spans="1:7" x14ac:dyDescent="0.25">
      <c r="A17" s="13" t="s">
        <v>625</v>
      </c>
      <c r="B17" s="31" t="s">
        <v>626</v>
      </c>
      <c r="C17" s="31" t="s">
        <v>539</v>
      </c>
      <c r="D17" s="14">
        <v>17977</v>
      </c>
      <c r="E17" s="15">
        <v>707.72</v>
      </c>
      <c r="F17" s="16">
        <v>4.2700000000000002E-2</v>
      </c>
      <c r="G17" s="16"/>
    </row>
    <row r="18" spans="1:7" x14ac:dyDescent="0.25">
      <c r="A18" s="13" t="s">
        <v>394</v>
      </c>
      <c r="B18" s="31" t="s">
        <v>395</v>
      </c>
      <c r="C18" s="31" t="s">
        <v>396</v>
      </c>
      <c r="D18" s="14">
        <v>11208</v>
      </c>
      <c r="E18" s="15">
        <v>680.7</v>
      </c>
      <c r="F18" s="16">
        <v>4.1099999999999998E-2</v>
      </c>
      <c r="G18" s="16"/>
    </row>
    <row r="19" spans="1:7" x14ac:dyDescent="0.25">
      <c r="A19" s="13" t="s">
        <v>627</v>
      </c>
      <c r="B19" s="31" t="s">
        <v>628</v>
      </c>
      <c r="C19" s="31" t="s">
        <v>376</v>
      </c>
      <c r="D19" s="14">
        <v>9963</v>
      </c>
      <c r="E19" s="15">
        <v>589.23</v>
      </c>
      <c r="F19" s="16">
        <v>3.56E-2</v>
      </c>
      <c r="G19" s="16"/>
    </row>
    <row r="20" spans="1:7" x14ac:dyDescent="0.25">
      <c r="A20" s="13" t="s">
        <v>540</v>
      </c>
      <c r="B20" s="31" t="s">
        <v>541</v>
      </c>
      <c r="C20" s="31" t="s">
        <v>542</v>
      </c>
      <c r="D20" s="14">
        <v>19982</v>
      </c>
      <c r="E20" s="15">
        <v>563.79999999999995</v>
      </c>
      <c r="F20" s="16">
        <v>3.4000000000000002E-2</v>
      </c>
      <c r="G20" s="16"/>
    </row>
    <row r="21" spans="1:7" x14ac:dyDescent="0.25">
      <c r="A21" s="13" t="s">
        <v>445</v>
      </c>
      <c r="B21" s="31" t="s">
        <v>446</v>
      </c>
      <c r="C21" s="31" t="s">
        <v>396</v>
      </c>
      <c r="D21" s="14">
        <v>75193</v>
      </c>
      <c r="E21" s="15">
        <v>477.36</v>
      </c>
      <c r="F21" s="16">
        <v>2.8799999999999999E-2</v>
      </c>
      <c r="G21" s="16"/>
    </row>
    <row r="22" spans="1:7" x14ac:dyDescent="0.25">
      <c r="A22" s="13" t="s">
        <v>384</v>
      </c>
      <c r="B22" s="31" t="s">
        <v>385</v>
      </c>
      <c r="C22" s="31" t="s">
        <v>386</v>
      </c>
      <c r="D22" s="14">
        <v>14341</v>
      </c>
      <c r="E22" s="15">
        <v>417.9</v>
      </c>
      <c r="F22" s="16">
        <v>2.52E-2</v>
      </c>
      <c r="G22" s="16"/>
    </row>
    <row r="23" spans="1:7" x14ac:dyDescent="0.25">
      <c r="A23" s="13" t="s">
        <v>566</v>
      </c>
      <c r="B23" s="31" t="s">
        <v>567</v>
      </c>
      <c r="C23" s="31" t="s">
        <v>352</v>
      </c>
      <c r="D23" s="14">
        <v>10522</v>
      </c>
      <c r="E23" s="15">
        <v>407.19</v>
      </c>
      <c r="F23" s="16">
        <v>2.46E-2</v>
      </c>
      <c r="G23" s="16"/>
    </row>
    <row r="24" spans="1:7" x14ac:dyDescent="0.25">
      <c r="A24" s="13" t="s">
        <v>408</v>
      </c>
      <c r="B24" s="31" t="s">
        <v>409</v>
      </c>
      <c r="C24" s="31" t="s">
        <v>376</v>
      </c>
      <c r="D24" s="14">
        <v>4273</v>
      </c>
      <c r="E24" s="15">
        <v>389.79</v>
      </c>
      <c r="F24" s="16">
        <v>2.35E-2</v>
      </c>
      <c r="G24" s="16"/>
    </row>
    <row r="25" spans="1:7" x14ac:dyDescent="0.25">
      <c r="A25" s="13" t="s">
        <v>641</v>
      </c>
      <c r="B25" s="31" t="s">
        <v>642</v>
      </c>
      <c r="C25" s="31" t="s">
        <v>643</v>
      </c>
      <c r="D25" s="14">
        <v>766</v>
      </c>
      <c r="E25" s="15">
        <v>342.58</v>
      </c>
      <c r="F25" s="16">
        <v>2.07E-2</v>
      </c>
      <c r="G25" s="16"/>
    </row>
    <row r="26" spans="1:7" x14ac:dyDescent="0.25">
      <c r="A26" s="13" t="s">
        <v>481</v>
      </c>
      <c r="B26" s="31" t="s">
        <v>482</v>
      </c>
      <c r="C26" s="31" t="s">
        <v>352</v>
      </c>
      <c r="D26" s="14">
        <v>24620</v>
      </c>
      <c r="E26" s="15">
        <v>322.45</v>
      </c>
      <c r="F26" s="16">
        <v>1.95E-2</v>
      </c>
      <c r="G26" s="16"/>
    </row>
    <row r="27" spans="1:7" x14ac:dyDescent="0.25">
      <c r="A27" s="13" t="s">
        <v>633</v>
      </c>
      <c r="B27" s="31" t="s">
        <v>634</v>
      </c>
      <c r="C27" s="31" t="s">
        <v>470</v>
      </c>
      <c r="D27" s="14">
        <v>15579</v>
      </c>
      <c r="E27" s="15">
        <v>281.91000000000003</v>
      </c>
      <c r="F27" s="16">
        <v>1.7000000000000001E-2</v>
      </c>
      <c r="G27" s="16"/>
    </row>
    <row r="28" spans="1:7" x14ac:dyDescent="0.25">
      <c r="A28" s="13" t="s">
        <v>631</v>
      </c>
      <c r="B28" s="31" t="s">
        <v>632</v>
      </c>
      <c r="C28" s="31" t="s">
        <v>386</v>
      </c>
      <c r="D28" s="14">
        <v>4526</v>
      </c>
      <c r="E28" s="15">
        <v>273.27999999999997</v>
      </c>
      <c r="F28" s="16">
        <v>1.6500000000000001E-2</v>
      </c>
      <c r="G28" s="16"/>
    </row>
    <row r="29" spans="1:7" x14ac:dyDescent="0.25">
      <c r="A29" s="13" t="s">
        <v>629</v>
      </c>
      <c r="B29" s="31" t="s">
        <v>630</v>
      </c>
      <c r="C29" s="31" t="s">
        <v>561</v>
      </c>
      <c r="D29" s="14">
        <v>2677</v>
      </c>
      <c r="E29" s="15">
        <v>272.91000000000003</v>
      </c>
      <c r="F29" s="16">
        <v>1.6500000000000001E-2</v>
      </c>
      <c r="G29" s="16"/>
    </row>
    <row r="30" spans="1:7" x14ac:dyDescent="0.25">
      <c r="A30" s="13" t="s">
        <v>462</v>
      </c>
      <c r="B30" s="31" t="s">
        <v>463</v>
      </c>
      <c r="C30" s="31" t="s">
        <v>396</v>
      </c>
      <c r="D30" s="14">
        <v>4570</v>
      </c>
      <c r="E30" s="15">
        <v>268.47000000000003</v>
      </c>
      <c r="F30" s="16">
        <v>1.6199999999999999E-2</v>
      </c>
      <c r="G30" s="16"/>
    </row>
    <row r="31" spans="1:7" x14ac:dyDescent="0.25">
      <c r="A31" s="13" t="s">
        <v>635</v>
      </c>
      <c r="B31" s="31" t="s">
        <v>636</v>
      </c>
      <c r="C31" s="31" t="s">
        <v>352</v>
      </c>
      <c r="D31" s="14">
        <v>26213</v>
      </c>
      <c r="E31" s="15">
        <v>264.16000000000003</v>
      </c>
      <c r="F31" s="16">
        <v>1.5900000000000001E-2</v>
      </c>
      <c r="G31" s="16"/>
    </row>
    <row r="32" spans="1:7" x14ac:dyDescent="0.25">
      <c r="A32" s="13" t="s">
        <v>639</v>
      </c>
      <c r="B32" s="31" t="s">
        <v>640</v>
      </c>
      <c r="C32" s="31" t="s">
        <v>352</v>
      </c>
      <c r="D32" s="14">
        <v>7139</v>
      </c>
      <c r="E32" s="15">
        <v>257.25</v>
      </c>
      <c r="F32" s="16">
        <v>1.55E-2</v>
      </c>
      <c r="G32" s="16"/>
    </row>
    <row r="33" spans="1:7" x14ac:dyDescent="0.25">
      <c r="A33" s="13" t="s">
        <v>637</v>
      </c>
      <c r="B33" s="31" t="s">
        <v>638</v>
      </c>
      <c r="C33" s="31" t="s">
        <v>363</v>
      </c>
      <c r="D33" s="14">
        <v>24005</v>
      </c>
      <c r="E33" s="15">
        <v>253.19</v>
      </c>
      <c r="F33" s="16">
        <v>1.5299999999999999E-2</v>
      </c>
      <c r="G33" s="16"/>
    </row>
    <row r="34" spans="1:7" x14ac:dyDescent="0.25">
      <c r="A34" s="13" t="s">
        <v>644</v>
      </c>
      <c r="B34" s="31" t="s">
        <v>645</v>
      </c>
      <c r="C34" s="31" t="s">
        <v>459</v>
      </c>
      <c r="D34" s="14">
        <v>7719</v>
      </c>
      <c r="E34" s="15">
        <v>192.86</v>
      </c>
      <c r="F34" s="16">
        <v>1.1599999999999999E-2</v>
      </c>
      <c r="G34" s="16"/>
    </row>
    <row r="35" spans="1:7" x14ac:dyDescent="0.25">
      <c r="A35" s="13" t="s">
        <v>483</v>
      </c>
      <c r="B35" s="31" t="s">
        <v>484</v>
      </c>
      <c r="C35" s="31" t="s">
        <v>352</v>
      </c>
      <c r="D35" s="14">
        <v>25549</v>
      </c>
      <c r="E35" s="15">
        <v>162.79</v>
      </c>
      <c r="F35" s="16">
        <v>9.7999999999999997E-3</v>
      </c>
      <c r="G35" s="16"/>
    </row>
    <row r="36" spans="1:7" x14ac:dyDescent="0.25">
      <c r="A36" s="13" t="s">
        <v>646</v>
      </c>
      <c r="B36" s="31" t="s">
        <v>647</v>
      </c>
      <c r="C36" s="31" t="s">
        <v>396</v>
      </c>
      <c r="D36" s="14">
        <v>2047</v>
      </c>
      <c r="E36" s="15">
        <v>153.36000000000001</v>
      </c>
      <c r="F36" s="16">
        <v>9.2999999999999992E-3</v>
      </c>
      <c r="G36" s="16"/>
    </row>
    <row r="37" spans="1:7" x14ac:dyDescent="0.25">
      <c r="A37" s="13" t="s">
        <v>650</v>
      </c>
      <c r="B37" s="31" t="s">
        <v>651</v>
      </c>
      <c r="C37" s="31" t="s">
        <v>363</v>
      </c>
      <c r="D37" s="14">
        <v>12021</v>
      </c>
      <c r="E37" s="15">
        <v>141.11000000000001</v>
      </c>
      <c r="F37" s="16">
        <v>8.5000000000000006E-3</v>
      </c>
      <c r="G37" s="16"/>
    </row>
    <row r="38" spans="1:7" x14ac:dyDescent="0.25">
      <c r="A38" s="13" t="s">
        <v>648</v>
      </c>
      <c r="B38" s="31" t="s">
        <v>649</v>
      </c>
      <c r="C38" s="31" t="s">
        <v>363</v>
      </c>
      <c r="D38" s="14">
        <v>5164</v>
      </c>
      <c r="E38" s="15">
        <v>139.13999999999999</v>
      </c>
      <c r="F38" s="16">
        <v>8.3999999999999995E-3</v>
      </c>
      <c r="G38" s="16"/>
    </row>
    <row r="39" spans="1:7" x14ac:dyDescent="0.25">
      <c r="A39" s="13" t="s">
        <v>652</v>
      </c>
      <c r="B39" s="31" t="s">
        <v>653</v>
      </c>
      <c r="C39" s="31" t="s">
        <v>349</v>
      </c>
      <c r="D39" s="14">
        <v>11846</v>
      </c>
      <c r="E39" s="15">
        <v>122.56</v>
      </c>
      <c r="F39" s="16">
        <v>7.4000000000000003E-3</v>
      </c>
      <c r="G39" s="16"/>
    </row>
    <row r="40" spans="1:7" x14ac:dyDescent="0.25">
      <c r="A40" s="13" t="s">
        <v>656</v>
      </c>
      <c r="B40" s="31" t="s">
        <v>657</v>
      </c>
      <c r="C40" s="31" t="s">
        <v>658</v>
      </c>
      <c r="D40" s="14">
        <v>5070</v>
      </c>
      <c r="E40" s="15">
        <v>118.13</v>
      </c>
      <c r="F40" s="16">
        <v>7.1000000000000004E-3</v>
      </c>
      <c r="G40" s="16"/>
    </row>
    <row r="41" spans="1:7" x14ac:dyDescent="0.25">
      <c r="A41" s="13" t="s">
        <v>589</v>
      </c>
      <c r="B41" s="31" t="s">
        <v>590</v>
      </c>
      <c r="C41" s="31" t="s">
        <v>352</v>
      </c>
      <c r="D41" s="14">
        <v>19307</v>
      </c>
      <c r="E41" s="15">
        <v>112.71</v>
      </c>
      <c r="F41" s="16">
        <v>6.7999999999999996E-3</v>
      </c>
      <c r="G41" s="16"/>
    </row>
    <row r="42" spans="1:7" x14ac:dyDescent="0.25">
      <c r="A42" s="13" t="s">
        <v>654</v>
      </c>
      <c r="B42" s="31" t="s">
        <v>655</v>
      </c>
      <c r="C42" s="31" t="s">
        <v>542</v>
      </c>
      <c r="D42" s="14">
        <v>1188</v>
      </c>
      <c r="E42" s="15">
        <v>102.25</v>
      </c>
      <c r="F42" s="16">
        <v>6.1999999999999998E-3</v>
      </c>
      <c r="G42" s="16"/>
    </row>
    <row r="43" spans="1:7" x14ac:dyDescent="0.25">
      <c r="A43" s="13" t="s">
        <v>659</v>
      </c>
      <c r="B43" s="31" t="s">
        <v>660</v>
      </c>
      <c r="C43" s="31" t="s">
        <v>352</v>
      </c>
      <c r="D43" s="14">
        <v>11395</v>
      </c>
      <c r="E43" s="15">
        <v>94.42</v>
      </c>
      <c r="F43" s="16">
        <v>5.7000000000000002E-3</v>
      </c>
      <c r="G43" s="16"/>
    </row>
    <row r="44" spans="1:7" x14ac:dyDescent="0.25">
      <c r="A44" s="13" t="s">
        <v>664</v>
      </c>
      <c r="B44" s="31" t="s">
        <v>665</v>
      </c>
      <c r="C44" s="31" t="s">
        <v>437</v>
      </c>
      <c r="D44" s="14">
        <v>50433</v>
      </c>
      <c r="E44" s="15">
        <v>89.46</v>
      </c>
      <c r="F44" s="16">
        <v>5.4000000000000003E-3</v>
      </c>
      <c r="G44" s="16"/>
    </row>
    <row r="45" spans="1:7" x14ac:dyDescent="0.25">
      <c r="A45" s="13" t="s">
        <v>666</v>
      </c>
      <c r="B45" s="31" t="s">
        <v>667</v>
      </c>
      <c r="C45" s="31" t="s">
        <v>396</v>
      </c>
      <c r="D45" s="14">
        <v>13290</v>
      </c>
      <c r="E45" s="15">
        <v>89.09</v>
      </c>
      <c r="F45" s="16">
        <v>5.4000000000000003E-3</v>
      </c>
      <c r="G45" s="16"/>
    </row>
    <row r="46" spans="1:7" x14ac:dyDescent="0.25">
      <c r="A46" s="13" t="s">
        <v>668</v>
      </c>
      <c r="B46" s="31" t="s">
        <v>669</v>
      </c>
      <c r="C46" s="31" t="s">
        <v>459</v>
      </c>
      <c r="D46" s="14">
        <v>13798</v>
      </c>
      <c r="E46" s="15">
        <v>87.15</v>
      </c>
      <c r="F46" s="16">
        <v>5.3E-3</v>
      </c>
      <c r="G46" s="16"/>
    </row>
    <row r="47" spans="1:7" x14ac:dyDescent="0.25">
      <c r="A47" s="13" t="s">
        <v>670</v>
      </c>
      <c r="B47" s="31" t="s">
        <v>671</v>
      </c>
      <c r="C47" s="31" t="s">
        <v>672</v>
      </c>
      <c r="D47" s="14">
        <v>1882</v>
      </c>
      <c r="E47" s="15">
        <v>85.02</v>
      </c>
      <c r="F47" s="16">
        <v>5.1000000000000004E-3</v>
      </c>
      <c r="G47" s="16"/>
    </row>
    <row r="48" spans="1:7" x14ac:dyDescent="0.25">
      <c r="A48" s="13" t="s">
        <v>661</v>
      </c>
      <c r="B48" s="31" t="s">
        <v>662</v>
      </c>
      <c r="C48" s="31" t="s">
        <v>663</v>
      </c>
      <c r="D48" s="14">
        <v>2744</v>
      </c>
      <c r="E48" s="15">
        <v>83.92</v>
      </c>
      <c r="F48" s="16">
        <v>5.1000000000000004E-3</v>
      </c>
      <c r="G48" s="16"/>
    </row>
    <row r="49" spans="1:7" x14ac:dyDescent="0.25">
      <c r="A49" s="13" t="s">
        <v>673</v>
      </c>
      <c r="B49" s="31" t="s">
        <v>674</v>
      </c>
      <c r="C49" s="31" t="s">
        <v>376</v>
      </c>
      <c r="D49" s="14">
        <v>6531</v>
      </c>
      <c r="E49" s="15">
        <v>68.45</v>
      </c>
      <c r="F49" s="16">
        <v>4.1000000000000003E-3</v>
      </c>
      <c r="G49" s="16"/>
    </row>
    <row r="50" spans="1:7" x14ac:dyDescent="0.25">
      <c r="A50" s="13" t="s">
        <v>675</v>
      </c>
      <c r="B50" s="31" t="s">
        <v>676</v>
      </c>
      <c r="C50" s="31" t="s">
        <v>561</v>
      </c>
      <c r="D50" s="14">
        <v>1362</v>
      </c>
      <c r="E50" s="15">
        <v>62.85</v>
      </c>
      <c r="F50" s="16">
        <v>3.8E-3</v>
      </c>
      <c r="G50" s="16"/>
    </row>
    <row r="51" spans="1:7" x14ac:dyDescent="0.25">
      <c r="A51" s="13" t="s">
        <v>677</v>
      </c>
      <c r="B51" s="31" t="s">
        <v>678</v>
      </c>
      <c r="C51" s="31" t="s">
        <v>363</v>
      </c>
      <c r="D51" s="14">
        <v>2881</v>
      </c>
      <c r="E51" s="15">
        <v>59.76</v>
      </c>
      <c r="F51" s="16">
        <v>3.5999999999999999E-3</v>
      </c>
      <c r="G51" s="16"/>
    </row>
    <row r="52" spans="1:7" x14ac:dyDescent="0.25">
      <c r="A52" s="13" t="s">
        <v>681</v>
      </c>
      <c r="B52" s="31" t="s">
        <v>682</v>
      </c>
      <c r="C52" s="31" t="s">
        <v>396</v>
      </c>
      <c r="D52" s="14">
        <v>8339</v>
      </c>
      <c r="E52" s="15">
        <v>56.94</v>
      </c>
      <c r="F52" s="16">
        <v>3.3999999999999998E-3</v>
      </c>
      <c r="G52" s="16"/>
    </row>
    <row r="53" spans="1:7" x14ac:dyDescent="0.25">
      <c r="A53" s="13" t="s">
        <v>679</v>
      </c>
      <c r="B53" s="31" t="s">
        <v>680</v>
      </c>
      <c r="C53" s="31" t="s">
        <v>386</v>
      </c>
      <c r="D53" s="14">
        <v>3009</v>
      </c>
      <c r="E53" s="15">
        <v>55.9</v>
      </c>
      <c r="F53" s="16">
        <v>3.3999999999999998E-3</v>
      </c>
      <c r="G53" s="16"/>
    </row>
    <row r="54" spans="1:7" x14ac:dyDescent="0.25">
      <c r="A54" s="13" t="s">
        <v>683</v>
      </c>
      <c r="B54" s="31" t="s">
        <v>684</v>
      </c>
      <c r="C54" s="31" t="s">
        <v>603</v>
      </c>
      <c r="D54" s="14">
        <v>12462</v>
      </c>
      <c r="E54" s="15">
        <v>54.37</v>
      </c>
      <c r="F54" s="16">
        <v>3.3E-3</v>
      </c>
      <c r="G54" s="16"/>
    </row>
    <row r="55" spans="1:7" x14ac:dyDescent="0.25">
      <c r="A55" s="13" t="s">
        <v>685</v>
      </c>
      <c r="B55" s="31" t="s">
        <v>686</v>
      </c>
      <c r="C55" s="31" t="s">
        <v>352</v>
      </c>
      <c r="D55" s="14">
        <v>5044</v>
      </c>
      <c r="E55" s="15">
        <v>52.38</v>
      </c>
      <c r="F55" s="16">
        <v>3.2000000000000002E-3</v>
      </c>
      <c r="G55" s="16"/>
    </row>
    <row r="56" spans="1:7" x14ac:dyDescent="0.25">
      <c r="A56" s="13" t="s">
        <v>687</v>
      </c>
      <c r="B56" s="31" t="s">
        <v>688</v>
      </c>
      <c r="C56" s="31" t="s">
        <v>539</v>
      </c>
      <c r="D56" s="14">
        <v>3052</v>
      </c>
      <c r="E56" s="15">
        <v>49.57</v>
      </c>
      <c r="F56" s="16">
        <v>3.0000000000000001E-3</v>
      </c>
      <c r="G56" s="16"/>
    </row>
    <row r="57" spans="1:7" x14ac:dyDescent="0.25">
      <c r="A57" s="13" t="s">
        <v>689</v>
      </c>
      <c r="B57" s="31" t="s">
        <v>690</v>
      </c>
      <c r="C57" s="31" t="s">
        <v>691</v>
      </c>
      <c r="D57" s="14">
        <v>3762</v>
      </c>
      <c r="E57" s="15">
        <v>48.45</v>
      </c>
      <c r="F57" s="16">
        <v>2.8999999999999998E-3</v>
      </c>
      <c r="G57" s="16"/>
    </row>
    <row r="58" spans="1:7" x14ac:dyDescent="0.25">
      <c r="A58" s="17" t="s">
        <v>230</v>
      </c>
      <c r="B58" s="32"/>
      <c r="C58" s="32"/>
      <c r="D58" s="18"/>
      <c r="E58" s="37">
        <v>16564.939999999999</v>
      </c>
      <c r="F58" s="38">
        <v>0.99980000000000002</v>
      </c>
      <c r="G58" s="21"/>
    </row>
    <row r="59" spans="1:7" x14ac:dyDescent="0.25">
      <c r="A59" s="17" t="s">
        <v>487</v>
      </c>
      <c r="B59" s="31"/>
      <c r="C59" s="31"/>
      <c r="D59" s="14"/>
      <c r="E59" s="15"/>
      <c r="F59" s="16"/>
      <c r="G59" s="16"/>
    </row>
    <row r="60" spans="1:7" x14ac:dyDescent="0.25">
      <c r="A60" s="17" t="s">
        <v>230</v>
      </c>
      <c r="B60" s="31"/>
      <c r="C60" s="31"/>
      <c r="D60" s="14"/>
      <c r="E60" s="39" t="s">
        <v>130</v>
      </c>
      <c r="F60" s="40" t="s">
        <v>130</v>
      </c>
      <c r="G60" s="16"/>
    </row>
    <row r="61" spans="1:7" x14ac:dyDescent="0.25">
      <c r="A61" s="24" t="s">
        <v>237</v>
      </c>
      <c r="B61" s="33"/>
      <c r="C61" s="33"/>
      <c r="D61" s="25"/>
      <c r="E61" s="28">
        <v>16564.939999999999</v>
      </c>
      <c r="F61" s="29">
        <v>0.99980000000000002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13"/>
      <c r="B63" s="31"/>
      <c r="C63" s="31"/>
      <c r="D63" s="14"/>
      <c r="E63" s="15"/>
      <c r="F63" s="16"/>
      <c r="G63" s="16"/>
    </row>
    <row r="64" spans="1:7" x14ac:dyDescent="0.25">
      <c r="A64" s="17" t="s">
        <v>238</v>
      </c>
      <c r="B64" s="31"/>
      <c r="C64" s="31"/>
      <c r="D64" s="14"/>
      <c r="E64" s="15"/>
      <c r="F64" s="16"/>
      <c r="G64" s="16"/>
    </row>
    <row r="65" spans="1:7" x14ac:dyDescent="0.25">
      <c r="A65" s="13" t="s">
        <v>239</v>
      </c>
      <c r="B65" s="31"/>
      <c r="C65" s="31"/>
      <c r="D65" s="14"/>
      <c r="E65" s="15">
        <v>178.9</v>
      </c>
      <c r="F65" s="16">
        <v>1.0800000000000001E-2</v>
      </c>
      <c r="G65" s="16">
        <v>6.5728999999999996E-2</v>
      </c>
    </row>
    <row r="66" spans="1:7" x14ac:dyDescent="0.25">
      <c r="A66" s="17" t="s">
        <v>230</v>
      </c>
      <c r="B66" s="32"/>
      <c r="C66" s="32"/>
      <c r="D66" s="18"/>
      <c r="E66" s="37">
        <v>178.9</v>
      </c>
      <c r="F66" s="38">
        <v>1.0800000000000001E-2</v>
      </c>
      <c r="G66" s="21"/>
    </row>
    <row r="67" spans="1:7" x14ac:dyDescent="0.25">
      <c r="A67" s="13"/>
      <c r="B67" s="31"/>
      <c r="C67" s="31"/>
      <c r="D67" s="14"/>
      <c r="E67" s="15"/>
      <c r="F67" s="16"/>
      <c r="G67" s="16"/>
    </row>
    <row r="68" spans="1:7" x14ac:dyDescent="0.25">
      <c r="A68" s="24" t="s">
        <v>237</v>
      </c>
      <c r="B68" s="33"/>
      <c r="C68" s="33"/>
      <c r="D68" s="25"/>
      <c r="E68" s="19">
        <v>178.9</v>
      </c>
      <c r="F68" s="20">
        <v>1.0800000000000001E-2</v>
      </c>
      <c r="G68" s="21"/>
    </row>
    <row r="69" spans="1:7" x14ac:dyDescent="0.25">
      <c r="A69" s="13" t="s">
        <v>240</v>
      </c>
      <c r="B69" s="31"/>
      <c r="C69" s="31"/>
      <c r="D69" s="14"/>
      <c r="E69" s="15">
        <v>3.2216799999999997E-2</v>
      </c>
      <c r="F69" s="16">
        <v>9.9999999999999995E-7</v>
      </c>
      <c r="G69" s="16"/>
    </row>
    <row r="70" spans="1:7" x14ac:dyDescent="0.25">
      <c r="A70" s="13" t="s">
        <v>241</v>
      </c>
      <c r="B70" s="31"/>
      <c r="C70" s="31"/>
      <c r="D70" s="14"/>
      <c r="E70" s="35">
        <v>-175.7722168</v>
      </c>
      <c r="F70" s="36">
        <v>-1.0600999999999999E-2</v>
      </c>
      <c r="G70" s="16">
        <v>6.5727999999999995E-2</v>
      </c>
    </row>
    <row r="71" spans="1:7" x14ac:dyDescent="0.25">
      <c r="A71" s="26" t="s">
        <v>242</v>
      </c>
      <c r="B71" s="34"/>
      <c r="C71" s="34"/>
      <c r="D71" s="27"/>
      <c r="E71" s="28">
        <v>16568.099999999999</v>
      </c>
      <c r="F71" s="29">
        <v>1</v>
      </c>
      <c r="G71" s="29"/>
    </row>
    <row r="76" spans="1:7" x14ac:dyDescent="0.25">
      <c r="A76" s="1" t="s">
        <v>244</v>
      </c>
    </row>
    <row r="77" spans="1:7" x14ac:dyDescent="0.25">
      <c r="A77" s="48" t="s">
        <v>245</v>
      </c>
      <c r="B77" s="3" t="s">
        <v>130</v>
      </c>
    </row>
    <row r="78" spans="1:7" x14ac:dyDescent="0.25">
      <c r="A78" t="s">
        <v>246</v>
      </c>
    </row>
    <row r="79" spans="1:7" x14ac:dyDescent="0.25">
      <c r="A79" t="s">
        <v>337</v>
      </c>
      <c r="B79" t="s">
        <v>248</v>
      </c>
      <c r="C79" t="s">
        <v>248</v>
      </c>
    </row>
    <row r="80" spans="1:7" x14ac:dyDescent="0.25">
      <c r="B80" s="49">
        <v>45657</v>
      </c>
      <c r="C80" s="49">
        <v>45688</v>
      </c>
    </row>
    <row r="81" spans="1:3" x14ac:dyDescent="0.25">
      <c r="A81" t="s">
        <v>493</v>
      </c>
      <c r="B81">
        <v>9.8793000000000006</v>
      </c>
      <c r="C81">
        <v>8.8622999999999994</v>
      </c>
    </row>
    <row r="82" spans="1:3" x14ac:dyDescent="0.25">
      <c r="A82" t="s">
        <v>339</v>
      </c>
      <c r="B82">
        <v>9.8793000000000006</v>
      </c>
      <c r="C82">
        <v>8.8622999999999994</v>
      </c>
    </row>
    <row r="83" spans="1:3" x14ac:dyDescent="0.25">
      <c r="A83" t="s">
        <v>494</v>
      </c>
      <c r="B83">
        <v>9.8674999999999997</v>
      </c>
      <c r="C83">
        <v>8.8465000000000007</v>
      </c>
    </row>
    <row r="84" spans="1:3" x14ac:dyDescent="0.25">
      <c r="A84" t="s">
        <v>341</v>
      </c>
      <c r="B84">
        <v>9.8674999999999997</v>
      </c>
      <c r="C84">
        <v>8.8465000000000007</v>
      </c>
    </row>
    <row r="86" spans="1:3" x14ac:dyDescent="0.25">
      <c r="A86" t="s">
        <v>250</v>
      </c>
      <c r="B86" s="3" t="s">
        <v>130</v>
      </c>
    </row>
    <row r="87" spans="1:3" x14ac:dyDescent="0.25">
      <c r="A87" t="s">
        <v>251</v>
      </c>
      <c r="B87" s="3" t="s">
        <v>130</v>
      </c>
    </row>
    <row r="88" spans="1:3" ht="30" customHeight="1" x14ac:dyDescent="0.25">
      <c r="A88" s="48" t="s">
        <v>252</v>
      </c>
      <c r="B88" s="3" t="s">
        <v>130</v>
      </c>
    </row>
    <row r="89" spans="1:3" ht="30" customHeight="1" x14ac:dyDescent="0.25">
      <c r="A89" s="48" t="s">
        <v>253</v>
      </c>
      <c r="B89" s="3" t="s">
        <v>130</v>
      </c>
    </row>
    <row r="90" spans="1:3" x14ac:dyDescent="0.25">
      <c r="A90" t="s">
        <v>495</v>
      </c>
      <c r="B90" s="50">
        <v>0.58199999999999996</v>
      </c>
    </row>
    <row r="91" spans="1:3" ht="45" customHeight="1" x14ac:dyDescent="0.25">
      <c r="A91" s="48" t="s">
        <v>255</v>
      </c>
      <c r="B91" s="3" t="s">
        <v>130</v>
      </c>
    </row>
    <row r="92" spans="1:3" x14ac:dyDescent="0.25">
      <c r="B92" s="3"/>
    </row>
    <row r="93" spans="1:3" ht="30" customHeight="1" x14ac:dyDescent="0.25">
      <c r="A93" s="48" t="s">
        <v>256</v>
      </c>
      <c r="B93" s="3" t="s">
        <v>130</v>
      </c>
    </row>
    <row r="94" spans="1:3" ht="30" customHeight="1" x14ac:dyDescent="0.25">
      <c r="A94" s="48" t="s">
        <v>257</v>
      </c>
      <c r="B94" t="s">
        <v>130</v>
      </c>
    </row>
    <row r="95" spans="1:3" ht="30" customHeight="1" x14ac:dyDescent="0.25">
      <c r="A95" s="48" t="s">
        <v>258</v>
      </c>
      <c r="B95" s="3" t="s">
        <v>130</v>
      </c>
    </row>
    <row r="96" spans="1:3" ht="30" customHeight="1" x14ac:dyDescent="0.25">
      <c r="A96" s="48" t="s">
        <v>259</v>
      </c>
      <c r="B96" s="3" t="s">
        <v>130</v>
      </c>
    </row>
    <row r="98" spans="1:4" ht="69.95" customHeight="1" x14ac:dyDescent="0.25">
      <c r="A98" s="75" t="s">
        <v>269</v>
      </c>
      <c r="B98" s="75" t="s">
        <v>270</v>
      </c>
      <c r="C98" s="75" t="s">
        <v>4</v>
      </c>
      <c r="D98" s="75" t="s">
        <v>5</v>
      </c>
    </row>
    <row r="99" spans="1:4" ht="69.95" customHeight="1" x14ac:dyDescent="0.25">
      <c r="A99" s="75" t="s">
        <v>883</v>
      </c>
      <c r="B99" s="75"/>
      <c r="C99" s="75" t="s">
        <v>18</v>
      </c>
      <c r="D9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6"/>
  <sheetViews>
    <sheetView showGridLines="0" workbookViewId="0">
      <pane ySplit="4" topLeftCell="A29" activePane="bottomLeft" state="frozen"/>
      <selection pane="bottomLeft" activeCell="A31" sqref="A3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884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885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695</v>
      </c>
      <c r="B7" s="31"/>
      <c r="C7" s="31"/>
      <c r="D7" s="14"/>
      <c r="E7" s="15"/>
      <c r="F7" s="16"/>
      <c r="G7" s="16"/>
    </row>
    <row r="8" spans="1:8" x14ac:dyDescent="0.25">
      <c r="A8" s="17" t="s">
        <v>696</v>
      </c>
      <c r="B8" s="32"/>
      <c r="C8" s="32"/>
      <c r="D8" s="18"/>
      <c r="E8" s="41"/>
      <c r="F8" s="21"/>
      <c r="G8" s="21"/>
    </row>
    <row r="9" spans="1:8" x14ac:dyDescent="0.25">
      <c r="A9" s="13" t="s">
        <v>886</v>
      </c>
      <c r="B9" s="31" t="s">
        <v>887</v>
      </c>
      <c r="C9" s="31"/>
      <c r="D9" s="14">
        <v>95624.639309999999</v>
      </c>
      <c r="E9" s="15">
        <v>11623.1</v>
      </c>
      <c r="F9" s="16">
        <v>0.99750000000000005</v>
      </c>
      <c r="G9" s="16"/>
    </row>
    <row r="10" spans="1:8" x14ac:dyDescent="0.25">
      <c r="A10" s="17" t="s">
        <v>230</v>
      </c>
      <c r="B10" s="32"/>
      <c r="C10" s="32"/>
      <c r="D10" s="18"/>
      <c r="E10" s="19">
        <v>11623.1</v>
      </c>
      <c r="F10" s="20">
        <v>0.99750000000000005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11623.1</v>
      </c>
      <c r="F12" s="20">
        <v>0.99750000000000005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85.95</v>
      </c>
      <c r="F15" s="16">
        <v>7.4000000000000003E-3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85.95</v>
      </c>
      <c r="F16" s="20">
        <v>7.4000000000000003E-3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85.95</v>
      </c>
      <c r="F18" s="20">
        <v>7.4000000000000003E-3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1.5478499999999999E-2</v>
      </c>
      <c r="F19" s="16">
        <v>9.9999999999999995E-7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-56.8754785</v>
      </c>
      <c r="F20" s="36">
        <v>-4.901E-3</v>
      </c>
      <c r="G20" s="16">
        <v>6.5728999999999996E-2</v>
      </c>
    </row>
    <row r="21" spans="1:7" x14ac:dyDescent="0.25">
      <c r="A21" s="26" t="s">
        <v>242</v>
      </c>
      <c r="B21" s="34"/>
      <c r="C21" s="34"/>
      <c r="D21" s="27"/>
      <c r="E21" s="28">
        <v>11652.19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45656</v>
      </c>
      <c r="C30" s="49">
        <v>45685</v>
      </c>
    </row>
    <row r="31" spans="1:7" x14ac:dyDescent="0.25">
      <c r="A31" t="s">
        <v>338</v>
      </c>
      <c r="B31">
        <v>16.264299999999999</v>
      </c>
      <c r="C31">
        <v>16.719899999999999</v>
      </c>
    </row>
    <row r="32" spans="1:7" x14ac:dyDescent="0.25">
      <c r="A32" t="s">
        <v>340</v>
      </c>
      <c r="B32">
        <v>15.0406</v>
      </c>
      <c r="C32">
        <v>15.4512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50">
        <v>11623.1003277</v>
      </c>
    </row>
    <row r="38" spans="1:4" ht="45" customHeight="1" x14ac:dyDescent="0.25">
      <c r="A38" s="48" t="s">
        <v>699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700</v>
      </c>
      <c r="B40" s="3" t="s">
        <v>130</v>
      </c>
    </row>
    <row r="41" spans="1:4" ht="30" customHeight="1" x14ac:dyDescent="0.25">
      <c r="A41" s="48" t="s">
        <v>701</v>
      </c>
      <c r="B41" t="s">
        <v>130</v>
      </c>
    </row>
    <row r="42" spans="1:4" ht="30" customHeight="1" x14ac:dyDescent="0.25">
      <c r="A42" s="48" t="s">
        <v>702</v>
      </c>
      <c r="B42" s="3" t="s">
        <v>130</v>
      </c>
    </row>
    <row r="43" spans="1:4" ht="30" customHeight="1" x14ac:dyDescent="0.25">
      <c r="A43" s="48" t="s">
        <v>703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888</v>
      </c>
      <c r="B46" s="75"/>
      <c r="C46" s="75" t="s">
        <v>28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38"/>
  <sheetViews>
    <sheetView showGridLines="0" workbookViewId="0">
      <pane ySplit="4" topLeftCell="A108" activePane="bottomLeft" state="frozen"/>
      <selection pane="bottomLeft" activeCell="A113" sqref="A113:XFD11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889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890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185</v>
      </c>
      <c r="B11" s="31" t="s">
        <v>186</v>
      </c>
      <c r="C11" s="31" t="s">
        <v>135</v>
      </c>
      <c r="D11" s="14">
        <v>127500000</v>
      </c>
      <c r="E11" s="15">
        <v>130321.83</v>
      </c>
      <c r="F11" s="16">
        <v>7.0499999999999993E-2</v>
      </c>
      <c r="G11" s="16">
        <v>7.3499999999999996E-2</v>
      </c>
    </row>
    <row r="12" spans="1:8" x14ac:dyDescent="0.25">
      <c r="A12" s="13" t="s">
        <v>891</v>
      </c>
      <c r="B12" s="31" t="s">
        <v>892</v>
      </c>
      <c r="C12" s="31" t="s">
        <v>135</v>
      </c>
      <c r="D12" s="14">
        <v>117500000</v>
      </c>
      <c r="E12" s="15">
        <v>120087.35</v>
      </c>
      <c r="F12" s="16">
        <v>6.5000000000000002E-2</v>
      </c>
      <c r="G12" s="16">
        <v>7.3400000000000007E-2</v>
      </c>
    </row>
    <row r="13" spans="1:8" x14ac:dyDescent="0.25">
      <c r="A13" s="13" t="s">
        <v>893</v>
      </c>
      <c r="B13" s="31" t="s">
        <v>894</v>
      </c>
      <c r="C13" s="31" t="s">
        <v>135</v>
      </c>
      <c r="D13" s="14">
        <v>97500000</v>
      </c>
      <c r="E13" s="15">
        <v>96986.96</v>
      </c>
      <c r="F13" s="16">
        <v>5.2499999999999998E-2</v>
      </c>
      <c r="G13" s="16">
        <v>7.1537000000000003E-2</v>
      </c>
    </row>
    <row r="14" spans="1:8" x14ac:dyDescent="0.25">
      <c r="A14" s="13" t="s">
        <v>895</v>
      </c>
      <c r="B14" s="31" t="s">
        <v>896</v>
      </c>
      <c r="C14" s="31" t="s">
        <v>135</v>
      </c>
      <c r="D14" s="14">
        <v>90000000</v>
      </c>
      <c r="E14" s="15">
        <v>90244.17</v>
      </c>
      <c r="F14" s="16">
        <v>4.8800000000000003E-2</v>
      </c>
      <c r="G14" s="16">
        <v>7.3400000000000007E-2</v>
      </c>
    </row>
    <row r="15" spans="1:8" x14ac:dyDescent="0.25">
      <c r="A15" s="13" t="s">
        <v>897</v>
      </c>
      <c r="B15" s="31" t="s">
        <v>898</v>
      </c>
      <c r="C15" s="31" t="s">
        <v>138</v>
      </c>
      <c r="D15" s="14">
        <v>85500000</v>
      </c>
      <c r="E15" s="15">
        <v>86085.68</v>
      </c>
      <c r="F15" s="16">
        <v>4.6600000000000003E-2</v>
      </c>
      <c r="G15" s="16">
        <v>7.17E-2</v>
      </c>
    </row>
    <row r="16" spans="1:8" x14ac:dyDescent="0.25">
      <c r="A16" s="13" t="s">
        <v>899</v>
      </c>
      <c r="B16" s="31" t="s">
        <v>900</v>
      </c>
      <c r="C16" s="31" t="s">
        <v>135</v>
      </c>
      <c r="D16" s="14">
        <v>81000000</v>
      </c>
      <c r="E16" s="15">
        <v>82030.97</v>
      </c>
      <c r="F16" s="16">
        <v>4.4400000000000002E-2</v>
      </c>
      <c r="G16" s="16">
        <v>7.2450000000000001E-2</v>
      </c>
    </row>
    <row r="17" spans="1:7" x14ac:dyDescent="0.25">
      <c r="A17" s="13" t="s">
        <v>901</v>
      </c>
      <c r="B17" s="31" t="s">
        <v>902</v>
      </c>
      <c r="C17" s="31" t="s">
        <v>135</v>
      </c>
      <c r="D17" s="14">
        <v>76737000</v>
      </c>
      <c r="E17" s="15">
        <v>76926.39</v>
      </c>
      <c r="F17" s="16">
        <v>4.1599999999999998E-2</v>
      </c>
      <c r="G17" s="16">
        <v>7.1387000000000006E-2</v>
      </c>
    </row>
    <row r="18" spans="1:7" x14ac:dyDescent="0.25">
      <c r="A18" s="13" t="s">
        <v>903</v>
      </c>
      <c r="B18" s="31" t="s">
        <v>904</v>
      </c>
      <c r="C18" s="31" t="s">
        <v>135</v>
      </c>
      <c r="D18" s="14">
        <v>73000000</v>
      </c>
      <c r="E18" s="15">
        <v>74211.8</v>
      </c>
      <c r="F18" s="16">
        <v>4.02E-2</v>
      </c>
      <c r="G18" s="16">
        <v>7.1318000000000006E-2</v>
      </c>
    </row>
    <row r="19" spans="1:7" x14ac:dyDescent="0.25">
      <c r="A19" s="13" t="s">
        <v>905</v>
      </c>
      <c r="B19" s="31" t="s">
        <v>906</v>
      </c>
      <c r="C19" s="31" t="s">
        <v>135</v>
      </c>
      <c r="D19" s="14">
        <v>65700000</v>
      </c>
      <c r="E19" s="15">
        <v>67058.539999999994</v>
      </c>
      <c r="F19" s="16">
        <v>3.6299999999999999E-2</v>
      </c>
      <c r="G19" s="16">
        <v>7.1417999999999995E-2</v>
      </c>
    </row>
    <row r="20" spans="1:7" x14ac:dyDescent="0.25">
      <c r="A20" s="13" t="s">
        <v>907</v>
      </c>
      <c r="B20" s="31" t="s">
        <v>908</v>
      </c>
      <c r="C20" s="31" t="s">
        <v>135</v>
      </c>
      <c r="D20" s="14">
        <v>62500000</v>
      </c>
      <c r="E20" s="15">
        <v>63017.69</v>
      </c>
      <c r="F20" s="16">
        <v>3.4099999999999998E-2</v>
      </c>
      <c r="G20" s="16">
        <v>7.0800000000000002E-2</v>
      </c>
    </row>
    <row r="21" spans="1:7" x14ac:dyDescent="0.25">
      <c r="A21" s="13" t="s">
        <v>909</v>
      </c>
      <c r="B21" s="31" t="s">
        <v>910</v>
      </c>
      <c r="C21" s="31" t="s">
        <v>135</v>
      </c>
      <c r="D21" s="14">
        <v>61500000</v>
      </c>
      <c r="E21" s="15">
        <v>61719.37</v>
      </c>
      <c r="F21" s="16">
        <v>3.3399999999999999E-2</v>
      </c>
      <c r="G21" s="16">
        <v>7.3197999999999999E-2</v>
      </c>
    </row>
    <row r="22" spans="1:7" x14ac:dyDescent="0.25">
      <c r="A22" s="13" t="s">
        <v>911</v>
      </c>
      <c r="B22" s="31" t="s">
        <v>912</v>
      </c>
      <c r="C22" s="31" t="s">
        <v>135</v>
      </c>
      <c r="D22" s="14">
        <v>53700000</v>
      </c>
      <c r="E22" s="15">
        <v>54021.34</v>
      </c>
      <c r="F22" s="16">
        <v>2.92E-2</v>
      </c>
      <c r="G22" s="16">
        <v>7.3499999999999996E-2</v>
      </c>
    </row>
    <row r="23" spans="1:7" x14ac:dyDescent="0.25">
      <c r="A23" s="13" t="s">
        <v>913</v>
      </c>
      <c r="B23" s="31" t="s">
        <v>914</v>
      </c>
      <c r="C23" s="31" t="s">
        <v>215</v>
      </c>
      <c r="D23" s="14">
        <v>53000000</v>
      </c>
      <c r="E23" s="15">
        <v>53460.04</v>
      </c>
      <c r="F23" s="16">
        <v>2.8899999999999999E-2</v>
      </c>
      <c r="G23" s="16">
        <v>7.1735999999999994E-2</v>
      </c>
    </row>
    <row r="24" spans="1:7" x14ac:dyDescent="0.25">
      <c r="A24" s="13" t="s">
        <v>915</v>
      </c>
      <c r="B24" s="31" t="s">
        <v>916</v>
      </c>
      <c r="C24" s="31" t="s">
        <v>135</v>
      </c>
      <c r="D24" s="14">
        <v>45000000</v>
      </c>
      <c r="E24" s="15">
        <v>44688.83</v>
      </c>
      <c r="F24" s="16">
        <v>2.4199999999999999E-2</v>
      </c>
      <c r="G24" s="16">
        <v>7.2450000000000001E-2</v>
      </c>
    </row>
    <row r="25" spans="1:7" x14ac:dyDescent="0.25">
      <c r="A25" s="13" t="s">
        <v>917</v>
      </c>
      <c r="B25" s="31" t="s">
        <v>918</v>
      </c>
      <c r="C25" s="31" t="s">
        <v>135</v>
      </c>
      <c r="D25" s="14">
        <v>43200000</v>
      </c>
      <c r="E25" s="15">
        <v>43733.74</v>
      </c>
      <c r="F25" s="16">
        <v>2.3699999999999999E-2</v>
      </c>
      <c r="G25" s="16">
        <v>7.1417999999999995E-2</v>
      </c>
    </row>
    <row r="26" spans="1:7" x14ac:dyDescent="0.25">
      <c r="A26" s="13" t="s">
        <v>919</v>
      </c>
      <c r="B26" s="31" t="s">
        <v>920</v>
      </c>
      <c r="C26" s="31" t="s">
        <v>135</v>
      </c>
      <c r="D26" s="14">
        <v>38500000</v>
      </c>
      <c r="E26" s="15">
        <v>39171.519999999997</v>
      </c>
      <c r="F26" s="16">
        <v>2.12E-2</v>
      </c>
      <c r="G26" s="16">
        <v>7.3197999999999999E-2</v>
      </c>
    </row>
    <row r="27" spans="1:7" x14ac:dyDescent="0.25">
      <c r="A27" s="13" t="s">
        <v>921</v>
      </c>
      <c r="B27" s="31" t="s">
        <v>922</v>
      </c>
      <c r="C27" s="31" t="s">
        <v>135</v>
      </c>
      <c r="D27" s="14">
        <v>37500000</v>
      </c>
      <c r="E27" s="15">
        <v>37844.03</v>
      </c>
      <c r="F27" s="16">
        <v>2.0500000000000001E-2</v>
      </c>
      <c r="G27" s="16">
        <v>7.1665999999999994E-2</v>
      </c>
    </row>
    <row r="28" spans="1:7" x14ac:dyDescent="0.25">
      <c r="A28" s="13" t="s">
        <v>923</v>
      </c>
      <c r="B28" s="31" t="s">
        <v>924</v>
      </c>
      <c r="C28" s="31" t="s">
        <v>135</v>
      </c>
      <c r="D28" s="14">
        <v>37000000</v>
      </c>
      <c r="E28" s="15">
        <v>37402.89</v>
      </c>
      <c r="F28" s="16">
        <v>2.0199999999999999E-2</v>
      </c>
      <c r="G28" s="16">
        <v>7.2599999999999998E-2</v>
      </c>
    </row>
    <row r="29" spans="1:7" x14ac:dyDescent="0.25">
      <c r="A29" s="13" t="s">
        <v>925</v>
      </c>
      <c r="B29" s="31" t="s">
        <v>926</v>
      </c>
      <c r="C29" s="31" t="s">
        <v>135</v>
      </c>
      <c r="D29" s="14">
        <v>34000000</v>
      </c>
      <c r="E29" s="15">
        <v>34280.089999999997</v>
      </c>
      <c r="F29" s="16">
        <v>1.8599999999999998E-2</v>
      </c>
      <c r="G29" s="16">
        <v>7.2599999999999998E-2</v>
      </c>
    </row>
    <row r="30" spans="1:7" x14ac:dyDescent="0.25">
      <c r="A30" s="13" t="s">
        <v>927</v>
      </c>
      <c r="B30" s="31" t="s">
        <v>928</v>
      </c>
      <c r="C30" s="31" t="s">
        <v>160</v>
      </c>
      <c r="D30" s="14">
        <v>29500000</v>
      </c>
      <c r="E30" s="15">
        <v>30579.49</v>
      </c>
      <c r="F30" s="16">
        <v>1.66E-2</v>
      </c>
      <c r="G30" s="16">
        <v>7.2133000000000003E-2</v>
      </c>
    </row>
    <row r="31" spans="1:7" x14ac:dyDescent="0.25">
      <c r="A31" s="13" t="s">
        <v>929</v>
      </c>
      <c r="B31" s="31" t="s">
        <v>930</v>
      </c>
      <c r="C31" s="31" t="s">
        <v>135</v>
      </c>
      <c r="D31" s="14">
        <v>27500000</v>
      </c>
      <c r="E31" s="15">
        <v>27738.37</v>
      </c>
      <c r="F31" s="16">
        <v>1.4999999999999999E-2</v>
      </c>
      <c r="G31" s="16">
        <v>7.4200000000000002E-2</v>
      </c>
    </row>
    <row r="32" spans="1:7" x14ac:dyDescent="0.25">
      <c r="A32" s="13" t="s">
        <v>931</v>
      </c>
      <c r="B32" s="31" t="s">
        <v>932</v>
      </c>
      <c r="C32" s="31" t="s">
        <v>135</v>
      </c>
      <c r="D32" s="14">
        <v>25000000</v>
      </c>
      <c r="E32" s="15">
        <v>25489.63</v>
      </c>
      <c r="F32" s="16">
        <v>1.38E-2</v>
      </c>
      <c r="G32" s="16">
        <v>7.3400000000000007E-2</v>
      </c>
    </row>
    <row r="33" spans="1:7" x14ac:dyDescent="0.25">
      <c r="A33" s="13" t="s">
        <v>933</v>
      </c>
      <c r="B33" s="31" t="s">
        <v>934</v>
      </c>
      <c r="C33" s="31" t="s">
        <v>135</v>
      </c>
      <c r="D33" s="14">
        <v>24500000</v>
      </c>
      <c r="E33" s="15">
        <v>24723.86</v>
      </c>
      <c r="F33" s="16">
        <v>1.34E-2</v>
      </c>
      <c r="G33" s="16">
        <v>7.2599999999999998E-2</v>
      </c>
    </row>
    <row r="34" spans="1:7" x14ac:dyDescent="0.25">
      <c r="A34" s="13" t="s">
        <v>935</v>
      </c>
      <c r="B34" s="31" t="s">
        <v>936</v>
      </c>
      <c r="C34" s="31" t="s">
        <v>138</v>
      </c>
      <c r="D34" s="14">
        <v>20000000</v>
      </c>
      <c r="E34" s="15">
        <v>20141.740000000002</v>
      </c>
      <c r="F34" s="16">
        <v>1.09E-2</v>
      </c>
      <c r="G34" s="16">
        <v>7.3911000000000004E-2</v>
      </c>
    </row>
    <row r="35" spans="1:7" x14ac:dyDescent="0.25">
      <c r="A35" s="13" t="s">
        <v>937</v>
      </c>
      <c r="B35" s="31" t="s">
        <v>938</v>
      </c>
      <c r="C35" s="31" t="s">
        <v>135</v>
      </c>
      <c r="D35" s="14">
        <v>18000000</v>
      </c>
      <c r="E35" s="15">
        <v>18914.78</v>
      </c>
      <c r="F35" s="16">
        <v>1.0200000000000001E-2</v>
      </c>
      <c r="G35" s="16">
        <v>7.3849999999999999E-2</v>
      </c>
    </row>
    <row r="36" spans="1:7" x14ac:dyDescent="0.25">
      <c r="A36" s="13" t="s">
        <v>939</v>
      </c>
      <c r="B36" s="31" t="s">
        <v>940</v>
      </c>
      <c r="C36" s="31" t="s">
        <v>135</v>
      </c>
      <c r="D36" s="14">
        <v>17500000</v>
      </c>
      <c r="E36" s="15">
        <v>18242.05</v>
      </c>
      <c r="F36" s="16">
        <v>9.9000000000000008E-3</v>
      </c>
      <c r="G36" s="16">
        <v>7.1618000000000001E-2</v>
      </c>
    </row>
    <row r="37" spans="1:7" x14ac:dyDescent="0.25">
      <c r="A37" s="13" t="s">
        <v>941</v>
      </c>
      <c r="B37" s="31" t="s">
        <v>942</v>
      </c>
      <c r="C37" s="31" t="s">
        <v>135</v>
      </c>
      <c r="D37" s="14">
        <v>17500000</v>
      </c>
      <c r="E37" s="15">
        <v>17749.5</v>
      </c>
      <c r="F37" s="16">
        <v>9.5999999999999992E-3</v>
      </c>
      <c r="G37" s="16">
        <v>7.1999999999999995E-2</v>
      </c>
    </row>
    <row r="38" spans="1:7" x14ac:dyDescent="0.25">
      <c r="A38" s="13" t="s">
        <v>943</v>
      </c>
      <c r="B38" s="31" t="s">
        <v>944</v>
      </c>
      <c r="C38" s="31" t="s">
        <v>945</v>
      </c>
      <c r="D38" s="14">
        <v>17500000</v>
      </c>
      <c r="E38" s="15">
        <v>17721.97</v>
      </c>
      <c r="F38" s="16">
        <v>9.5999999999999992E-3</v>
      </c>
      <c r="G38" s="16">
        <v>7.3124999999999996E-2</v>
      </c>
    </row>
    <row r="39" spans="1:7" x14ac:dyDescent="0.25">
      <c r="A39" s="13" t="s">
        <v>946</v>
      </c>
      <c r="B39" s="31" t="s">
        <v>947</v>
      </c>
      <c r="C39" s="31" t="s">
        <v>135</v>
      </c>
      <c r="D39" s="14">
        <v>16500000</v>
      </c>
      <c r="E39" s="15">
        <v>17037.919999999998</v>
      </c>
      <c r="F39" s="16">
        <v>9.1999999999999998E-3</v>
      </c>
      <c r="G39" s="16">
        <v>7.3849999999999999E-2</v>
      </c>
    </row>
    <row r="40" spans="1:7" x14ac:dyDescent="0.25">
      <c r="A40" s="13" t="s">
        <v>948</v>
      </c>
      <c r="B40" s="31" t="s">
        <v>949</v>
      </c>
      <c r="C40" s="31" t="s">
        <v>135</v>
      </c>
      <c r="D40" s="14">
        <v>15500000</v>
      </c>
      <c r="E40" s="15">
        <v>15551.55</v>
      </c>
      <c r="F40" s="16">
        <v>8.3999999999999995E-3</v>
      </c>
      <c r="G40" s="16">
        <v>7.1635000000000004E-2</v>
      </c>
    </row>
    <row r="41" spans="1:7" x14ac:dyDescent="0.25">
      <c r="A41" s="13" t="s">
        <v>950</v>
      </c>
      <c r="B41" s="31" t="s">
        <v>951</v>
      </c>
      <c r="C41" s="31" t="s">
        <v>135</v>
      </c>
      <c r="D41" s="14">
        <v>15000000</v>
      </c>
      <c r="E41" s="15">
        <v>15093.99</v>
      </c>
      <c r="F41" s="16">
        <v>8.2000000000000007E-3</v>
      </c>
      <c r="G41" s="16">
        <v>7.1735999999999994E-2</v>
      </c>
    </row>
    <row r="42" spans="1:7" x14ac:dyDescent="0.25">
      <c r="A42" s="13" t="s">
        <v>952</v>
      </c>
      <c r="B42" s="31" t="s">
        <v>953</v>
      </c>
      <c r="C42" s="31" t="s">
        <v>135</v>
      </c>
      <c r="D42" s="14">
        <v>14000000</v>
      </c>
      <c r="E42" s="15">
        <v>14608.78</v>
      </c>
      <c r="F42" s="16">
        <v>7.9000000000000008E-3</v>
      </c>
      <c r="G42" s="16">
        <v>7.3567999999999995E-2</v>
      </c>
    </row>
    <row r="43" spans="1:7" x14ac:dyDescent="0.25">
      <c r="A43" s="13" t="s">
        <v>954</v>
      </c>
      <c r="B43" s="31" t="s">
        <v>955</v>
      </c>
      <c r="C43" s="31" t="s">
        <v>135</v>
      </c>
      <c r="D43" s="14">
        <v>12500000</v>
      </c>
      <c r="E43" s="15">
        <v>12787.13</v>
      </c>
      <c r="F43" s="16">
        <v>6.8999999999999999E-3</v>
      </c>
      <c r="G43" s="16">
        <v>7.3506000000000002E-2</v>
      </c>
    </row>
    <row r="44" spans="1:7" x14ac:dyDescent="0.25">
      <c r="A44" s="13" t="s">
        <v>956</v>
      </c>
      <c r="B44" s="31" t="s">
        <v>957</v>
      </c>
      <c r="C44" s="31" t="s">
        <v>135</v>
      </c>
      <c r="D44" s="14">
        <v>11950000</v>
      </c>
      <c r="E44" s="15">
        <v>12461.63</v>
      </c>
      <c r="F44" s="16">
        <v>6.7000000000000002E-3</v>
      </c>
      <c r="G44" s="16">
        <v>7.1194999999999994E-2</v>
      </c>
    </row>
    <row r="45" spans="1:7" x14ac:dyDescent="0.25">
      <c r="A45" s="13" t="s">
        <v>958</v>
      </c>
      <c r="B45" s="31" t="s">
        <v>959</v>
      </c>
      <c r="C45" s="31" t="s">
        <v>138</v>
      </c>
      <c r="D45" s="14">
        <v>11500000</v>
      </c>
      <c r="E45" s="15">
        <v>11832.15</v>
      </c>
      <c r="F45" s="16">
        <v>6.4000000000000003E-3</v>
      </c>
      <c r="G45" s="16">
        <v>7.2700000000000001E-2</v>
      </c>
    </row>
    <row r="46" spans="1:7" x14ac:dyDescent="0.25">
      <c r="A46" s="13" t="s">
        <v>960</v>
      </c>
      <c r="B46" s="31" t="s">
        <v>961</v>
      </c>
      <c r="C46" s="31" t="s">
        <v>135</v>
      </c>
      <c r="D46" s="14">
        <v>10500000</v>
      </c>
      <c r="E46" s="15">
        <v>10637.91</v>
      </c>
      <c r="F46" s="16">
        <v>5.7999999999999996E-3</v>
      </c>
      <c r="G46" s="16">
        <v>7.1400000000000005E-2</v>
      </c>
    </row>
    <row r="47" spans="1:7" x14ac:dyDescent="0.25">
      <c r="A47" s="13" t="s">
        <v>962</v>
      </c>
      <c r="B47" s="31" t="s">
        <v>963</v>
      </c>
      <c r="C47" s="31" t="s">
        <v>135</v>
      </c>
      <c r="D47" s="14">
        <v>10300000</v>
      </c>
      <c r="E47" s="15">
        <v>10540.81</v>
      </c>
      <c r="F47" s="16">
        <v>5.7000000000000002E-3</v>
      </c>
      <c r="G47" s="16">
        <v>7.3499999999999996E-2</v>
      </c>
    </row>
    <row r="48" spans="1:7" x14ac:dyDescent="0.25">
      <c r="A48" s="13" t="s">
        <v>964</v>
      </c>
      <c r="B48" s="31" t="s">
        <v>965</v>
      </c>
      <c r="C48" s="31" t="s">
        <v>135</v>
      </c>
      <c r="D48" s="14">
        <v>10000000</v>
      </c>
      <c r="E48" s="15">
        <v>10329.64</v>
      </c>
      <c r="F48" s="16">
        <v>5.5999999999999999E-3</v>
      </c>
      <c r="G48" s="16">
        <v>7.2800000000000004E-2</v>
      </c>
    </row>
    <row r="49" spans="1:7" x14ac:dyDescent="0.25">
      <c r="A49" s="13" t="s">
        <v>966</v>
      </c>
      <c r="B49" s="31" t="s">
        <v>967</v>
      </c>
      <c r="C49" s="31" t="s">
        <v>138</v>
      </c>
      <c r="D49" s="14">
        <v>10000000</v>
      </c>
      <c r="E49" s="15">
        <v>10093.24</v>
      </c>
      <c r="F49" s="16">
        <v>5.4999999999999997E-3</v>
      </c>
      <c r="G49" s="16">
        <v>7.3950000000000002E-2</v>
      </c>
    </row>
    <row r="50" spans="1:7" x14ac:dyDescent="0.25">
      <c r="A50" s="13" t="s">
        <v>968</v>
      </c>
      <c r="B50" s="31" t="s">
        <v>969</v>
      </c>
      <c r="C50" s="31" t="s">
        <v>135</v>
      </c>
      <c r="D50" s="14">
        <v>7500000</v>
      </c>
      <c r="E50" s="15">
        <v>7786.86</v>
      </c>
      <c r="F50" s="16">
        <v>4.1999999999999997E-3</v>
      </c>
      <c r="G50" s="16">
        <v>7.1618000000000001E-2</v>
      </c>
    </row>
    <row r="51" spans="1:7" x14ac:dyDescent="0.25">
      <c r="A51" s="13" t="s">
        <v>220</v>
      </c>
      <c r="B51" s="31" t="s">
        <v>221</v>
      </c>
      <c r="C51" s="31" t="s">
        <v>135</v>
      </c>
      <c r="D51" s="14">
        <v>7000000</v>
      </c>
      <c r="E51" s="15">
        <v>7280.13</v>
      </c>
      <c r="F51" s="16">
        <v>3.8999999999999998E-3</v>
      </c>
      <c r="G51" s="16">
        <v>7.0999999999999994E-2</v>
      </c>
    </row>
    <row r="52" spans="1:7" x14ac:dyDescent="0.25">
      <c r="A52" s="13" t="s">
        <v>970</v>
      </c>
      <c r="B52" s="31" t="s">
        <v>971</v>
      </c>
      <c r="C52" s="31" t="s">
        <v>135</v>
      </c>
      <c r="D52" s="14">
        <v>7000000</v>
      </c>
      <c r="E52" s="15">
        <v>6965.08</v>
      </c>
      <c r="F52" s="16">
        <v>3.8E-3</v>
      </c>
      <c r="G52" s="16">
        <v>7.3899999999999993E-2</v>
      </c>
    </row>
    <row r="53" spans="1:7" x14ac:dyDescent="0.25">
      <c r="A53" s="13" t="s">
        <v>972</v>
      </c>
      <c r="B53" s="31" t="s">
        <v>973</v>
      </c>
      <c r="C53" s="31" t="s">
        <v>135</v>
      </c>
      <c r="D53" s="14">
        <v>6500000</v>
      </c>
      <c r="E53" s="15">
        <v>6840.05</v>
      </c>
      <c r="F53" s="16">
        <v>3.7000000000000002E-3</v>
      </c>
      <c r="G53" s="16">
        <v>7.3705000000000007E-2</v>
      </c>
    </row>
    <row r="54" spans="1:7" x14ac:dyDescent="0.25">
      <c r="A54" s="13" t="s">
        <v>974</v>
      </c>
      <c r="B54" s="31" t="s">
        <v>975</v>
      </c>
      <c r="C54" s="31" t="s">
        <v>215</v>
      </c>
      <c r="D54" s="14">
        <v>6500000</v>
      </c>
      <c r="E54" s="15">
        <v>6574.07</v>
      </c>
      <c r="F54" s="16">
        <v>3.5999999999999999E-3</v>
      </c>
      <c r="G54" s="16">
        <v>7.1900000000000006E-2</v>
      </c>
    </row>
    <row r="55" spans="1:7" x14ac:dyDescent="0.25">
      <c r="A55" s="13" t="s">
        <v>976</v>
      </c>
      <c r="B55" s="31" t="s">
        <v>977</v>
      </c>
      <c r="C55" s="31" t="s">
        <v>135</v>
      </c>
      <c r="D55" s="14">
        <v>5500000</v>
      </c>
      <c r="E55" s="15">
        <v>5773.47</v>
      </c>
      <c r="F55" s="16">
        <v>3.0999999999999999E-3</v>
      </c>
      <c r="G55" s="16">
        <v>7.3849999999999999E-2</v>
      </c>
    </row>
    <row r="56" spans="1:7" x14ac:dyDescent="0.25">
      <c r="A56" s="13" t="s">
        <v>978</v>
      </c>
      <c r="B56" s="31" t="s">
        <v>979</v>
      </c>
      <c r="C56" s="31" t="s">
        <v>135</v>
      </c>
      <c r="D56" s="14">
        <v>5500000</v>
      </c>
      <c r="E56" s="15">
        <v>5722.23</v>
      </c>
      <c r="F56" s="16">
        <v>3.0999999999999999E-3</v>
      </c>
      <c r="G56" s="16">
        <v>7.1618000000000001E-2</v>
      </c>
    </row>
    <row r="57" spans="1:7" x14ac:dyDescent="0.25">
      <c r="A57" s="13" t="s">
        <v>980</v>
      </c>
      <c r="B57" s="31" t="s">
        <v>981</v>
      </c>
      <c r="C57" s="31" t="s">
        <v>135</v>
      </c>
      <c r="D57" s="14">
        <v>5500000</v>
      </c>
      <c r="E57" s="15">
        <v>5534.13</v>
      </c>
      <c r="F57" s="16">
        <v>3.0000000000000001E-3</v>
      </c>
      <c r="G57" s="16">
        <v>7.22E-2</v>
      </c>
    </row>
    <row r="58" spans="1:7" x14ac:dyDescent="0.25">
      <c r="A58" s="13" t="s">
        <v>982</v>
      </c>
      <c r="B58" s="31" t="s">
        <v>983</v>
      </c>
      <c r="C58" s="31" t="s">
        <v>160</v>
      </c>
      <c r="D58" s="14">
        <v>5100000</v>
      </c>
      <c r="E58" s="15">
        <v>5076.7</v>
      </c>
      <c r="F58" s="16">
        <v>2.7000000000000001E-3</v>
      </c>
      <c r="G58" s="16">
        <v>7.2400000000000006E-2</v>
      </c>
    </row>
    <row r="59" spans="1:7" x14ac:dyDescent="0.25">
      <c r="A59" s="13" t="s">
        <v>984</v>
      </c>
      <c r="B59" s="31" t="s">
        <v>985</v>
      </c>
      <c r="C59" s="31" t="s">
        <v>138</v>
      </c>
      <c r="D59" s="14">
        <v>5000000</v>
      </c>
      <c r="E59" s="15">
        <v>4967.08</v>
      </c>
      <c r="F59" s="16">
        <v>2.7000000000000001E-3</v>
      </c>
      <c r="G59" s="16">
        <v>7.3899999999999993E-2</v>
      </c>
    </row>
    <row r="60" spans="1:7" x14ac:dyDescent="0.25">
      <c r="A60" s="13" t="s">
        <v>986</v>
      </c>
      <c r="B60" s="31" t="s">
        <v>987</v>
      </c>
      <c r="C60" s="31" t="s">
        <v>135</v>
      </c>
      <c r="D60" s="14">
        <v>4000000</v>
      </c>
      <c r="E60" s="15">
        <v>4176.1400000000003</v>
      </c>
      <c r="F60" s="16">
        <v>2.3E-3</v>
      </c>
      <c r="G60" s="16">
        <v>7.1599999999999997E-2</v>
      </c>
    </row>
    <row r="61" spans="1:7" x14ac:dyDescent="0.25">
      <c r="A61" s="13" t="s">
        <v>988</v>
      </c>
      <c r="B61" s="31" t="s">
        <v>989</v>
      </c>
      <c r="C61" s="31" t="s">
        <v>138</v>
      </c>
      <c r="D61" s="14">
        <v>3800000</v>
      </c>
      <c r="E61" s="15">
        <v>3820.68</v>
      </c>
      <c r="F61" s="16">
        <v>2.0999999999999999E-3</v>
      </c>
      <c r="G61" s="16">
        <v>7.2400000000000006E-2</v>
      </c>
    </row>
    <row r="62" spans="1:7" x14ac:dyDescent="0.25">
      <c r="A62" s="13" t="s">
        <v>203</v>
      </c>
      <c r="B62" s="31" t="s">
        <v>204</v>
      </c>
      <c r="C62" s="31" t="s">
        <v>135</v>
      </c>
      <c r="D62" s="14">
        <v>3500000</v>
      </c>
      <c r="E62" s="15">
        <v>3641.93</v>
      </c>
      <c r="F62" s="16">
        <v>2E-3</v>
      </c>
      <c r="G62" s="16">
        <v>7.1665999999999994E-2</v>
      </c>
    </row>
    <row r="63" spans="1:7" x14ac:dyDescent="0.25">
      <c r="A63" s="13" t="s">
        <v>990</v>
      </c>
      <c r="B63" s="31" t="s">
        <v>991</v>
      </c>
      <c r="C63" s="31" t="s">
        <v>135</v>
      </c>
      <c r="D63" s="14">
        <v>3500000</v>
      </c>
      <c r="E63" s="15">
        <v>3523.72</v>
      </c>
      <c r="F63" s="16">
        <v>1.9E-3</v>
      </c>
      <c r="G63" s="16">
        <v>7.1400000000000005E-2</v>
      </c>
    </row>
    <row r="64" spans="1:7" x14ac:dyDescent="0.25">
      <c r="A64" s="13" t="s">
        <v>216</v>
      </c>
      <c r="B64" s="31" t="s">
        <v>217</v>
      </c>
      <c r="C64" s="31" t="s">
        <v>135</v>
      </c>
      <c r="D64" s="14">
        <v>3000000</v>
      </c>
      <c r="E64" s="15">
        <v>3139.16</v>
      </c>
      <c r="F64" s="16">
        <v>1.6999999999999999E-3</v>
      </c>
      <c r="G64" s="16">
        <v>7.17E-2</v>
      </c>
    </row>
    <row r="65" spans="1:7" x14ac:dyDescent="0.25">
      <c r="A65" s="13" t="s">
        <v>992</v>
      </c>
      <c r="B65" s="31" t="s">
        <v>993</v>
      </c>
      <c r="C65" s="31" t="s">
        <v>135</v>
      </c>
      <c r="D65" s="14">
        <v>3000000</v>
      </c>
      <c r="E65" s="15">
        <v>3113.97</v>
      </c>
      <c r="F65" s="16">
        <v>1.6999999999999999E-3</v>
      </c>
      <c r="G65" s="16">
        <v>7.2114999999999999E-2</v>
      </c>
    </row>
    <row r="66" spans="1:7" x14ac:dyDescent="0.25">
      <c r="A66" s="13" t="s">
        <v>199</v>
      </c>
      <c r="B66" s="31" t="s">
        <v>200</v>
      </c>
      <c r="C66" s="31" t="s">
        <v>135</v>
      </c>
      <c r="D66" s="14">
        <v>2500000</v>
      </c>
      <c r="E66" s="15">
        <v>2703.25</v>
      </c>
      <c r="F66" s="16">
        <v>1.5E-3</v>
      </c>
      <c r="G66" s="16">
        <v>7.1400000000000005E-2</v>
      </c>
    </row>
    <row r="67" spans="1:7" x14ac:dyDescent="0.25">
      <c r="A67" s="13" t="s">
        <v>994</v>
      </c>
      <c r="B67" s="31" t="s">
        <v>995</v>
      </c>
      <c r="C67" s="31" t="s">
        <v>135</v>
      </c>
      <c r="D67" s="14">
        <v>2500000</v>
      </c>
      <c r="E67" s="15">
        <v>2615.02</v>
      </c>
      <c r="F67" s="16">
        <v>1.4E-3</v>
      </c>
      <c r="G67" s="16">
        <v>7.1702000000000002E-2</v>
      </c>
    </row>
    <row r="68" spans="1:7" x14ac:dyDescent="0.25">
      <c r="A68" s="13" t="s">
        <v>996</v>
      </c>
      <c r="B68" s="31" t="s">
        <v>997</v>
      </c>
      <c r="C68" s="31" t="s">
        <v>135</v>
      </c>
      <c r="D68" s="14">
        <v>2000000</v>
      </c>
      <c r="E68" s="15">
        <v>2048.21</v>
      </c>
      <c r="F68" s="16">
        <v>1.1000000000000001E-3</v>
      </c>
      <c r="G68" s="16">
        <v>7.2800000000000004E-2</v>
      </c>
    </row>
    <row r="69" spans="1:7" x14ac:dyDescent="0.25">
      <c r="A69" s="13" t="s">
        <v>177</v>
      </c>
      <c r="B69" s="31" t="s">
        <v>178</v>
      </c>
      <c r="C69" s="31" t="s">
        <v>135</v>
      </c>
      <c r="D69" s="14">
        <v>1500000</v>
      </c>
      <c r="E69" s="15">
        <v>1562.91</v>
      </c>
      <c r="F69" s="16">
        <v>8.0000000000000004E-4</v>
      </c>
      <c r="G69" s="16">
        <v>7.1665999999999994E-2</v>
      </c>
    </row>
    <row r="70" spans="1:7" x14ac:dyDescent="0.25">
      <c r="A70" s="13" t="s">
        <v>998</v>
      </c>
      <c r="B70" s="31" t="s">
        <v>999</v>
      </c>
      <c r="C70" s="31" t="s">
        <v>215</v>
      </c>
      <c r="D70" s="14">
        <v>1500000</v>
      </c>
      <c r="E70" s="15">
        <v>1499.57</v>
      </c>
      <c r="F70" s="16">
        <v>8.0000000000000004E-4</v>
      </c>
      <c r="G70" s="16">
        <v>7.3999999999999996E-2</v>
      </c>
    </row>
    <row r="71" spans="1:7" x14ac:dyDescent="0.25">
      <c r="A71" s="13" t="s">
        <v>1000</v>
      </c>
      <c r="B71" s="31" t="s">
        <v>1001</v>
      </c>
      <c r="C71" s="31" t="s">
        <v>135</v>
      </c>
      <c r="D71" s="14">
        <v>1000000</v>
      </c>
      <c r="E71" s="15">
        <v>1070.49</v>
      </c>
      <c r="F71" s="16">
        <v>5.9999999999999995E-4</v>
      </c>
      <c r="G71" s="16">
        <v>7.2387000000000007E-2</v>
      </c>
    </row>
    <row r="72" spans="1:7" x14ac:dyDescent="0.25">
      <c r="A72" s="13" t="s">
        <v>1002</v>
      </c>
      <c r="B72" s="31" t="s">
        <v>1003</v>
      </c>
      <c r="C72" s="31" t="s">
        <v>135</v>
      </c>
      <c r="D72" s="14">
        <v>1000000</v>
      </c>
      <c r="E72" s="15">
        <v>1064.0899999999999</v>
      </c>
      <c r="F72" s="16">
        <v>5.9999999999999995E-4</v>
      </c>
      <c r="G72" s="16">
        <v>7.2114999999999999E-2</v>
      </c>
    </row>
    <row r="73" spans="1:7" x14ac:dyDescent="0.25">
      <c r="A73" s="13" t="s">
        <v>1004</v>
      </c>
      <c r="B73" s="31" t="s">
        <v>1005</v>
      </c>
      <c r="C73" s="31" t="s">
        <v>135</v>
      </c>
      <c r="D73" s="14">
        <v>1000000</v>
      </c>
      <c r="E73" s="15">
        <v>1052.4000000000001</v>
      </c>
      <c r="F73" s="16">
        <v>5.9999999999999995E-4</v>
      </c>
      <c r="G73" s="16">
        <v>7.22E-2</v>
      </c>
    </row>
    <row r="74" spans="1:7" x14ac:dyDescent="0.25">
      <c r="A74" s="13" t="s">
        <v>1006</v>
      </c>
      <c r="B74" s="31" t="s">
        <v>1007</v>
      </c>
      <c r="C74" s="31" t="s">
        <v>138</v>
      </c>
      <c r="D74" s="14">
        <v>1000000</v>
      </c>
      <c r="E74" s="15">
        <v>1004.44</v>
      </c>
      <c r="F74" s="16">
        <v>5.0000000000000001E-4</v>
      </c>
      <c r="G74" s="16">
        <v>7.2498999999999994E-2</v>
      </c>
    </row>
    <row r="75" spans="1:7" x14ac:dyDescent="0.25">
      <c r="A75" s="13" t="s">
        <v>1008</v>
      </c>
      <c r="B75" s="31" t="s">
        <v>1009</v>
      </c>
      <c r="C75" s="31" t="s">
        <v>135</v>
      </c>
      <c r="D75" s="14">
        <v>500000</v>
      </c>
      <c r="E75" s="15">
        <v>526.54999999999995</v>
      </c>
      <c r="F75" s="16">
        <v>2.9999999999999997E-4</v>
      </c>
      <c r="G75" s="16">
        <v>7.2936000000000001E-2</v>
      </c>
    </row>
    <row r="76" spans="1:7" x14ac:dyDescent="0.25">
      <c r="A76" s="13" t="s">
        <v>1010</v>
      </c>
      <c r="B76" s="31" t="s">
        <v>1011</v>
      </c>
      <c r="C76" s="31" t="s">
        <v>135</v>
      </c>
      <c r="D76" s="14">
        <v>500000</v>
      </c>
      <c r="E76" s="15">
        <v>520.16</v>
      </c>
      <c r="F76" s="16">
        <v>2.9999999999999997E-4</v>
      </c>
      <c r="G76" s="16">
        <v>7.3099999999999998E-2</v>
      </c>
    </row>
    <row r="77" spans="1:7" x14ac:dyDescent="0.25">
      <c r="A77" s="13" t="s">
        <v>222</v>
      </c>
      <c r="B77" s="31" t="s">
        <v>223</v>
      </c>
      <c r="C77" s="31" t="s">
        <v>135</v>
      </c>
      <c r="D77" s="14">
        <v>500000</v>
      </c>
      <c r="E77" s="15">
        <v>516.91999999999996</v>
      </c>
      <c r="F77" s="16">
        <v>2.9999999999999997E-4</v>
      </c>
      <c r="G77" s="16">
        <v>7.1599999999999997E-2</v>
      </c>
    </row>
    <row r="78" spans="1:7" x14ac:dyDescent="0.25">
      <c r="A78" s="13" t="s">
        <v>1012</v>
      </c>
      <c r="B78" s="31" t="s">
        <v>1013</v>
      </c>
      <c r="C78" s="31" t="s">
        <v>215</v>
      </c>
      <c r="D78" s="14">
        <v>500000</v>
      </c>
      <c r="E78" s="15">
        <v>511.36</v>
      </c>
      <c r="F78" s="16">
        <v>2.9999999999999997E-4</v>
      </c>
      <c r="G78" s="16">
        <v>7.1618000000000001E-2</v>
      </c>
    </row>
    <row r="79" spans="1:7" x14ac:dyDescent="0.25">
      <c r="A79" s="13" t="s">
        <v>1014</v>
      </c>
      <c r="B79" s="31" t="s">
        <v>1015</v>
      </c>
      <c r="C79" s="31" t="s">
        <v>135</v>
      </c>
      <c r="D79" s="14">
        <v>400000</v>
      </c>
      <c r="E79" s="15">
        <v>425.07</v>
      </c>
      <c r="F79" s="16">
        <v>2.0000000000000001E-4</v>
      </c>
      <c r="G79" s="16">
        <v>7.2114999999999999E-2</v>
      </c>
    </row>
    <row r="80" spans="1:7" x14ac:dyDescent="0.25">
      <c r="A80" s="17" t="s">
        <v>230</v>
      </c>
      <c r="B80" s="32"/>
      <c r="C80" s="32"/>
      <c r="D80" s="18"/>
      <c r="E80" s="19">
        <v>1736625.21</v>
      </c>
      <c r="F80" s="20">
        <v>0.94</v>
      </c>
      <c r="G80" s="21"/>
    </row>
    <row r="81" spans="1:7" x14ac:dyDescent="0.25">
      <c r="A81" s="13"/>
      <c r="B81" s="31"/>
      <c r="C81" s="31"/>
      <c r="D81" s="14"/>
      <c r="E81" s="15"/>
      <c r="F81" s="16"/>
      <c r="G81" s="16"/>
    </row>
    <row r="82" spans="1:7" x14ac:dyDescent="0.25">
      <c r="A82" s="17" t="s">
        <v>231</v>
      </c>
      <c r="B82" s="31"/>
      <c r="C82" s="31"/>
      <c r="D82" s="14"/>
      <c r="E82" s="15"/>
      <c r="F82" s="16"/>
      <c r="G82" s="16"/>
    </row>
    <row r="83" spans="1:7" x14ac:dyDescent="0.25">
      <c r="A83" s="13" t="s">
        <v>1016</v>
      </c>
      <c r="B83" s="31" t="s">
        <v>1017</v>
      </c>
      <c r="C83" s="31" t="s">
        <v>234</v>
      </c>
      <c r="D83" s="14">
        <v>35500000</v>
      </c>
      <c r="E83" s="15">
        <v>36089.089999999997</v>
      </c>
      <c r="F83" s="16">
        <v>1.95E-2</v>
      </c>
      <c r="G83" s="16">
        <v>6.7484000000000002E-2</v>
      </c>
    </row>
    <row r="84" spans="1:7" x14ac:dyDescent="0.25">
      <c r="A84" s="17" t="s">
        <v>230</v>
      </c>
      <c r="B84" s="32"/>
      <c r="C84" s="32"/>
      <c r="D84" s="18"/>
      <c r="E84" s="19">
        <v>36089.089999999997</v>
      </c>
      <c r="F84" s="20">
        <v>1.95E-2</v>
      </c>
      <c r="G84" s="21"/>
    </row>
    <row r="85" spans="1:7" x14ac:dyDescent="0.25">
      <c r="A85" s="13"/>
      <c r="B85" s="31"/>
      <c r="C85" s="31"/>
      <c r="D85" s="14"/>
      <c r="E85" s="15"/>
      <c r="F85" s="16"/>
      <c r="G85" s="16"/>
    </row>
    <row r="86" spans="1:7" x14ac:dyDescent="0.25">
      <c r="A86" s="17" t="s">
        <v>235</v>
      </c>
      <c r="B86" s="31"/>
      <c r="C86" s="31"/>
      <c r="D86" s="14"/>
      <c r="E86" s="15"/>
      <c r="F86" s="16"/>
      <c r="G86" s="16"/>
    </row>
    <row r="87" spans="1:7" x14ac:dyDescent="0.25">
      <c r="A87" s="17" t="s">
        <v>230</v>
      </c>
      <c r="B87" s="31"/>
      <c r="C87" s="31"/>
      <c r="D87" s="14"/>
      <c r="E87" s="22" t="s">
        <v>130</v>
      </c>
      <c r="F87" s="23" t="s">
        <v>130</v>
      </c>
      <c r="G87" s="16"/>
    </row>
    <row r="88" spans="1:7" x14ac:dyDescent="0.25">
      <c r="A88" s="13"/>
      <c r="B88" s="31"/>
      <c r="C88" s="31"/>
      <c r="D88" s="14"/>
      <c r="E88" s="15"/>
      <c r="F88" s="16"/>
      <c r="G88" s="16"/>
    </row>
    <row r="89" spans="1:7" x14ac:dyDescent="0.25">
      <c r="A89" s="17" t="s">
        <v>236</v>
      </c>
      <c r="B89" s="31"/>
      <c r="C89" s="31"/>
      <c r="D89" s="14"/>
      <c r="E89" s="15"/>
      <c r="F89" s="16"/>
      <c r="G89" s="16"/>
    </row>
    <row r="90" spans="1:7" x14ac:dyDescent="0.25">
      <c r="A90" s="17" t="s">
        <v>230</v>
      </c>
      <c r="B90" s="31"/>
      <c r="C90" s="31"/>
      <c r="D90" s="14"/>
      <c r="E90" s="22" t="s">
        <v>130</v>
      </c>
      <c r="F90" s="23" t="s">
        <v>130</v>
      </c>
      <c r="G90" s="16"/>
    </row>
    <row r="91" spans="1:7" x14ac:dyDescent="0.25">
      <c r="A91" s="13"/>
      <c r="B91" s="31"/>
      <c r="C91" s="31"/>
      <c r="D91" s="14"/>
      <c r="E91" s="15"/>
      <c r="F91" s="16"/>
      <c r="G91" s="16"/>
    </row>
    <row r="92" spans="1:7" x14ac:dyDescent="0.25">
      <c r="A92" s="24" t="s">
        <v>237</v>
      </c>
      <c r="B92" s="33"/>
      <c r="C92" s="33"/>
      <c r="D92" s="25"/>
      <c r="E92" s="19">
        <v>1772714.3</v>
      </c>
      <c r="F92" s="20">
        <v>0.95950000000000002</v>
      </c>
      <c r="G92" s="21"/>
    </row>
    <row r="93" spans="1:7" x14ac:dyDescent="0.25">
      <c r="A93" s="13"/>
      <c r="B93" s="31"/>
      <c r="C93" s="31"/>
      <c r="D93" s="14"/>
      <c r="E93" s="15"/>
      <c r="F93" s="16"/>
      <c r="G93" s="16"/>
    </row>
    <row r="94" spans="1:7" x14ac:dyDescent="0.25">
      <c r="A94" s="13"/>
      <c r="B94" s="31"/>
      <c r="C94" s="31"/>
      <c r="D94" s="14"/>
      <c r="E94" s="15"/>
      <c r="F94" s="16"/>
      <c r="G94" s="16"/>
    </row>
    <row r="95" spans="1:7" x14ac:dyDescent="0.25">
      <c r="A95" s="17" t="s">
        <v>238</v>
      </c>
      <c r="B95" s="31"/>
      <c r="C95" s="31"/>
      <c r="D95" s="14"/>
      <c r="E95" s="15"/>
      <c r="F95" s="16"/>
      <c r="G95" s="16"/>
    </row>
    <row r="96" spans="1:7" x14ac:dyDescent="0.25">
      <c r="A96" s="13" t="s">
        <v>239</v>
      </c>
      <c r="B96" s="31"/>
      <c r="C96" s="31"/>
      <c r="D96" s="14"/>
      <c r="E96" s="15">
        <v>15325.72</v>
      </c>
      <c r="F96" s="16">
        <v>8.3000000000000001E-3</v>
      </c>
      <c r="G96" s="16">
        <v>6.5728999999999996E-2</v>
      </c>
    </row>
    <row r="97" spans="1:7" x14ac:dyDescent="0.25">
      <c r="A97" s="17" t="s">
        <v>230</v>
      </c>
      <c r="B97" s="32"/>
      <c r="C97" s="32"/>
      <c r="D97" s="18"/>
      <c r="E97" s="19">
        <v>15325.72</v>
      </c>
      <c r="F97" s="20">
        <v>8.3000000000000001E-3</v>
      </c>
      <c r="G97" s="21"/>
    </row>
    <row r="98" spans="1:7" x14ac:dyDescent="0.25">
      <c r="A98" s="13"/>
      <c r="B98" s="31"/>
      <c r="C98" s="31"/>
      <c r="D98" s="14"/>
      <c r="E98" s="15"/>
      <c r="F98" s="16"/>
      <c r="G98" s="16"/>
    </row>
    <row r="99" spans="1:7" x14ac:dyDescent="0.25">
      <c r="A99" s="24" t="s">
        <v>237</v>
      </c>
      <c r="B99" s="33"/>
      <c r="C99" s="33"/>
      <c r="D99" s="25"/>
      <c r="E99" s="19">
        <v>15325.72</v>
      </c>
      <c r="F99" s="20">
        <v>8.3000000000000001E-3</v>
      </c>
      <c r="G99" s="21"/>
    </row>
    <row r="100" spans="1:7" x14ac:dyDescent="0.25">
      <c r="A100" s="13" t="s">
        <v>240</v>
      </c>
      <c r="B100" s="31"/>
      <c r="C100" s="31"/>
      <c r="D100" s="14"/>
      <c r="E100" s="15">
        <v>59260.4455905</v>
      </c>
      <c r="F100" s="16">
        <v>3.2077000000000001E-2</v>
      </c>
      <c r="G100" s="16"/>
    </row>
    <row r="101" spans="1:7" x14ac:dyDescent="0.25">
      <c r="A101" s="13" t="s">
        <v>241</v>
      </c>
      <c r="B101" s="31"/>
      <c r="C101" s="31"/>
      <c r="D101" s="14"/>
      <c r="E101" s="15">
        <v>142.94440950000001</v>
      </c>
      <c r="F101" s="16">
        <v>1.2300000000000001E-4</v>
      </c>
      <c r="G101" s="16">
        <v>6.5728999999999996E-2</v>
      </c>
    </row>
    <row r="102" spans="1:7" x14ac:dyDescent="0.25">
      <c r="A102" s="26" t="s">
        <v>242</v>
      </c>
      <c r="B102" s="34"/>
      <c r="C102" s="34"/>
      <c r="D102" s="27"/>
      <c r="E102" s="28">
        <v>1847443.41</v>
      </c>
      <c r="F102" s="29">
        <v>1</v>
      </c>
      <c r="G102" s="29"/>
    </row>
    <row r="104" spans="1:7" x14ac:dyDescent="0.25">
      <c r="A104" s="1" t="s">
        <v>243</v>
      </c>
    </row>
    <row r="107" spans="1:7" x14ac:dyDescent="0.25">
      <c r="A107" s="1" t="s">
        <v>244</v>
      </c>
    </row>
    <row r="108" spans="1:7" x14ac:dyDescent="0.25">
      <c r="A108" s="48" t="s">
        <v>245</v>
      </c>
      <c r="B108" s="3" t="s">
        <v>130</v>
      </c>
    </row>
    <row r="109" spans="1:7" x14ac:dyDescent="0.25">
      <c r="A109" t="s">
        <v>246</v>
      </c>
    </row>
    <row r="110" spans="1:7" x14ac:dyDescent="0.25">
      <c r="A110" t="s">
        <v>247</v>
      </c>
      <c r="B110" t="s">
        <v>248</v>
      </c>
      <c r="C110" t="s">
        <v>248</v>
      </c>
    </row>
    <row r="111" spans="1:7" x14ac:dyDescent="0.25">
      <c r="B111" s="49">
        <v>45657</v>
      </c>
      <c r="C111" s="49">
        <v>45688</v>
      </c>
    </row>
    <row r="112" spans="1:7" x14ac:dyDescent="0.25">
      <c r="A112" t="s">
        <v>249</v>
      </c>
      <c r="B112">
        <v>1439.9957999999999</v>
      </c>
      <c r="C112">
        <v>1451.5494000000001</v>
      </c>
    </row>
    <row r="114" spans="1:2" x14ac:dyDescent="0.25">
      <c r="A114" t="s">
        <v>250</v>
      </c>
      <c r="B114" s="3" t="s">
        <v>130</v>
      </c>
    </row>
    <row r="115" spans="1:2" x14ac:dyDescent="0.25">
      <c r="A115" t="s">
        <v>251</v>
      </c>
      <c r="B115" s="3" t="s">
        <v>130</v>
      </c>
    </row>
    <row r="116" spans="1:2" ht="30" customHeight="1" x14ac:dyDescent="0.25">
      <c r="A116" s="48" t="s">
        <v>252</v>
      </c>
      <c r="B116" s="3" t="s">
        <v>130</v>
      </c>
    </row>
    <row r="117" spans="1:2" ht="30" customHeight="1" x14ac:dyDescent="0.25">
      <c r="A117" s="48" t="s">
        <v>253</v>
      </c>
      <c r="B117" s="3" t="s">
        <v>130</v>
      </c>
    </row>
    <row r="118" spans="1:2" x14ac:dyDescent="0.25">
      <c r="A118" t="s">
        <v>254</v>
      </c>
      <c r="B118" s="50">
        <f>+B133</f>
        <v>4.7971984125460114</v>
      </c>
    </row>
    <row r="119" spans="1:2" ht="45" customHeight="1" x14ac:dyDescent="0.25">
      <c r="A119" s="48" t="s">
        <v>255</v>
      </c>
      <c r="B119" s="3" t="s">
        <v>130</v>
      </c>
    </row>
    <row r="120" spans="1:2" x14ac:dyDescent="0.25">
      <c r="B120" s="3"/>
    </row>
    <row r="121" spans="1:2" ht="30" customHeight="1" x14ac:dyDescent="0.25">
      <c r="A121" s="48" t="s">
        <v>256</v>
      </c>
      <c r="B121" s="3" t="s">
        <v>130</v>
      </c>
    </row>
    <row r="122" spans="1:2" ht="30" customHeight="1" x14ac:dyDescent="0.25">
      <c r="A122" s="48" t="s">
        <v>257</v>
      </c>
      <c r="B122">
        <v>693142.21</v>
      </c>
    </row>
    <row r="123" spans="1:2" ht="30" customHeight="1" x14ac:dyDescent="0.25">
      <c r="A123" s="48" t="s">
        <v>258</v>
      </c>
      <c r="B123" s="3" t="s">
        <v>130</v>
      </c>
    </row>
    <row r="124" spans="1:2" ht="30" customHeight="1" x14ac:dyDescent="0.25">
      <c r="A124" s="48" t="s">
        <v>259</v>
      </c>
      <c r="B124" s="3" t="s">
        <v>130</v>
      </c>
    </row>
    <row r="126" spans="1:2" x14ac:dyDescent="0.25">
      <c r="A126" t="s">
        <v>260</v>
      </c>
    </row>
    <row r="127" spans="1:2" ht="30" customHeight="1" x14ac:dyDescent="0.25">
      <c r="A127" s="52" t="s">
        <v>261</v>
      </c>
      <c r="B127" s="56" t="s">
        <v>1018</v>
      </c>
    </row>
    <row r="128" spans="1:2" x14ac:dyDescent="0.25">
      <c r="A128" s="52" t="s">
        <v>263</v>
      </c>
      <c r="B128" s="52" t="s">
        <v>264</v>
      </c>
    </row>
    <row r="129" spans="1:4" x14ac:dyDescent="0.25">
      <c r="A129" s="52"/>
      <c r="B129" s="52"/>
    </row>
    <row r="130" spans="1:4" x14ac:dyDescent="0.25">
      <c r="A130" s="52" t="s">
        <v>265</v>
      </c>
      <c r="B130" s="53">
        <v>7.2306287596074341</v>
      </c>
    </row>
    <row r="131" spans="1:4" x14ac:dyDescent="0.25">
      <c r="A131" s="52"/>
      <c r="B131" s="52"/>
    </row>
    <row r="132" spans="1:4" x14ac:dyDescent="0.25">
      <c r="A132" s="52" t="s">
        <v>266</v>
      </c>
      <c r="B132" s="54">
        <v>4.0536000000000003</v>
      </c>
    </row>
    <row r="133" spans="1:4" x14ac:dyDescent="0.25">
      <c r="A133" s="52" t="s">
        <v>267</v>
      </c>
      <c r="B133" s="54">
        <v>4.7971984125460114</v>
      </c>
    </row>
    <row r="134" spans="1:4" x14ac:dyDescent="0.25">
      <c r="A134" s="52"/>
      <c r="B134" s="52"/>
    </row>
    <row r="135" spans="1:4" x14ac:dyDescent="0.25">
      <c r="A135" s="52" t="s">
        <v>268</v>
      </c>
      <c r="B135" s="55">
        <v>45688</v>
      </c>
    </row>
    <row r="137" spans="1:4" ht="69.95" customHeight="1" x14ac:dyDescent="0.25">
      <c r="A137" s="75" t="s">
        <v>269</v>
      </c>
      <c r="B137" s="75" t="s">
        <v>270</v>
      </c>
      <c r="C137" s="75" t="s">
        <v>4</v>
      </c>
      <c r="D137" s="75" t="s">
        <v>5</v>
      </c>
    </row>
    <row r="138" spans="1:4" ht="69.95" customHeight="1" x14ac:dyDescent="0.25">
      <c r="A138" s="75" t="s">
        <v>1018</v>
      </c>
      <c r="B138" s="75"/>
      <c r="C138" s="75" t="s">
        <v>30</v>
      </c>
      <c r="D13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43"/>
  <sheetViews>
    <sheetView showGridLines="0" workbookViewId="0">
      <pane ySplit="4" topLeftCell="A122" activePane="bottomLeft" state="frozen"/>
      <selection pane="bottomLeft" activeCell="A129" sqref="A129:XFD12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1019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1020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1193999</v>
      </c>
      <c r="E8" s="15">
        <v>20283.060000000001</v>
      </c>
      <c r="F8" s="16">
        <v>5.62E-2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920644</v>
      </c>
      <c r="E9" s="15">
        <v>11533.83</v>
      </c>
      <c r="F9" s="16">
        <v>3.1899999999999998E-2</v>
      </c>
      <c r="G9" s="16"/>
    </row>
    <row r="10" spans="1:8" x14ac:dyDescent="0.25">
      <c r="A10" s="13" t="s">
        <v>623</v>
      </c>
      <c r="B10" s="31" t="s">
        <v>624</v>
      </c>
      <c r="C10" s="31" t="s">
        <v>368</v>
      </c>
      <c r="D10" s="14">
        <v>62093</v>
      </c>
      <c r="E10" s="15">
        <v>9305.23</v>
      </c>
      <c r="F10" s="16">
        <v>2.58E-2</v>
      </c>
      <c r="G10" s="16"/>
    </row>
    <row r="11" spans="1:8" x14ac:dyDescent="0.25">
      <c r="A11" s="13" t="s">
        <v>387</v>
      </c>
      <c r="B11" s="31" t="s">
        <v>388</v>
      </c>
      <c r="C11" s="31" t="s">
        <v>376</v>
      </c>
      <c r="D11" s="14">
        <v>129516</v>
      </c>
      <c r="E11" s="15">
        <v>7813.18</v>
      </c>
      <c r="F11" s="16">
        <v>2.1600000000000001E-2</v>
      </c>
      <c r="G11" s="16"/>
    </row>
    <row r="12" spans="1:8" x14ac:dyDescent="0.25">
      <c r="A12" s="13" t="s">
        <v>382</v>
      </c>
      <c r="B12" s="31" t="s">
        <v>383</v>
      </c>
      <c r="C12" s="31" t="s">
        <v>355</v>
      </c>
      <c r="D12" s="14">
        <v>900747</v>
      </c>
      <c r="E12" s="15">
        <v>6961.87</v>
      </c>
      <c r="F12" s="16">
        <v>1.9300000000000001E-2</v>
      </c>
      <c r="G12" s="16"/>
    </row>
    <row r="13" spans="1:8" x14ac:dyDescent="0.25">
      <c r="A13" s="13" t="s">
        <v>537</v>
      </c>
      <c r="B13" s="31" t="s">
        <v>538</v>
      </c>
      <c r="C13" s="31" t="s">
        <v>539</v>
      </c>
      <c r="D13" s="14">
        <v>2274040</v>
      </c>
      <c r="E13" s="15">
        <v>6654.98</v>
      </c>
      <c r="F13" s="16">
        <v>1.84E-2</v>
      </c>
      <c r="G13" s="16"/>
    </row>
    <row r="14" spans="1:8" x14ac:dyDescent="0.25">
      <c r="A14" s="13" t="s">
        <v>513</v>
      </c>
      <c r="B14" s="31" t="s">
        <v>514</v>
      </c>
      <c r="C14" s="31" t="s">
        <v>393</v>
      </c>
      <c r="D14" s="14">
        <v>405093</v>
      </c>
      <c r="E14" s="15">
        <v>6588.03</v>
      </c>
      <c r="F14" s="16">
        <v>1.8200000000000001E-2</v>
      </c>
      <c r="G14" s="16"/>
    </row>
    <row r="15" spans="1:8" x14ac:dyDescent="0.25">
      <c r="A15" s="13" t="s">
        <v>499</v>
      </c>
      <c r="B15" s="31" t="s">
        <v>500</v>
      </c>
      <c r="C15" s="31" t="s">
        <v>501</v>
      </c>
      <c r="D15" s="14">
        <v>184666</v>
      </c>
      <c r="E15" s="15">
        <v>6587.77</v>
      </c>
      <c r="F15" s="16">
        <v>1.8200000000000001E-2</v>
      </c>
      <c r="G15" s="16"/>
    </row>
    <row r="16" spans="1:8" x14ac:dyDescent="0.25">
      <c r="A16" s="13" t="s">
        <v>506</v>
      </c>
      <c r="B16" s="31" t="s">
        <v>507</v>
      </c>
      <c r="C16" s="31" t="s">
        <v>376</v>
      </c>
      <c r="D16" s="14">
        <v>339498</v>
      </c>
      <c r="E16" s="15">
        <v>6381.88</v>
      </c>
      <c r="F16" s="16">
        <v>1.77E-2</v>
      </c>
      <c r="G16" s="16"/>
    </row>
    <row r="17" spans="1:7" x14ac:dyDescent="0.25">
      <c r="A17" s="13" t="s">
        <v>502</v>
      </c>
      <c r="B17" s="31" t="s">
        <v>503</v>
      </c>
      <c r="C17" s="31" t="s">
        <v>437</v>
      </c>
      <c r="D17" s="14">
        <v>504284</v>
      </c>
      <c r="E17" s="15">
        <v>6379.7</v>
      </c>
      <c r="F17" s="16">
        <v>1.77E-2</v>
      </c>
      <c r="G17" s="16"/>
    </row>
    <row r="18" spans="1:7" x14ac:dyDescent="0.25">
      <c r="A18" s="13" t="s">
        <v>389</v>
      </c>
      <c r="B18" s="31" t="s">
        <v>390</v>
      </c>
      <c r="C18" s="31" t="s">
        <v>373</v>
      </c>
      <c r="D18" s="14">
        <v>109472</v>
      </c>
      <c r="E18" s="15">
        <v>6298.14</v>
      </c>
      <c r="F18" s="16">
        <v>1.7399999999999999E-2</v>
      </c>
      <c r="G18" s="16"/>
    </row>
    <row r="19" spans="1:7" x14ac:dyDescent="0.25">
      <c r="A19" s="13" t="s">
        <v>380</v>
      </c>
      <c r="B19" s="31" t="s">
        <v>381</v>
      </c>
      <c r="C19" s="31" t="s">
        <v>360</v>
      </c>
      <c r="D19" s="14">
        <v>565710</v>
      </c>
      <c r="E19" s="15">
        <v>6003.6</v>
      </c>
      <c r="F19" s="16">
        <v>1.66E-2</v>
      </c>
      <c r="G19" s="16"/>
    </row>
    <row r="20" spans="1:7" x14ac:dyDescent="0.25">
      <c r="A20" s="13" t="s">
        <v>404</v>
      </c>
      <c r="B20" s="31" t="s">
        <v>405</v>
      </c>
      <c r="C20" s="31" t="s">
        <v>373</v>
      </c>
      <c r="D20" s="14">
        <v>2655874</v>
      </c>
      <c r="E20" s="15">
        <v>5852.22</v>
      </c>
      <c r="F20" s="16">
        <v>1.6199999999999999E-2</v>
      </c>
      <c r="G20" s="16"/>
    </row>
    <row r="21" spans="1:7" x14ac:dyDescent="0.25">
      <c r="A21" s="13" t="s">
        <v>805</v>
      </c>
      <c r="B21" s="31" t="s">
        <v>806</v>
      </c>
      <c r="C21" s="31" t="s">
        <v>376</v>
      </c>
      <c r="D21" s="14">
        <v>199669</v>
      </c>
      <c r="E21" s="15">
        <v>5726.41</v>
      </c>
      <c r="F21" s="16">
        <v>1.5900000000000001E-2</v>
      </c>
      <c r="G21" s="16"/>
    </row>
    <row r="22" spans="1:7" x14ac:dyDescent="0.25">
      <c r="A22" s="13" t="s">
        <v>1021</v>
      </c>
      <c r="B22" s="31" t="s">
        <v>1022</v>
      </c>
      <c r="C22" s="31" t="s">
        <v>355</v>
      </c>
      <c r="D22" s="14">
        <v>2973665</v>
      </c>
      <c r="E22" s="15">
        <v>5567</v>
      </c>
      <c r="F22" s="16">
        <v>1.54E-2</v>
      </c>
      <c r="G22" s="16"/>
    </row>
    <row r="23" spans="1:7" x14ac:dyDescent="0.25">
      <c r="A23" s="13" t="s">
        <v>510</v>
      </c>
      <c r="B23" s="31" t="s">
        <v>511</v>
      </c>
      <c r="C23" s="31" t="s">
        <v>512</v>
      </c>
      <c r="D23" s="14">
        <v>1216675</v>
      </c>
      <c r="E23" s="15">
        <v>5444.62</v>
      </c>
      <c r="F23" s="16">
        <v>1.5100000000000001E-2</v>
      </c>
      <c r="G23" s="16"/>
    </row>
    <row r="24" spans="1:7" x14ac:dyDescent="0.25">
      <c r="A24" s="13" t="s">
        <v>451</v>
      </c>
      <c r="B24" s="31" t="s">
        <v>452</v>
      </c>
      <c r="C24" s="31" t="s">
        <v>376</v>
      </c>
      <c r="D24" s="14">
        <v>65234</v>
      </c>
      <c r="E24" s="15">
        <v>5390.84</v>
      </c>
      <c r="F24" s="16">
        <v>1.49E-2</v>
      </c>
      <c r="G24" s="16"/>
    </row>
    <row r="25" spans="1:7" x14ac:dyDescent="0.25">
      <c r="A25" s="13" t="s">
        <v>361</v>
      </c>
      <c r="B25" s="31" t="s">
        <v>362</v>
      </c>
      <c r="C25" s="31" t="s">
        <v>363</v>
      </c>
      <c r="D25" s="14">
        <v>247573</v>
      </c>
      <c r="E25" s="15">
        <v>5150.63</v>
      </c>
      <c r="F25" s="16">
        <v>1.43E-2</v>
      </c>
      <c r="G25" s="16"/>
    </row>
    <row r="26" spans="1:7" x14ac:dyDescent="0.25">
      <c r="A26" s="13" t="s">
        <v>831</v>
      </c>
      <c r="B26" s="31" t="s">
        <v>832</v>
      </c>
      <c r="C26" s="31" t="s">
        <v>349</v>
      </c>
      <c r="D26" s="14">
        <v>531885</v>
      </c>
      <c r="E26" s="15">
        <v>5029.5</v>
      </c>
      <c r="F26" s="16">
        <v>1.3899999999999999E-2</v>
      </c>
      <c r="G26" s="16"/>
    </row>
    <row r="27" spans="1:7" x14ac:dyDescent="0.25">
      <c r="A27" s="13" t="s">
        <v>581</v>
      </c>
      <c r="B27" s="31" t="s">
        <v>582</v>
      </c>
      <c r="C27" s="31" t="s">
        <v>355</v>
      </c>
      <c r="D27" s="14">
        <v>868132</v>
      </c>
      <c r="E27" s="15">
        <v>4824.6400000000003</v>
      </c>
      <c r="F27" s="16">
        <v>1.34E-2</v>
      </c>
      <c r="G27" s="16"/>
    </row>
    <row r="28" spans="1:7" x14ac:dyDescent="0.25">
      <c r="A28" s="13" t="s">
        <v>535</v>
      </c>
      <c r="B28" s="31" t="s">
        <v>536</v>
      </c>
      <c r="C28" s="31" t="s">
        <v>420</v>
      </c>
      <c r="D28" s="14">
        <v>161053</v>
      </c>
      <c r="E28" s="15">
        <v>4815.24</v>
      </c>
      <c r="F28" s="16">
        <v>1.3299999999999999E-2</v>
      </c>
      <c r="G28" s="16"/>
    </row>
    <row r="29" spans="1:7" x14ac:dyDescent="0.25">
      <c r="A29" s="13" t="s">
        <v>543</v>
      </c>
      <c r="B29" s="31" t="s">
        <v>544</v>
      </c>
      <c r="C29" s="31" t="s">
        <v>545</v>
      </c>
      <c r="D29" s="14">
        <v>1194293</v>
      </c>
      <c r="E29" s="15">
        <v>4728.21</v>
      </c>
      <c r="F29" s="16">
        <v>1.3100000000000001E-2</v>
      </c>
      <c r="G29" s="16"/>
    </row>
    <row r="30" spans="1:7" x14ac:dyDescent="0.25">
      <c r="A30" s="13" t="s">
        <v>429</v>
      </c>
      <c r="B30" s="31" t="s">
        <v>430</v>
      </c>
      <c r="C30" s="31" t="s">
        <v>363</v>
      </c>
      <c r="D30" s="14">
        <v>269488</v>
      </c>
      <c r="E30" s="15">
        <v>4699.74</v>
      </c>
      <c r="F30" s="16">
        <v>1.2999999999999999E-2</v>
      </c>
      <c r="G30" s="16"/>
    </row>
    <row r="31" spans="1:7" x14ac:dyDescent="0.25">
      <c r="A31" s="13" t="s">
        <v>851</v>
      </c>
      <c r="B31" s="31" t="s">
        <v>852</v>
      </c>
      <c r="C31" s="31" t="s">
        <v>478</v>
      </c>
      <c r="D31" s="14">
        <v>284816</v>
      </c>
      <c r="E31" s="15">
        <v>4676.1099999999997</v>
      </c>
      <c r="F31" s="16">
        <v>1.2999999999999999E-2</v>
      </c>
      <c r="G31" s="16"/>
    </row>
    <row r="32" spans="1:7" x14ac:dyDescent="0.25">
      <c r="A32" s="13" t="s">
        <v>356</v>
      </c>
      <c r="B32" s="31" t="s">
        <v>357</v>
      </c>
      <c r="C32" s="31" t="s">
        <v>349</v>
      </c>
      <c r="D32" s="14">
        <v>3249905</v>
      </c>
      <c r="E32" s="15">
        <v>4590.82</v>
      </c>
      <c r="F32" s="16">
        <v>1.2699999999999999E-2</v>
      </c>
      <c r="G32" s="16"/>
    </row>
    <row r="33" spans="1:7" x14ac:dyDescent="0.25">
      <c r="A33" s="13" t="s">
        <v>787</v>
      </c>
      <c r="B33" s="31" t="s">
        <v>788</v>
      </c>
      <c r="C33" s="31" t="s">
        <v>376</v>
      </c>
      <c r="D33" s="14">
        <v>270080</v>
      </c>
      <c r="E33" s="15">
        <v>4522.3500000000004</v>
      </c>
      <c r="F33" s="16">
        <v>1.2500000000000001E-2</v>
      </c>
      <c r="G33" s="16"/>
    </row>
    <row r="34" spans="1:7" x14ac:dyDescent="0.25">
      <c r="A34" s="13" t="s">
        <v>1023</v>
      </c>
      <c r="B34" s="31" t="s">
        <v>1024</v>
      </c>
      <c r="C34" s="31" t="s">
        <v>532</v>
      </c>
      <c r="D34" s="14">
        <v>393340</v>
      </c>
      <c r="E34" s="15">
        <v>4388.6899999999996</v>
      </c>
      <c r="F34" s="16">
        <v>1.2200000000000001E-2</v>
      </c>
      <c r="G34" s="16"/>
    </row>
    <row r="35" spans="1:7" x14ac:dyDescent="0.25">
      <c r="A35" s="13" t="s">
        <v>1025</v>
      </c>
      <c r="B35" s="31" t="s">
        <v>1026</v>
      </c>
      <c r="C35" s="31" t="s">
        <v>376</v>
      </c>
      <c r="D35" s="14">
        <v>800000</v>
      </c>
      <c r="E35" s="15">
        <v>4276.8</v>
      </c>
      <c r="F35" s="16">
        <v>1.18E-2</v>
      </c>
      <c r="G35" s="16"/>
    </row>
    <row r="36" spans="1:7" x14ac:dyDescent="0.25">
      <c r="A36" s="13" t="s">
        <v>803</v>
      </c>
      <c r="B36" s="31" t="s">
        <v>804</v>
      </c>
      <c r="C36" s="31" t="s">
        <v>425</v>
      </c>
      <c r="D36" s="14">
        <v>331865</v>
      </c>
      <c r="E36" s="15">
        <v>4267.29</v>
      </c>
      <c r="F36" s="16">
        <v>1.18E-2</v>
      </c>
      <c r="G36" s="16"/>
    </row>
    <row r="37" spans="1:7" x14ac:dyDescent="0.25">
      <c r="A37" s="13" t="s">
        <v>401</v>
      </c>
      <c r="B37" s="31" t="s">
        <v>402</v>
      </c>
      <c r="C37" s="31" t="s">
        <v>403</v>
      </c>
      <c r="D37" s="14">
        <v>243917</v>
      </c>
      <c r="E37" s="15">
        <v>4211.96</v>
      </c>
      <c r="F37" s="16">
        <v>1.17E-2</v>
      </c>
      <c r="G37" s="16"/>
    </row>
    <row r="38" spans="1:7" x14ac:dyDescent="0.25">
      <c r="A38" s="13" t="s">
        <v>358</v>
      </c>
      <c r="B38" s="31" t="s">
        <v>359</v>
      </c>
      <c r="C38" s="31" t="s">
        <v>360</v>
      </c>
      <c r="D38" s="14">
        <v>653693</v>
      </c>
      <c r="E38" s="15">
        <v>4184.9399999999996</v>
      </c>
      <c r="F38" s="16">
        <v>1.1599999999999999E-2</v>
      </c>
      <c r="G38" s="16"/>
    </row>
    <row r="39" spans="1:7" x14ac:dyDescent="0.25">
      <c r="A39" s="13" t="s">
        <v>384</v>
      </c>
      <c r="B39" s="31" t="s">
        <v>385</v>
      </c>
      <c r="C39" s="31" t="s">
        <v>386</v>
      </c>
      <c r="D39" s="14">
        <v>143278</v>
      </c>
      <c r="E39" s="15">
        <v>4175.1899999999996</v>
      </c>
      <c r="F39" s="16">
        <v>1.1599999999999999E-2</v>
      </c>
      <c r="G39" s="16"/>
    </row>
    <row r="40" spans="1:7" x14ac:dyDescent="0.25">
      <c r="A40" s="13" t="s">
        <v>366</v>
      </c>
      <c r="B40" s="31" t="s">
        <v>367</v>
      </c>
      <c r="C40" s="31" t="s">
        <v>368</v>
      </c>
      <c r="D40" s="14">
        <v>323199</v>
      </c>
      <c r="E40" s="15">
        <v>4075.05</v>
      </c>
      <c r="F40" s="16">
        <v>1.1299999999999999E-2</v>
      </c>
      <c r="G40" s="16"/>
    </row>
    <row r="41" spans="1:7" x14ac:dyDescent="0.25">
      <c r="A41" s="13" t="s">
        <v>1027</v>
      </c>
      <c r="B41" s="31" t="s">
        <v>1028</v>
      </c>
      <c r="C41" s="31" t="s">
        <v>368</v>
      </c>
      <c r="D41" s="14">
        <v>62549</v>
      </c>
      <c r="E41" s="15">
        <v>4066.81</v>
      </c>
      <c r="F41" s="16">
        <v>1.1299999999999999E-2</v>
      </c>
      <c r="G41" s="16"/>
    </row>
    <row r="42" spans="1:7" x14ac:dyDescent="0.25">
      <c r="A42" s="13" t="s">
        <v>523</v>
      </c>
      <c r="B42" s="31" t="s">
        <v>524</v>
      </c>
      <c r="C42" s="31" t="s">
        <v>525</v>
      </c>
      <c r="D42" s="14">
        <v>34098</v>
      </c>
      <c r="E42" s="15">
        <v>3916.99</v>
      </c>
      <c r="F42" s="16">
        <v>1.0800000000000001E-2</v>
      </c>
      <c r="G42" s="16"/>
    </row>
    <row r="43" spans="1:7" x14ac:dyDescent="0.25">
      <c r="A43" s="13" t="s">
        <v>817</v>
      </c>
      <c r="B43" s="31" t="s">
        <v>818</v>
      </c>
      <c r="C43" s="31" t="s">
        <v>478</v>
      </c>
      <c r="D43" s="14">
        <v>334022</v>
      </c>
      <c r="E43" s="15">
        <v>3911.56</v>
      </c>
      <c r="F43" s="16">
        <v>1.0800000000000001E-2</v>
      </c>
      <c r="G43" s="16"/>
    </row>
    <row r="44" spans="1:7" x14ac:dyDescent="0.25">
      <c r="A44" s="13" t="s">
        <v>485</v>
      </c>
      <c r="B44" s="31" t="s">
        <v>486</v>
      </c>
      <c r="C44" s="31" t="s">
        <v>386</v>
      </c>
      <c r="D44" s="14">
        <v>96674</v>
      </c>
      <c r="E44" s="15">
        <v>3889.78</v>
      </c>
      <c r="F44" s="16">
        <v>1.0800000000000001E-2</v>
      </c>
      <c r="G44" s="16"/>
    </row>
    <row r="45" spans="1:7" x14ac:dyDescent="0.25">
      <c r="A45" s="13" t="s">
        <v>468</v>
      </c>
      <c r="B45" s="31" t="s">
        <v>469</v>
      </c>
      <c r="C45" s="31" t="s">
        <v>470</v>
      </c>
      <c r="D45" s="14">
        <v>104973</v>
      </c>
      <c r="E45" s="15">
        <v>3657</v>
      </c>
      <c r="F45" s="16">
        <v>1.01E-2</v>
      </c>
      <c r="G45" s="16"/>
    </row>
    <row r="46" spans="1:7" x14ac:dyDescent="0.25">
      <c r="A46" s="13" t="s">
        <v>853</v>
      </c>
      <c r="B46" s="31" t="s">
        <v>854</v>
      </c>
      <c r="C46" s="31" t="s">
        <v>386</v>
      </c>
      <c r="D46" s="14">
        <v>241666</v>
      </c>
      <c r="E46" s="15">
        <v>3648.07</v>
      </c>
      <c r="F46" s="16">
        <v>1.01E-2</v>
      </c>
      <c r="G46" s="16"/>
    </row>
    <row r="47" spans="1:7" x14ac:dyDescent="0.25">
      <c r="A47" s="13" t="s">
        <v>445</v>
      </c>
      <c r="B47" s="31" t="s">
        <v>446</v>
      </c>
      <c r="C47" s="31" t="s">
        <v>396</v>
      </c>
      <c r="D47" s="14">
        <v>574244</v>
      </c>
      <c r="E47" s="15">
        <v>3645.59</v>
      </c>
      <c r="F47" s="16">
        <v>1.01E-2</v>
      </c>
      <c r="G47" s="16"/>
    </row>
    <row r="48" spans="1:7" x14ac:dyDescent="0.25">
      <c r="A48" s="13" t="s">
        <v>797</v>
      </c>
      <c r="B48" s="31" t="s">
        <v>798</v>
      </c>
      <c r="C48" s="31" t="s">
        <v>425</v>
      </c>
      <c r="D48" s="14">
        <v>664865</v>
      </c>
      <c r="E48" s="15">
        <v>3615.2</v>
      </c>
      <c r="F48" s="16">
        <v>0.01</v>
      </c>
      <c r="G48" s="16"/>
    </row>
    <row r="49" spans="1:7" x14ac:dyDescent="0.25">
      <c r="A49" s="13" t="s">
        <v>1029</v>
      </c>
      <c r="B49" s="31" t="s">
        <v>1030</v>
      </c>
      <c r="C49" s="31" t="s">
        <v>425</v>
      </c>
      <c r="D49" s="14">
        <v>530924</v>
      </c>
      <c r="E49" s="15">
        <v>3544.98</v>
      </c>
      <c r="F49" s="16">
        <v>9.7999999999999997E-3</v>
      </c>
      <c r="G49" s="16"/>
    </row>
    <row r="50" spans="1:7" x14ac:dyDescent="0.25">
      <c r="A50" s="13" t="s">
        <v>1031</v>
      </c>
      <c r="B50" s="31" t="s">
        <v>1032</v>
      </c>
      <c r="C50" s="31" t="s">
        <v>603</v>
      </c>
      <c r="D50" s="14">
        <v>502805</v>
      </c>
      <c r="E50" s="15">
        <v>3539.24</v>
      </c>
      <c r="F50" s="16">
        <v>9.7999999999999997E-3</v>
      </c>
      <c r="G50" s="16"/>
    </row>
    <row r="51" spans="1:7" x14ac:dyDescent="0.25">
      <c r="A51" s="13" t="s">
        <v>829</v>
      </c>
      <c r="B51" s="31" t="s">
        <v>830</v>
      </c>
      <c r="C51" s="31" t="s">
        <v>420</v>
      </c>
      <c r="D51" s="14">
        <v>140236</v>
      </c>
      <c r="E51" s="15">
        <v>3446.86</v>
      </c>
      <c r="F51" s="16">
        <v>9.4999999999999998E-3</v>
      </c>
      <c r="G51" s="16"/>
    </row>
    <row r="52" spans="1:7" x14ac:dyDescent="0.25">
      <c r="A52" s="13" t="s">
        <v>793</v>
      </c>
      <c r="B52" s="31" t="s">
        <v>794</v>
      </c>
      <c r="C52" s="31" t="s">
        <v>425</v>
      </c>
      <c r="D52" s="14">
        <v>810985</v>
      </c>
      <c r="E52" s="15">
        <v>3426.41</v>
      </c>
      <c r="F52" s="16">
        <v>9.4999999999999998E-3</v>
      </c>
      <c r="G52" s="16"/>
    </row>
    <row r="53" spans="1:7" x14ac:dyDescent="0.25">
      <c r="A53" s="13" t="s">
        <v>574</v>
      </c>
      <c r="B53" s="31" t="s">
        <v>575</v>
      </c>
      <c r="C53" s="31" t="s">
        <v>379</v>
      </c>
      <c r="D53" s="14">
        <v>568237</v>
      </c>
      <c r="E53" s="15">
        <v>3377.03</v>
      </c>
      <c r="F53" s="16">
        <v>9.4000000000000004E-3</v>
      </c>
      <c r="G53" s="16"/>
    </row>
    <row r="54" spans="1:7" x14ac:dyDescent="0.25">
      <c r="A54" s="13" t="s">
        <v>1033</v>
      </c>
      <c r="B54" s="31" t="s">
        <v>1034</v>
      </c>
      <c r="C54" s="31" t="s">
        <v>368</v>
      </c>
      <c r="D54" s="14">
        <v>410411</v>
      </c>
      <c r="E54" s="15">
        <v>3302.37</v>
      </c>
      <c r="F54" s="16">
        <v>9.1000000000000004E-3</v>
      </c>
      <c r="G54" s="16"/>
    </row>
    <row r="55" spans="1:7" x14ac:dyDescent="0.25">
      <c r="A55" s="13" t="s">
        <v>1035</v>
      </c>
      <c r="B55" s="31" t="s">
        <v>1036</v>
      </c>
      <c r="C55" s="31" t="s">
        <v>603</v>
      </c>
      <c r="D55" s="14">
        <v>418794</v>
      </c>
      <c r="E55" s="15">
        <v>3202.52</v>
      </c>
      <c r="F55" s="16">
        <v>8.8999999999999999E-3</v>
      </c>
      <c r="G55" s="16"/>
    </row>
    <row r="56" spans="1:7" x14ac:dyDescent="0.25">
      <c r="A56" s="13" t="s">
        <v>859</v>
      </c>
      <c r="B56" s="31" t="s">
        <v>860</v>
      </c>
      <c r="C56" s="31" t="s">
        <v>363</v>
      </c>
      <c r="D56" s="14">
        <v>221662</v>
      </c>
      <c r="E56" s="15">
        <v>3199.25</v>
      </c>
      <c r="F56" s="16">
        <v>8.8999999999999999E-3</v>
      </c>
      <c r="G56" s="16"/>
    </row>
    <row r="57" spans="1:7" x14ac:dyDescent="0.25">
      <c r="A57" s="13" t="s">
        <v>1037</v>
      </c>
      <c r="B57" s="31" t="s">
        <v>1038</v>
      </c>
      <c r="C57" s="31" t="s">
        <v>360</v>
      </c>
      <c r="D57" s="14">
        <v>426070</v>
      </c>
      <c r="E57" s="15">
        <v>3181.25</v>
      </c>
      <c r="F57" s="16">
        <v>8.8000000000000005E-3</v>
      </c>
      <c r="G57" s="16"/>
    </row>
    <row r="58" spans="1:7" x14ac:dyDescent="0.25">
      <c r="A58" s="13" t="s">
        <v>1039</v>
      </c>
      <c r="B58" s="31" t="s">
        <v>1040</v>
      </c>
      <c r="C58" s="31" t="s">
        <v>525</v>
      </c>
      <c r="D58" s="14">
        <v>169350</v>
      </c>
      <c r="E58" s="15">
        <v>3160.66</v>
      </c>
      <c r="F58" s="16">
        <v>8.8000000000000005E-3</v>
      </c>
      <c r="G58" s="16"/>
    </row>
    <row r="59" spans="1:7" x14ac:dyDescent="0.25">
      <c r="A59" s="13" t="s">
        <v>627</v>
      </c>
      <c r="B59" s="31" t="s">
        <v>628</v>
      </c>
      <c r="C59" s="31" t="s">
        <v>376</v>
      </c>
      <c r="D59" s="14">
        <v>52963</v>
      </c>
      <c r="E59" s="15">
        <v>3132.31</v>
      </c>
      <c r="F59" s="16">
        <v>8.6999999999999994E-3</v>
      </c>
      <c r="G59" s="16"/>
    </row>
    <row r="60" spans="1:7" x14ac:dyDescent="0.25">
      <c r="A60" s="13" t="s">
        <v>526</v>
      </c>
      <c r="B60" s="31" t="s">
        <v>527</v>
      </c>
      <c r="C60" s="31" t="s">
        <v>420</v>
      </c>
      <c r="D60" s="14">
        <v>432487</v>
      </c>
      <c r="E60" s="15">
        <v>3097.04</v>
      </c>
      <c r="F60" s="16">
        <v>8.6E-3</v>
      </c>
      <c r="G60" s="16"/>
    </row>
    <row r="61" spans="1:7" x14ac:dyDescent="0.25">
      <c r="A61" s="13" t="s">
        <v>807</v>
      </c>
      <c r="B61" s="31" t="s">
        <v>808</v>
      </c>
      <c r="C61" s="31" t="s">
        <v>368</v>
      </c>
      <c r="D61" s="14">
        <v>87880</v>
      </c>
      <c r="E61" s="15">
        <v>3067.23</v>
      </c>
      <c r="F61" s="16">
        <v>8.5000000000000006E-3</v>
      </c>
      <c r="G61" s="16"/>
    </row>
    <row r="62" spans="1:7" x14ac:dyDescent="0.25">
      <c r="A62" s="13" t="s">
        <v>517</v>
      </c>
      <c r="B62" s="31" t="s">
        <v>518</v>
      </c>
      <c r="C62" s="31" t="s">
        <v>417</v>
      </c>
      <c r="D62" s="14">
        <v>934370</v>
      </c>
      <c r="E62" s="15">
        <v>3027.36</v>
      </c>
      <c r="F62" s="16">
        <v>8.3999999999999995E-3</v>
      </c>
      <c r="G62" s="16"/>
    </row>
    <row r="63" spans="1:7" x14ac:dyDescent="0.25">
      <c r="A63" s="13" t="s">
        <v>801</v>
      </c>
      <c r="B63" s="31" t="s">
        <v>802</v>
      </c>
      <c r="C63" s="31" t="s">
        <v>363</v>
      </c>
      <c r="D63" s="14">
        <v>138974</v>
      </c>
      <c r="E63" s="15">
        <v>2994.4</v>
      </c>
      <c r="F63" s="16">
        <v>8.3000000000000001E-3</v>
      </c>
      <c r="G63" s="16"/>
    </row>
    <row r="64" spans="1:7" x14ac:dyDescent="0.25">
      <c r="A64" s="13" t="s">
        <v>1041</v>
      </c>
      <c r="B64" s="31" t="s">
        <v>1042</v>
      </c>
      <c r="C64" s="31" t="s">
        <v>525</v>
      </c>
      <c r="D64" s="14">
        <v>61595</v>
      </c>
      <c r="E64" s="15">
        <v>2978.03</v>
      </c>
      <c r="F64" s="16">
        <v>8.2000000000000007E-3</v>
      </c>
      <c r="G64" s="16"/>
    </row>
    <row r="65" spans="1:7" x14ac:dyDescent="0.25">
      <c r="A65" s="13" t="s">
        <v>1043</v>
      </c>
      <c r="B65" s="31" t="s">
        <v>1044</v>
      </c>
      <c r="C65" s="31" t="s">
        <v>425</v>
      </c>
      <c r="D65" s="14">
        <v>1042925</v>
      </c>
      <c r="E65" s="15">
        <v>2971.81</v>
      </c>
      <c r="F65" s="16">
        <v>8.2000000000000007E-3</v>
      </c>
      <c r="G65" s="16"/>
    </row>
    <row r="66" spans="1:7" x14ac:dyDescent="0.25">
      <c r="A66" s="13" t="s">
        <v>551</v>
      </c>
      <c r="B66" s="31" t="s">
        <v>552</v>
      </c>
      <c r="C66" s="31" t="s">
        <v>425</v>
      </c>
      <c r="D66" s="14">
        <v>127291</v>
      </c>
      <c r="E66" s="15">
        <v>2875.25</v>
      </c>
      <c r="F66" s="16">
        <v>8.0000000000000002E-3</v>
      </c>
      <c r="G66" s="16"/>
    </row>
    <row r="67" spans="1:7" x14ac:dyDescent="0.25">
      <c r="A67" s="13" t="s">
        <v>438</v>
      </c>
      <c r="B67" s="31" t="s">
        <v>439</v>
      </c>
      <c r="C67" s="31" t="s">
        <v>440</v>
      </c>
      <c r="D67" s="14">
        <v>129702</v>
      </c>
      <c r="E67" s="15">
        <v>2825.43</v>
      </c>
      <c r="F67" s="16">
        <v>7.7999999999999996E-3</v>
      </c>
      <c r="G67" s="16"/>
    </row>
    <row r="68" spans="1:7" x14ac:dyDescent="0.25">
      <c r="A68" s="13" t="s">
        <v>431</v>
      </c>
      <c r="B68" s="31" t="s">
        <v>432</v>
      </c>
      <c r="C68" s="31" t="s">
        <v>425</v>
      </c>
      <c r="D68" s="14">
        <v>60175</v>
      </c>
      <c r="E68" s="15">
        <v>2778.28</v>
      </c>
      <c r="F68" s="16">
        <v>7.7000000000000002E-3</v>
      </c>
      <c r="G68" s="16"/>
    </row>
    <row r="69" spans="1:7" x14ac:dyDescent="0.25">
      <c r="A69" s="13" t="s">
        <v>821</v>
      </c>
      <c r="B69" s="31" t="s">
        <v>822</v>
      </c>
      <c r="C69" s="31" t="s">
        <v>501</v>
      </c>
      <c r="D69" s="14">
        <v>128366</v>
      </c>
      <c r="E69" s="15">
        <v>2765</v>
      </c>
      <c r="F69" s="16">
        <v>7.7000000000000002E-3</v>
      </c>
      <c r="G69" s="16"/>
    </row>
    <row r="70" spans="1:7" x14ac:dyDescent="0.25">
      <c r="A70" s="13" t="s">
        <v>1045</v>
      </c>
      <c r="B70" s="31" t="s">
        <v>1046</v>
      </c>
      <c r="C70" s="31" t="s">
        <v>349</v>
      </c>
      <c r="D70" s="14">
        <v>534160</v>
      </c>
      <c r="E70" s="15">
        <v>2693.77</v>
      </c>
      <c r="F70" s="16">
        <v>7.4999999999999997E-3</v>
      </c>
      <c r="G70" s="16"/>
    </row>
    <row r="71" spans="1:7" x14ac:dyDescent="0.25">
      <c r="A71" s="13" t="s">
        <v>1047</v>
      </c>
      <c r="B71" s="31" t="s">
        <v>1048</v>
      </c>
      <c r="C71" s="31" t="s">
        <v>368</v>
      </c>
      <c r="D71" s="14">
        <v>267364</v>
      </c>
      <c r="E71" s="15">
        <v>2650.65</v>
      </c>
      <c r="F71" s="16">
        <v>7.3000000000000001E-3</v>
      </c>
      <c r="G71" s="16"/>
    </row>
    <row r="72" spans="1:7" x14ac:dyDescent="0.25">
      <c r="A72" s="13" t="s">
        <v>399</v>
      </c>
      <c r="B72" s="31" t="s">
        <v>400</v>
      </c>
      <c r="C72" s="31" t="s">
        <v>355</v>
      </c>
      <c r="D72" s="14">
        <v>260166</v>
      </c>
      <c r="E72" s="15">
        <v>2565.5</v>
      </c>
      <c r="F72" s="16">
        <v>7.1000000000000004E-3</v>
      </c>
      <c r="G72" s="16"/>
    </row>
    <row r="73" spans="1:7" x14ac:dyDescent="0.25">
      <c r="A73" s="13" t="s">
        <v>1049</v>
      </c>
      <c r="B73" s="31" t="s">
        <v>1050</v>
      </c>
      <c r="C73" s="31" t="s">
        <v>386</v>
      </c>
      <c r="D73" s="14">
        <v>132680</v>
      </c>
      <c r="E73" s="15">
        <v>2557.34</v>
      </c>
      <c r="F73" s="16">
        <v>7.1000000000000004E-3</v>
      </c>
      <c r="G73" s="16"/>
    </row>
    <row r="74" spans="1:7" x14ac:dyDescent="0.25">
      <c r="A74" s="13" t="s">
        <v>1051</v>
      </c>
      <c r="B74" s="31" t="s">
        <v>1052</v>
      </c>
      <c r="C74" s="31" t="s">
        <v>539</v>
      </c>
      <c r="D74" s="14">
        <v>189572</v>
      </c>
      <c r="E74" s="15">
        <v>2473.91</v>
      </c>
      <c r="F74" s="16">
        <v>6.8999999999999999E-3</v>
      </c>
      <c r="G74" s="16"/>
    </row>
    <row r="75" spans="1:7" x14ac:dyDescent="0.25">
      <c r="A75" s="13" t="s">
        <v>374</v>
      </c>
      <c r="B75" s="31" t="s">
        <v>375</v>
      </c>
      <c r="C75" s="31" t="s">
        <v>376</v>
      </c>
      <c r="D75" s="14">
        <v>139392</v>
      </c>
      <c r="E75" s="15">
        <v>2405.14</v>
      </c>
      <c r="F75" s="16">
        <v>6.7000000000000002E-3</v>
      </c>
      <c r="G75" s="16"/>
    </row>
    <row r="76" spans="1:7" x14ac:dyDescent="0.25">
      <c r="A76" s="13" t="s">
        <v>1053</v>
      </c>
      <c r="B76" s="31" t="s">
        <v>1054</v>
      </c>
      <c r="C76" s="31" t="s">
        <v>368</v>
      </c>
      <c r="D76" s="14">
        <v>202479</v>
      </c>
      <c r="E76" s="15">
        <v>2399.0700000000002</v>
      </c>
      <c r="F76" s="16">
        <v>6.6E-3</v>
      </c>
      <c r="G76" s="16"/>
    </row>
    <row r="77" spans="1:7" x14ac:dyDescent="0.25">
      <c r="A77" s="13" t="s">
        <v>866</v>
      </c>
      <c r="B77" s="31" t="s">
        <v>867</v>
      </c>
      <c r="C77" s="31" t="s">
        <v>417</v>
      </c>
      <c r="D77" s="14">
        <v>461925</v>
      </c>
      <c r="E77" s="15">
        <v>2349.35</v>
      </c>
      <c r="F77" s="16">
        <v>6.4999999999999997E-3</v>
      </c>
      <c r="G77" s="16"/>
    </row>
    <row r="78" spans="1:7" x14ac:dyDescent="0.25">
      <c r="A78" s="13" t="s">
        <v>1055</v>
      </c>
      <c r="B78" s="31" t="s">
        <v>1056</v>
      </c>
      <c r="C78" s="31" t="s">
        <v>373</v>
      </c>
      <c r="D78" s="14">
        <v>538992</v>
      </c>
      <c r="E78" s="15">
        <v>2242.75</v>
      </c>
      <c r="F78" s="16">
        <v>6.1999999999999998E-3</v>
      </c>
      <c r="G78" s="16"/>
    </row>
    <row r="79" spans="1:7" x14ac:dyDescent="0.25">
      <c r="A79" s="13" t="s">
        <v>666</v>
      </c>
      <c r="B79" s="31" t="s">
        <v>667</v>
      </c>
      <c r="C79" s="31" t="s">
        <v>396</v>
      </c>
      <c r="D79" s="14">
        <v>333171</v>
      </c>
      <c r="E79" s="15">
        <v>2233.41</v>
      </c>
      <c r="F79" s="16">
        <v>6.1999999999999998E-3</v>
      </c>
      <c r="G79" s="16"/>
    </row>
    <row r="80" spans="1:7" x14ac:dyDescent="0.25">
      <c r="A80" s="13" t="s">
        <v>847</v>
      </c>
      <c r="B80" s="31" t="s">
        <v>848</v>
      </c>
      <c r="C80" s="31" t="s">
        <v>386</v>
      </c>
      <c r="D80" s="14">
        <v>140538</v>
      </c>
      <c r="E80" s="15">
        <v>2118.33</v>
      </c>
      <c r="F80" s="16">
        <v>5.8999999999999999E-3</v>
      </c>
      <c r="G80" s="16"/>
    </row>
    <row r="81" spans="1:7" x14ac:dyDescent="0.25">
      <c r="A81" s="13" t="s">
        <v>825</v>
      </c>
      <c r="B81" s="31" t="s">
        <v>826</v>
      </c>
      <c r="C81" s="31" t="s">
        <v>425</v>
      </c>
      <c r="D81" s="14">
        <v>304443</v>
      </c>
      <c r="E81" s="15">
        <v>2013.28</v>
      </c>
      <c r="F81" s="16">
        <v>5.5999999999999999E-3</v>
      </c>
      <c r="G81" s="16"/>
    </row>
    <row r="82" spans="1:7" x14ac:dyDescent="0.25">
      <c r="A82" s="13" t="s">
        <v>827</v>
      </c>
      <c r="B82" s="31" t="s">
        <v>828</v>
      </c>
      <c r="C82" s="31" t="s">
        <v>459</v>
      </c>
      <c r="D82" s="14">
        <v>191352</v>
      </c>
      <c r="E82" s="15">
        <v>1949.78</v>
      </c>
      <c r="F82" s="16">
        <v>5.4000000000000003E-3</v>
      </c>
      <c r="G82" s="16"/>
    </row>
    <row r="83" spans="1:7" x14ac:dyDescent="0.25">
      <c r="A83" s="13" t="s">
        <v>462</v>
      </c>
      <c r="B83" s="31" t="s">
        <v>463</v>
      </c>
      <c r="C83" s="31" t="s">
        <v>396</v>
      </c>
      <c r="D83" s="14">
        <v>32588</v>
      </c>
      <c r="E83" s="15">
        <v>1914.43</v>
      </c>
      <c r="F83" s="16">
        <v>5.3E-3</v>
      </c>
      <c r="G83" s="16"/>
    </row>
    <row r="84" spans="1:7" x14ac:dyDescent="0.25">
      <c r="A84" s="13" t="s">
        <v>568</v>
      </c>
      <c r="B84" s="31" t="s">
        <v>569</v>
      </c>
      <c r="C84" s="31" t="s">
        <v>355</v>
      </c>
      <c r="D84" s="14">
        <v>193081</v>
      </c>
      <c r="E84" s="15">
        <v>1913.82</v>
      </c>
      <c r="F84" s="16">
        <v>5.3E-3</v>
      </c>
      <c r="G84" s="16"/>
    </row>
    <row r="85" spans="1:7" x14ac:dyDescent="0.25">
      <c r="A85" s="13" t="s">
        <v>813</v>
      </c>
      <c r="B85" s="31" t="s">
        <v>814</v>
      </c>
      <c r="C85" s="31" t="s">
        <v>355</v>
      </c>
      <c r="D85" s="14">
        <v>859349</v>
      </c>
      <c r="E85" s="15">
        <v>1833.76</v>
      </c>
      <c r="F85" s="16">
        <v>5.1000000000000004E-3</v>
      </c>
      <c r="G85" s="16"/>
    </row>
    <row r="86" spans="1:7" x14ac:dyDescent="0.25">
      <c r="A86" s="13" t="s">
        <v>795</v>
      </c>
      <c r="B86" s="31" t="s">
        <v>796</v>
      </c>
      <c r="C86" s="31" t="s">
        <v>376</v>
      </c>
      <c r="D86" s="14">
        <v>209641</v>
      </c>
      <c r="E86" s="15">
        <v>1823.88</v>
      </c>
      <c r="F86" s="16">
        <v>5.1000000000000004E-3</v>
      </c>
      <c r="G86" s="16"/>
    </row>
    <row r="87" spans="1:7" x14ac:dyDescent="0.25">
      <c r="A87" s="13" t="s">
        <v>823</v>
      </c>
      <c r="B87" s="31" t="s">
        <v>824</v>
      </c>
      <c r="C87" s="31" t="s">
        <v>396</v>
      </c>
      <c r="D87" s="14">
        <v>868406</v>
      </c>
      <c r="E87" s="15">
        <v>1807.07</v>
      </c>
      <c r="F87" s="16">
        <v>5.0000000000000001E-3</v>
      </c>
      <c r="G87" s="16"/>
    </row>
    <row r="88" spans="1:7" x14ac:dyDescent="0.25">
      <c r="A88" s="13" t="s">
        <v>839</v>
      </c>
      <c r="B88" s="31" t="s">
        <v>840</v>
      </c>
      <c r="C88" s="31" t="s">
        <v>561</v>
      </c>
      <c r="D88" s="14">
        <v>248533</v>
      </c>
      <c r="E88" s="15">
        <v>1731.65</v>
      </c>
      <c r="F88" s="16">
        <v>4.7999999999999996E-3</v>
      </c>
      <c r="G88" s="16"/>
    </row>
    <row r="89" spans="1:7" x14ac:dyDescent="0.25">
      <c r="A89" s="13" t="s">
        <v>406</v>
      </c>
      <c r="B89" s="31" t="s">
        <v>407</v>
      </c>
      <c r="C89" s="31" t="s">
        <v>352</v>
      </c>
      <c r="D89" s="14">
        <v>29867</v>
      </c>
      <c r="E89" s="15">
        <v>1712.26</v>
      </c>
      <c r="F89" s="16">
        <v>4.7000000000000002E-3</v>
      </c>
      <c r="G89" s="16"/>
    </row>
    <row r="90" spans="1:7" x14ac:dyDescent="0.25">
      <c r="A90" s="13" t="s">
        <v>637</v>
      </c>
      <c r="B90" s="31" t="s">
        <v>638</v>
      </c>
      <c r="C90" s="31" t="s">
        <v>363</v>
      </c>
      <c r="D90" s="14">
        <v>150841</v>
      </c>
      <c r="E90" s="15">
        <v>1591</v>
      </c>
      <c r="F90" s="16">
        <v>4.4000000000000003E-3</v>
      </c>
      <c r="G90" s="16"/>
    </row>
    <row r="91" spans="1:7" x14ac:dyDescent="0.25">
      <c r="A91" s="13" t="s">
        <v>508</v>
      </c>
      <c r="B91" s="31" t="s">
        <v>509</v>
      </c>
      <c r="C91" s="31" t="s">
        <v>376</v>
      </c>
      <c r="D91" s="14">
        <v>36770</v>
      </c>
      <c r="E91" s="15">
        <v>1512.13</v>
      </c>
      <c r="F91" s="16">
        <v>4.1999999999999997E-3</v>
      </c>
      <c r="G91" s="16"/>
    </row>
    <row r="92" spans="1:7" x14ac:dyDescent="0.25">
      <c r="A92" s="13" t="s">
        <v>876</v>
      </c>
      <c r="B92" s="31" t="s">
        <v>877</v>
      </c>
      <c r="C92" s="31" t="s">
        <v>603</v>
      </c>
      <c r="D92" s="14">
        <v>95290</v>
      </c>
      <c r="E92" s="15">
        <v>1484.71</v>
      </c>
      <c r="F92" s="16">
        <v>4.1000000000000003E-3</v>
      </c>
      <c r="G92" s="16"/>
    </row>
    <row r="93" spans="1:7" x14ac:dyDescent="0.25">
      <c r="A93" s="13" t="s">
        <v>1057</v>
      </c>
      <c r="B93" s="31" t="s">
        <v>1058</v>
      </c>
      <c r="C93" s="31" t="s">
        <v>459</v>
      </c>
      <c r="D93" s="14">
        <v>124437</v>
      </c>
      <c r="E93" s="15">
        <v>1480.49</v>
      </c>
      <c r="F93" s="16">
        <v>4.1000000000000003E-3</v>
      </c>
      <c r="G93" s="16"/>
    </row>
    <row r="94" spans="1:7" x14ac:dyDescent="0.25">
      <c r="A94" s="13" t="s">
        <v>841</v>
      </c>
      <c r="B94" s="31" t="s">
        <v>842</v>
      </c>
      <c r="C94" s="31" t="s">
        <v>349</v>
      </c>
      <c r="D94" s="14">
        <v>53338</v>
      </c>
      <c r="E94" s="15">
        <v>1478.13</v>
      </c>
      <c r="F94" s="16">
        <v>4.1000000000000003E-3</v>
      </c>
      <c r="G94" s="16"/>
    </row>
    <row r="95" spans="1:7" x14ac:dyDescent="0.25">
      <c r="A95" s="13" t="s">
        <v>410</v>
      </c>
      <c r="B95" s="31" t="s">
        <v>411</v>
      </c>
      <c r="C95" s="31" t="s">
        <v>363</v>
      </c>
      <c r="D95" s="14">
        <v>26613</v>
      </c>
      <c r="E95" s="15">
        <v>1347.43</v>
      </c>
      <c r="F95" s="16">
        <v>3.7000000000000002E-3</v>
      </c>
      <c r="G95" s="16"/>
    </row>
    <row r="96" spans="1:7" x14ac:dyDescent="0.25">
      <c r="A96" s="13" t="s">
        <v>815</v>
      </c>
      <c r="B96" s="31" t="s">
        <v>816</v>
      </c>
      <c r="C96" s="31" t="s">
        <v>425</v>
      </c>
      <c r="D96" s="14">
        <v>115906</v>
      </c>
      <c r="E96" s="15">
        <v>1255.0899999999999</v>
      </c>
      <c r="F96" s="16">
        <v>3.5000000000000001E-3</v>
      </c>
      <c r="G96" s="16"/>
    </row>
    <row r="97" spans="1:7" x14ac:dyDescent="0.25">
      <c r="A97" s="13" t="s">
        <v>845</v>
      </c>
      <c r="B97" s="31" t="s">
        <v>846</v>
      </c>
      <c r="C97" s="31" t="s">
        <v>417</v>
      </c>
      <c r="D97" s="14">
        <v>1064808</v>
      </c>
      <c r="E97" s="15">
        <v>1223.57</v>
      </c>
      <c r="F97" s="16">
        <v>3.3999999999999998E-3</v>
      </c>
      <c r="G97" s="16"/>
    </row>
    <row r="98" spans="1:7" x14ac:dyDescent="0.25">
      <c r="A98" s="13" t="s">
        <v>1059</v>
      </c>
      <c r="B98" s="31" t="s">
        <v>1060</v>
      </c>
      <c r="C98" s="31" t="s">
        <v>425</v>
      </c>
      <c r="D98" s="14">
        <v>232682</v>
      </c>
      <c r="E98" s="15">
        <v>1046.72</v>
      </c>
      <c r="F98" s="16">
        <v>2.8999999999999998E-3</v>
      </c>
      <c r="G98" s="16"/>
    </row>
    <row r="99" spans="1:7" x14ac:dyDescent="0.25">
      <c r="A99" s="13" t="s">
        <v>528</v>
      </c>
      <c r="B99" s="31" t="s">
        <v>529</v>
      </c>
      <c r="C99" s="31" t="s">
        <v>363</v>
      </c>
      <c r="D99" s="14">
        <v>66736</v>
      </c>
      <c r="E99" s="15">
        <v>987.29</v>
      </c>
      <c r="F99" s="16">
        <v>2.7000000000000001E-3</v>
      </c>
      <c r="G99" s="16"/>
    </row>
    <row r="100" spans="1:7" x14ac:dyDescent="0.25">
      <c r="A100" s="13" t="s">
        <v>597</v>
      </c>
      <c r="B100" s="31" t="s">
        <v>598</v>
      </c>
      <c r="C100" s="31" t="s">
        <v>368</v>
      </c>
      <c r="D100" s="14">
        <v>163747</v>
      </c>
      <c r="E100" s="15">
        <v>924.84</v>
      </c>
      <c r="F100" s="16">
        <v>2.5999999999999999E-3</v>
      </c>
      <c r="G100" s="16"/>
    </row>
    <row r="101" spans="1:7" x14ac:dyDescent="0.25">
      <c r="A101" s="13" t="s">
        <v>601</v>
      </c>
      <c r="B101" s="31" t="s">
        <v>602</v>
      </c>
      <c r="C101" s="31" t="s">
        <v>603</v>
      </c>
      <c r="D101" s="14">
        <v>121667</v>
      </c>
      <c r="E101" s="15">
        <v>198.26</v>
      </c>
      <c r="F101" s="16">
        <v>5.0000000000000001E-4</v>
      </c>
      <c r="G101" s="16"/>
    </row>
    <row r="102" spans="1:7" x14ac:dyDescent="0.25">
      <c r="A102" s="17" t="s">
        <v>230</v>
      </c>
      <c r="B102" s="32"/>
      <c r="C102" s="32"/>
      <c r="D102" s="18"/>
      <c r="E102" s="37">
        <v>355552.04</v>
      </c>
      <c r="F102" s="38">
        <v>0.98480000000000001</v>
      </c>
      <c r="G102" s="21"/>
    </row>
    <row r="103" spans="1:7" x14ac:dyDescent="0.25">
      <c r="A103" s="17" t="s">
        <v>487</v>
      </c>
      <c r="B103" s="31"/>
      <c r="C103" s="31"/>
      <c r="D103" s="14"/>
      <c r="E103" s="15"/>
      <c r="F103" s="16"/>
      <c r="G103" s="16"/>
    </row>
    <row r="104" spans="1:7" x14ac:dyDescent="0.25">
      <c r="A104" s="17" t="s">
        <v>230</v>
      </c>
      <c r="B104" s="31"/>
      <c r="C104" s="31"/>
      <c r="D104" s="14"/>
      <c r="E104" s="39" t="s">
        <v>130</v>
      </c>
      <c r="F104" s="40" t="s">
        <v>130</v>
      </c>
      <c r="G104" s="16"/>
    </row>
    <row r="105" spans="1:7" x14ac:dyDescent="0.25">
      <c r="A105" s="24" t="s">
        <v>237</v>
      </c>
      <c r="B105" s="33"/>
      <c r="C105" s="33"/>
      <c r="D105" s="25"/>
      <c r="E105" s="28">
        <v>355552.04</v>
      </c>
      <c r="F105" s="29">
        <v>0.98480000000000001</v>
      </c>
      <c r="G105" s="21"/>
    </row>
    <row r="106" spans="1:7" x14ac:dyDescent="0.25">
      <c r="A106" s="13"/>
      <c r="B106" s="31"/>
      <c r="C106" s="31"/>
      <c r="D106" s="14"/>
      <c r="E106" s="15"/>
      <c r="F106" s="16"/>
      <c r="G106" s="16"/>
    </row>
    <row r="107" spans="1:7" x14ac:dyDescent="0.25">
      <c r="A107" s="13"/>
      <c r="B107" s="31"/>
      <c r="C107" s="31"/>
      <c r="D107" s="14"/>
      <c r="E107" s="15"/>
      <c r="F107" s="16"/>
      <c r="G107" s="16"/>
    </row>
    <row r="108" spans="1:7" x14ac:dyDescent="0.25">
      <c r="A108" s="17" t="s">
        <v>238</v>
      </c>
      <c r="B108" s="31"/>
      <c r="C108" s="31"/>
      <c r="D108" s="14"/>
      <c r="E108" s="15"/>
      <c r="F108" s="16"/>
      <c r="G108" s="16"/>
    </row>
    <row r="109" spans="1:7" x14ac:dyDescent="0.25">
      <c r="A109" s="13" t="s">
        <v>239</v>
      </c>
      <c r="B109" s="31"/>
      <c r="C109" s="31"/>
      <c r="D109" s="14"/>
      <c r="E109" s="15">
        <v>5359.1</v>
      </c>
      <c r="F109" s="16">
        <v>1.4800000000000001E-2</v>
      </c>
      <c r="G109" s="16">
        <v>6.5728999999999996E-2</v>
      </c>
    </row>
    <row r="110" spans="1:7" x14ac:dyDescent="0.25">
      <c r="A110" s="17" t="s">
        <v>230</v>
      </c>
      <c r="B110" s="32"/>
      <c r="C110" s="32"/>
      <c r="D110" s="18"/>
      <c r="E110" s="37">
        <v>5359.1</v>
      </c>
      <c r="F110" s="38">
        <v>1.4800000000000001E-2</v>
      </c>
      <c r="G110" s="21"/>
    </row>
    <row r="111" spans="1:7" x14ac:dyDescent="0.25">
      <c r="A111" s="13"/>
      <c r="B111" s="31"/>
      <c r="C111" s="31"/>
      <c r="D111" s="14"/>
      <c r="E111" s="15"/>
      <c r="F111" s="16"/>
      <c r="G111" s="16"/>
    </row>
    <row r="112" spans="1:7" x14ac:dyDescent="0.25">
      <c r="A112" s="24" t="s">
        <v>237</v>
      </c>
      <c r="B112" s="33"/>
      <c r="C112" s="33"/>
      <c r="D112" s="25"/>
      <c r="E112" s="19">
        <v>5359.1</v>
      </c>
      <c r="F112" s="20">
        <v>1.4800000000000001E-2</v>
      </c>
      <c r="G112" s="21"/>
    </row>
    <row r="113" spans="1:7" x14ac:dyDescent="0.25">
      <c r="A113" s="13" t="s">
        <v>240</v>
      </c>
      <c r="B113" s="31"/>
      <c r="C113" s="31"/>
      <c r="D113" s="14"/>
      <c r="E113" s="15">
        <v>0.9650647</v>
      </c>
      <c r="F113" s="16">
        <v>1.9999999999999999E-6</v>
      </c>
      <c r="G113" s="16"/>
    </row>
    <row r="114" spans="1:7" x14ac:dyDescent="0.25">
      <c r="A114" s="13" t="s">
        <v>241</v>
      </c>
      <c r="B114" s="31"/>
      <c r="C114" s="31"/>
      <c r="D114" s="14"/>
      <c r="E114" s="15">
        <v>100.93493530000001</v>
      </c>
      <c r="F114" s="16">
        <v>3.9800000000000002E-4</v>
      </c>
      <c r="G114" s="16">
        <v>6.5728999999999996E-2</v>
      </c>
    </row>
    <row r="115" spans="1:7" x14ac:dyDescent="0.25">
      <c r="A115" s="26" t="s">
        <v>242</v>
      </c>
      <c r="B115" s="34"/>
      <c r="C115" s="34"/>
      <c r="D115" s="27"/>
      <c r="E115" s="28">
        <v>361013.04</v>
      </c>
      <c r="F115" s="29">
        <v>1</v>
      </c>
      <c r="G115" s="29"/>
    </row>
    <row r="120" spans="1:7" x14ac:dyDescent="0.25">
      <c r="A120" s="1" t="s">
        <v>244</v>
      </c>
    </row>
    <row r="121" spans="1:7" x14ac:dyDescent="0.25">
      <c r="A121" s="48" t="s">
        <v>245</v>
      </c>
      <c r="B121" s="3" t="s">
        <v>130</v>
      </c>
    </row>
    <row r="122" spans="1:7" x14ac:dyDescent="0.25">
      <c r="A122" t="s">
        <v>246</v>
      </c>
    </row>
    <row r="123" spans="1:7" x14ac:dyDescent="0.25">
      <c r="A123" t="s">
        <v>337</v>
      </c>
      <c r="B123" t="s">
        <v>248</v>
      </c>
      <c r="C123" t="s">
        <v>248</v>
      </c>
    </row>
    <row r="124" spans="1:7" x14ac:dyDescent="0.25">
      <c r="B124" s="49">
        <v>45657</v>
      </c>
      <c r="C124" s="49">
        <v>45688</v>
      </c>
    </row>
    <row r="125" spans="1:7" x14ac:dyDescent="0.25">
      <c r="A125" t="s">
        <v>338</v>
      </c>
      <c r="B125">
        <v>101.15600000000001</v>
      </c>
      <c r="C125">
        <v>94.92</v>
      </c>
    </row>
    <row r="126" spans="1:7" x14ac:dyDescent="0.25">
      <c r="A126" t="s">
        <v>339</v>
      </c>
      <c r="B126">
        <v>39.237000000000002</v>
      </c>
      <c r="C126">
        <v>36.817999999999998</v>
      </c>
    </row>
    <row r="127" spans="1:7" x14ac:dyDescent="0.25">
      <c r="A127" t="s">
        <v>340</v>
      </c>
      <c r="B127">
        <v>86.653000000000006</v>
      </c>
      <c r="C127">
        <v>81.212000000000003</v>
      </c>
    </row>
    <row r="128" spans="1:7" x14ac:dyDescent="0.25">
      <c r="A128" t="s">
        <v>341</v>
      </c>
      <c r="B128">
        <v>33.048000000000002</v>
      </c>
      <c r="C128">
        <v>30.972999999999999</v>
      </c>
    </row>
    <row r="130" spans="1:4" x14ac:dyDescent="0.25">
      <c r="A130" t="s">
        <v>250</v>
      </c>
      <c r="B130" s="3" t="s">
        <v>130</v>
      </c>
    </row>
    <row r="131" spans="1:4" x14ac:dyDescent="0.25">
      <c r="A131" t="s">
        <v>251</v>
      </c>
      <c r="B131" s="3" t="s">
        <v>130</v>
      </c>
    </row>
    <row r="132" spans="1:4" ht="30" customHeight="1" x14ac:dyDescent="0.25">
      <c r="A132" s="48" t="s">
        <v>252</v>
      </c>
      <c r="B132" s="3" t="s">
        <v>130</v>
      </c>
    </row>
    <row r="133" spans="1:4" ht="30" customHeight="1" x14ac:dyDescent="0.25">
      <c r="A133" s="48" t="s">
        <v>253</v>
      </c>
      <c r="B133" s="3" t="s">
        <v>130</v>
      </c>
    </row>
    <row r="134" spans="1:4" x14ac:dyDescent="0.25">
      <c r="A134" t="s">
        <v>495</v>
      </c>
      <c r="B134" s="50">
        <v>0.11849999999999999</v>
      </c>
    </row>
    <row r="135" spans="1:4" ht="45" customHeight="1" x14ac:dyDescent="0.25">
      <c r="A135" s="48" t="s">
        <v>255</v>
      </c>
      <c r="B135" s="3" t="s">
        <v>130</v>
      </c>
    </row>
    <row r="136" spans="1:4" x14ac:dyDescent="0.25">
      <c r="B136" s="3"/>
    </row>
    <row r="137" spans="1:4" ht="30" customHeight="1" x14ac:dyDescent="0.25">
      <c r="A137" s="48" t="s">
        <v>256</v>
      </c>
      <c r="B137" s="3" t="s">
        <v>130</v>
      </c>
    </row>
    <row r="138" spans="1:4" ht="30" customHeight="1" x14ac:dyDescent="0.25">
      <c r="A138" s="48" t="s">
        <v>257</v>
      </c>
      <c r="B138" t="s">
        <v>130</v>
      </c>
    </row>
    <row r="139" spans="1:4" ht="30" customHeight="1" x14ac:dyDescent="0.25">
      <c r="A139" s="48" t="s">
        <v>258</v>
      </c>
      <c r="B139" s="3" t="s">
        <v>130</v>
      </c>
    </row>
    <row r="140" spans="1:4" ht="30" customHeight="1" x14ac:dyDescent="0.25">
      <c r="A140" s="48" t="s">
        <v>259</v>
      </c>
      <c r="B140" s="3" t="s">
        <v>130</v>
      </c>
    </row>
    <row r="142" spans="1:4" ht="69.95" customHeight="1" x14ac:dyDescent="0.25">
      <c r="A142" s="75" t="s">
        <v>269</v>
      </c>
      <c r="B142" s="75" t="s">
        <v>270</v>
      </c>
      <c r="C142" s="75" t="s">
        <v>4</v>
      </c>
      <c r="D142" s="75" t="s">
        <v>5</v>
      </c>
    </row>
    <row r="143" spans="1:4" ht="69.95" customHeight="1" x14ac:dyDescent="0.25">
      <c r="A143" s="75" t="s">
        <v>1061</v>
      </c>
      <c r="B143" s="75"/>
      <c r="C143" s="75" t="s">
        <v>32</v>
      </c>
      <c r="D143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85"/>
  <sheetViews>
    <sheetView showGridLines="0" workbookViewId="0">
      <pane ySplit="4" topLeftCell="A157" activePane="bottomLeft" state="frozen"/>
      <selection pane="bottomLeft" activeCell="A160" sqref="A160:A16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1062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1063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353</v>
      </c>
      <c r="B8" s="31" t="s">
        <v>354</v>
      </c>
      <c r="C8" s="31" t="s">
        <v>355</v>
      </c>
      <c r="D8" s="14">
        <v>1167577</v>
      </c>
      <c r="E8" s="15">
        <v>14627.4</v>
      </c>
      <c r="F8" s="16">
        <v>6.1699999999999998E-2</v>
      </c>
      <c r="G8" s="16"/>
    </row>
    <row r="9" spans="1:8" x14ac:dyDescent="0.25">
      <c r="A9" s="13" t="s">
        <v>369</v>
      </c>
      <c r="B9" s="31" t="s">
        <v>370</v>
      </c>
      <c r="C9" s="31" t="s">
        <v>355</v>
      </c>
      <c r="D9" s="14">
        <v>585382</v>
      </c>
      <c r="E9" s="15">
        <v>9944.18</v>
      </c>
      <c r="F9" s="16">
        <v>4.19E-2</v>
      </c>
      <c r="G9" s="16"/>
    </row>
    <row r="10" spans="1:8" x14ac:dyDescent="0.25">
      <c r="A10" s="13" t="s">
        <v>513</v>
      </c>
      <c r="B10" s="31" t="s">
        <v>514</v>
      </c>
      <c r="C10" s="31" t="s">
        <v>393</v>
      </c>
      <c r="D10" s="14">
        <v>394006</v>
      </c>
      <c r="E10" s="15">
        <v>6407.72</v>
      </c>
      <c r="F10" s="16">
        <v>2.7E-2</v>
      </c>
      <c r="G10" s="16"/>
    </row>
    <row r="11" spans="1:8" x14ac:dyDescent="0.25">
      <c r="A11" s="13" t="s">
        <v>429</v>
      </c>
      <c r="B11" s="31" t="s">
        <v>430</v>
      </c>
      <c r="C11" s="31" t="s">
        <v>363</v>
      </c>
      <c r="D11" s="14">
        <v>322658</v>
      </c>
      <c r="E11" s="15">
        <v>5626.99</v>
      </c>
      <c r="F11" s="16">
        <v>2.3699999999999999E-2</v>
      </c>
      <c r="G11" s="16"/>
    </row>
    <row r="12" spans="1:8" x14ac:dyDescent="0.25">
      <c r="A12" s="13" t="s">
        <v>517</v>
      </c>
      <c r="B12" s="31" t="s">
        <v>518</v>
      </c>
      <c r="C12" s="31" t="s">
        <v>417</v>
      </c>
      <c r="D12" s="14">
        <v>1714490</v>
      </c>
      <c r="E12" s="15">
        <v>5554.95</v>
      </c>
      <c r="F12" s="16">
        <v>2.3400000000000001E-2</v>
      </c>
      <c r="G12" s="16"/>
    </row>
    <row r="13" spans="1:8" x14ac:dyDescent="0.25">
      <c r="A13" s="13" t="s">
        <v>502</v>
      </c>
      <c r="B13" s="31" t="s">
        <v>503</v>
      </c>
      <c r="C13" s="31" t="s">
        <v>437</v>
      </c>
      <c r="D13" s="14">
        <v>374886</v>
      </c>
      <c r="E13" s="15">
        <v>4742.68</v>
      </c>
      <c r="F13" s="16">
        <v>0.02</v>
      </c>
      <c r="G13" s="16"/>
    </row>
    <row r="14" spans="1:8" x14ac:dyDescent="0.25">
      <c r="A14" s="13" t="s">
        <v>374</v>
      </c>
      <c r="B14" s="31" t="s">
        <v>375</v>
      </c>
      <c r="C14" s="31" t="s">
        <v>376</v>
      </c>
      <c r="D14" s="14">
        <v>256869</v>
      </c>
      <c r="E14" s="15">
        <v>4432.1499999999996</v>
      </c>
      <c r="F14" s="16">
        <v>1.8700000000000001E-2</v>
      </c>
      <c r="G14" s="16"/>
    </row>
    <row r="15" spans="1:8" x14ac:dyDescent="0.25">
      <c r="A15" s="13" t="s">
        <v>506</v>
      </c>
      <c r="B15" s="31" t="s">
        <v>507</v>
      </c>
      <c r="C15" s="31" t="s">
        <v>376</v>
      </c>
      <c r="D15" s="14">
        <v>226432</v>
      </c>
      <c r="E15" s="15">
        <v>4256.47</v>
      </c>
      <c r="F15" s="16">
        <v>1.7999999999999999E-2</v>
      </c>
      <c r="G15" s="16"/>
    </row>
    <row r="16" spans="1:8" x14ac:dyDescent="0.25">
      <c r="A16" s="13" t="s">
        <v>499</v>
      </c>
      <c r="B16" s="31" t="s">
        <v>500</v>
      </c>
      <c r="C16" s="31" t="s">
        <v>501</v>
      </c>
      <c r="D16" s="14">
        <v>105183</v>
      </c>
      <c r="E16" s="15">
        <v>3752.3</v>
      </c>
      <c r="F16" s="16">
        <v>1.5800000000000002E-2</v>
      </c>
      <c r="G16" s="16"/>
    </row>
    <row r="17" spans="1:7" x14ac:dyDescent="0.25">
      <c r="A17" s="13" t="s">
        <v>515</v>
      </c>
      <c r="B17" s="31" t="s">
        <v>516</v>
      </c>
      <c r="C17" s="31" t="s">
        <v>420</v>
      </c>
      <c r="D17" s="14">
        <v>29594</v>
      </c>
      <c r="E17" s="15">
        <v>3643.21</v>
      </c>
      <c r="F17" s="16">
        <v>1.54E-2</v>
      </c>
      <c r="G17" s="16"/>
    </row>
    <row r="18" spans="1:7" x14ac:dyDescent="0.25">
      <c r="A18" s="13" t="s">
        <v>510</v>
      </c>
      <c r="B18" s="31" t="s">
        <v>511</v>
      </c>
      <c r="C18" s="31" t="s">
        <v>512</v>
      </c>
      <c r="D18" s="14">
        <v>770186</v>
      </c>
      <c r="E18" s="15">
        <v>3446.58</v>
      </c>
      <c r="F18" s="16">
        <v>1.4500000000000001E-2</v>
      </c>
      <c r="G18" s="16"/>
    </row>
    <row r="19" spans="1:7" x14ac:dyDescent="0.25">
      <c r="A19" s="13" t="s">
        <v>399</v>
      </c>
      <c r="B19" s="31" t="s">
        <v>400</v>
      </c>
      <c r="C19" s="31" t="s">
        <v>355</v>
      </c>
      <c r="D19" s="14">
        <v>336400</v>
      </c>
      <c r="E19" s="15">
        <v>3317.24</v>
      </c>
      <c r="F19" s="16">
        <v>1.4E-2</v>
      </c>
      <c r="G19" s="16"/>
    </row>
    <row r="20" spans="1:7" x14ac:dyDescent="0.25">
      <c r="A20" s="13" t="s">
        <v>508</v>
      </c>
      <c r="B20" s="31" t="s">
        <v>509</v>
      </c>
      <c r="C20" s="31" t="s">
        <v>376</v>
      </c>
      <c r="D20" s="14">
        <v>76846</v>
      </c>
      <c r="E20" s="15">
        <v>3160.21</v>
      </c>
      <c r="F20" s="16">
        <v>1.3299999999999999E-2</v>
      </c>
      <c r="G20" s="16"/>
    </row>
    <row r="21" spans="1:7" x14ac:dyDescent="0.25">
      <c r="A21" s="13" t="s">
        <v>557</v>
      </c>
      <c r="B21" s="31" t="s">
        <v>558</v>
      </c>
      <c r="C21" s="31" t="s">
        <v>363</v>
      </c>
      <c r="D21" s="14">
        <v>128610</v>
      </c>
      <c r="E21" s="15">
        <v>3132.17</v>
      </c>
      <c r="F21" s="16">
        <v>1.32E-2</v>
      </c>
      <c r="G21" s="16"/>
    </row>
    <row r="22" spans="1:7" x14ac:dyDescent="0.25">
      <c r="A22" s="13" t="s">
        <v>591</v>
      </c>
      <c r="B22" s="31" t="s">
        <v>592</v>
      </c>
      <c r="C22" s="31" t="s">
        <v>473</v>
      </c>
      <c r="D22" s="14">
        <v>1009187</v>
      </c>
      <c r="E22" s="15">
        <v>2650.23</v>
      </c>
      <c r="F22" s="16">
        <v>1.12E-2</v>
      </c>
      <c r="G22" s="16"/>
    </row>
    <row r="23" spans="1:7" x14ac:dyDescent="0.25">
      <c r="A23" s="13" t="s">
        <v>546</v>
      </c>
      <c r="B23" s="31" t="s">
        <v>547</v>
      </c>
      <c r="C23" s="31" t="s">
        <v>360</v>
      </c>
      <c r="D23" s="14">
        <v>36515</v>
      </c>
      <c r="E23" s="15">
        <v>2486.85</v>
      </c>
      <c r="F23" s="16">
        <v>1.0500000000000001E-2</v>
      </c>
      <c r="G23" s="16"/>
    </row>
    <row r="24" spans="1:7" x14ac:dyDescent="0.25">
      <c r="A24" s="13" t="s">
        <v>382</v>
      </c>
      <c r="B24" s="31" t="s">
        <v>383</v>
      </c>
      <c r="C24" s="31" t="s">
        <v>355</v>
      </c>
      <c r="D24" s="14">
        <v>319890</v>
      </c>
      <c r="E24" s="15">
        <v>2472.4299999999998</v>
      </c>
      <c r="F24" s="16">
        <v>1.04E-2</v>
      </c>
      <c r="G24" s="16"/>
    </row>
    <row r="25" spans="1:7" x14ac:dyDescent="0.25">
      <c r="A25" s="13" t="s">
        <v>423</v>
      </c>
      <c r="B25" s="31" t="s">
        <v>424</v>
      </c>
      <c r="C25" s="31" t="s">
        <v>425</v>
      </c>
      <c r="D25" s="14">
        <v>138297</v>
      </c>
      <c r="E25" s="15">
        <v>2400.9699999999998</v>
      </c>
      <c r="F25" s="16">
        <v>1.01E-2</v>
      </c>
      <c r="G25" s="16"/>
    </row>
    <row r="26" spans="1:7" x14ac:dyDescent="0.25">
      <c r="A26" s="13" t="s">
        <v>1064</v>
      </c>
      <c r="B26" s="31" t="s">
        <v>1065</v>
      </c>
      <c r="C26" s="31" t="s">
        <v>420</v>
      </c>
      <c r="D26" s="14">
        <v>44058</v>
      </c>
      <c r="E26" s="15">
        <v>2288.5</v>
      </c>
      <c r="F26" s="16">
        <v>9.7000000000000003E-3</v>
      </c>
      <c r="G26" s="16"/>
    </row>
    <row r="27" spans="1:7" x14ac:dyDescent="0.25">
      <c r="A27" s="13" t="s">
        <v>361</v>
      </c>
      <c r="B27" s="31" t="s">
        <v>362</v>
      </c>
      <c r="C27" s="31" t="s">
        <v>363</v>
      </c>
      <c r="D27" s="14">
        <v>105860</v>
      </c>
      <c r="E27" s="15">
        <v>2202.36</v>
      </c>
      <c r="F27" s="16">
        <v>9.2999999999999992E-3</v>
      </c>
      <c r="G27" s="16"/>
    </row>
    <row r="28" spans="1:7" x14ac:dyDescent="0.25">
      <c r="A28" s="13" t="s">
        <v>504</v>
      </c>
      <c r="B28" s="31" t="s">
        <v>505</v>
      </c>
      <c r="C28" s="31" t="s">
        <v>425</v>
      </c>
      <c r="D28" s="14">
        <v>27221</v>
      </c>
      <c r="E28" s="15">
        <v>2146.4</v>
      </c>
      <c r="F28" s="16">
        <v>9.1000000000000004E-3</v>
      </c>
      <c r="G28" s="16"/>
    </row>
    <row r="29" spans="1:7" x14ac:dyDescent="0.25">
      <c r="A29" s="13" t="s">
        <v>401</v>
      </c>
      <c r="B29" s="31" t="s">
        <v>402</v>
      </c>
      <c r="C29" s="31" t="s">
        <v>403</v>
      </c>
      <c r="D29" s="14">
        <v>122842</v>
      </c>
      <c r="E29" s="15">
        <v>2121.2399999999998</v>
      </c>
      <c r="F29" s="16">
        <v>8.8999999999999999E-3</v>
      </c>
      <c r="G29" s="16"/>
    </row>
    <row r="30" spans="1:7" x14ac:dyDescent="0.25">
      <c r="A30" s="13" t="s">
        <v>1066</v>
      </c>
      <c r="B30" s="31" t="s">
        <v>1067</v>
      </c>
      <c r="C30" s="31" t="s">
        <v>865</v>
      </c>
      <c r="D30" s="14">
        <v>120395</v>
      </c>
      <c r="E30" s="15">
        <v>2120.34</v>
      </c>
      <c r="F30" s="16">
        <v>8.8999999999999999E-3</v>
      </c>
      <c r="G30" s="16"/>
    </row>
    <row r="31" spans="1:7" x14ac:dyDescent="0.25">
      <c r="A31" s="13" t="s">
        <v>829</v>
      </c>
      <c r="B31" s="31" t="s">
        <v>830</v>
      </c>
      <c r="C31" s="31" t="s">
        <v>420</v>
      </c>
      <c r="D31" s="14">
        <v>83054</v>
      </c>
      <c r="E31" s="15">
        <v>2041.38</v>
      </c>
      <c r="F31" s="16">
        <v>8.6E-3</v>
      </c>
      <c r="G31" s="16"/>
    </row>
    <row r="32" spans="1:7" x14ac:dyDescent="0.25">
      <c r="A32" s="13" t="s">
        <v>350</v>
      </c>
      <c r="B32" s="31" t="s">
        <v>351</v>
      </c>
      <c r="C32" s="31" t="s">
        <v>352</v>
      </c>
      <c r="D32" s="14">
        <v>36729</v>
      </c>
      <c r="E32" s="15">
        <v>1948.82</v>
      </c>
      <c r="F32" s="16">
        <v>8.2000000000000007E-3</v>
      </c>
      <c r="G32" s="16"/>
    </row>
    <row r="33" spans="1:7" x14ac:dyDescent="0.25">
      <c r="A33" s="13" t="s">
        <v>837</v>
      </c>
      <c r="B33" s="31" t="s">
        <v>838</v>
      </c>
      <c r="C33" s="31" t="s">
        <v>478</v>
      </c>
      <c r="D33" s="14">
        <v>83357</v>
      </c>
      <c r="E33" s="15">
        <v>1941.76</v>
      </c>
      <c r="F33" s="16">
        <v>8.2000000000000007E-3</v>
      </c>
      <c r="G33" s="16"/>
    </row>
    <row r="34" spans="1:7" x14ac:dyDescent="0.25">
      <c r="A34" s="13" t="s">
        <v>623</v>
      </c>
      <c r="B34" s="31" t="s">
        <v>624</v>
      </c>
      <c r="C34" s="31" t="s">
        <v>368</v>
      </c>
      <c r="D34" s="14">
        <v>12889</v>
      </c>
      <c r="E34" s="15">
        <v>1931.54</v>
      </c>
      <c r="F34" s="16">
        <v>8.0999999999999996E-3</v>
      </c>
      <c r="G34" s="16"/>
    </row>
    <row r="35" spans="1:7" x14ac:dyDescent="0.25">
      <c r="A35" s="13" t="s">
        <v>387</v>
      </c>
      <c r="B35" s="31" t="s">
        <v>388</v>
      </c>
      <c r="C35" s="31" t="s">
        <v>376</v>
      </c>
      <c r="D35" s="14">
        <v>31991</v>
      </c>
      <c r="E35" s="15">
        <v>1929.89</v>
      </c>
      <c r="F35" s="16">
        <v>8.0999999999999996E-3</v>
      </c>
      <c r="G35" s="16"/>
    </row>
    <row r="36" spans="1:7" x14ac:dyDescent="0.25">
      <c r="A36" s="13" t="s">
        <v>589</v>
      </c>
      <c r="B36" s="31" t="s">
        <v>590</v>
      </c>
      <c r="C36" s="31" t="s">
        <v>352</v>
      </c>
      <c r="D36" s="14">
        <v>319920</v>
      </c>
      <c r="E36" s="15">
        <v>1867.69</v>
      </c>
      <c r="F36" s="16">
        <v>7.9000000000000008E-3</v>
      </c>
      <c r="G36" s="16"/>
    </row>
    <row r="37" spans="1:7" x14ac:dyDescent="0.25">
      <c r="A37" s="13" t="s">
        <v>1068</v>
      </c>
      <c r="B37" s="31" t="s">
        <v>1069</v>
      </c>
      <c r="C37" s="31" t="s">
        <v>363</v>
      </c>
      <c r="D37" s="14">
        <v>335000</v>
      </c>
      <c r="E37" s="15">
        <v>1863.77</v>
      </c>
      <c r="F37" s="16">
        <v>7.9000000000000008E-3</v>
      </c>
      <c r="G37" s="16"/>
    </row>
    <row r="38" spans="1:7" x14ac:dyDescent="0.25">
      <c r="A38" s="13" t="s">
        <v>530</v>
      </c>
      <c r="B38" s="31" t="s">
        <v>531</v>
      </c>
      <c r="C38" s="31" t="s">
        <v>532</v>
      </c>
      <c r="D38" s="14">
        <v>290380</v>
      </c>
      <c r="E38" s="15">
        <v>1852.77</v>
      </c>
      <c r="F38" s="16">
        <v>7.7999999999999996E-3</v>
      </c>
      <c r="G38" s="16"/>
    </row>
    <row r="39" spans="1:7" x14ac:dyDescent="0.25">
      <c r="A39" s="13" t="s">
        <v>519</v>
      </c>
      <c r="B39" s="31" t="s">
        <v>520</v>
      </c>
      <c r="C39" s="31" t="s">
        <v>355</v>
      </c>
      <c r="D39" s="14">
        <v>96563</v>
      </c>
      <c r="E39" s="15">
        <v>1835.95</v>
      </c>
      <c r="F39" s="16">
        <v>7.7000000000000002E-3</v>
      </c>
      <c r="G39" s="16"/>
    </row>
    <row r="40" spans="1:7" x14ac:dyDescent="0.25">
      <c r="A40" s="13" t="s">
        <v>521</v>
      </c>
      <c r="B40" s="31" t="s">
        <v>522</v>
      </c>
      <c r="C40" s="31" t="s">
        <v>420</v>
      </c>
      <c r="D40" s="14">
        <v>40787</v>
      </c>
      <c r="E40" s="15">
        <v>1769.81</v>
      </c>
      <c r="F40" s="16">
        <v>7.4999999999999997E-3</v>
      </c>
      <c r="G40" s="16"/>
    </row>
    <row r="41" spans="1:7" x14ac:dyDescent="0.25">
      <c r="A41" s="13" t="s">
        <v>412</v>
      </c>
      <c r="B41" s="31" t="s">
        <v>413</v>
      </c>
      <c r="C41" s="31" t="s">
        <v>414</v>
      </c>
      <c r="D41" s="14">
        <v>40563</v>
      </c>
      <c r="E41" s="15">
        <v>1754.09</v>
      </c>
      <c r="F41" s="16">
        <v>7.4000000000000003E-3</v>
      </c>
      <c r="G41" s="16"/>
    </row>
    <row r="42" spans="1:7" x14ac:dyDescent="0.25">
      <c r="A42" s="13" t="s">
        <v>1070</v>
      </c>
      <c r="B42" s="31" t="s">
        <v>1071</v>
      </c>
      <c r="C42" s="31" t="s">
        <v>373</v>
      </c>
      <c r="D42" s="14">
        <v>46500</v>
      </c>
      <c r="E42" s="15">
        <v>1704.06</v>
      </c>
      <c r="F42" s="16">
        <v>7.1999999999999998E-3</v>
      </c>
      <c r="G42" s="16"/>
    </row>
    <row r="43" spans="1:7" x14ac:dyDescent="0.25">
      <c r="A43" s="13" t="s">
        <v>555</v>
      </c>
      <c r="B43" s="31" t="s">
        <v>556</v>
      </c>
      <c r="C43" s="31" t="s">
        <v>363</v>
      </c>
      <c r="D43" s="14">
        <v>174355</v>
      </c>
      <c r="E43" s="15">
        <v>1691.68</v>
      </c>
      <c r="F43" s="16">
        <v>7.1000000000000004E-3</v>
      </c>
      <c r="G43" s="16"/>
    </row>
    <row r="44" spans="1:7" x14ac:dyDescent="0.25">
      <c r="A44" s="13" t="s">
        <v>548</v>
      </c>
      <c r="B44" s="31" t="s">
        <v>549</v>
      </c>
      <c r="C44" s="31" t="s">
        <v>550</v>
      </c>
      <c r="D44" s="14">
        <v>32495</v>
      </c>
      <c r="E44" s="15">
        <v>1666.88</v>
      </c>
      <c r="F44" s="16">
        <v>7.0000000000000001E-3</v>
      </c>
      <c r="G44" s="16"/>
    </row>
    <row r="45" spans="1:7" x14ac:dyDescent="0.25">
      <c r="A45" s="13" t="s">
        <v>1072</v>
      </c>
      <c r="B45" s="31" t="s">
        <v>1073</v>
      </c>
      <c r="C45" s="31" t="s">
        <v>349</v>
      </c>
      <c r="D45" s="14">
        <v>286309</v>
      </c>
      <c r="E45" s="15">
        <v>1633.11</v>
      </c>
      <c r="F45" s="16">
        <v>6.8999999999999999E-3</v>
      </c>
      <c r="G45" s="16"/>
    </row>
    <row r="46" spans="1:7" x14ac:dyDescent="0.25">
      <c r="A46" s="13" t="s">
        <v>537</v>
      </c>
      <c r="B46" s="31" t="s">
        <v>538</v>
      </c>
      <c r="C46" s="31" t="s">
        <v>539</v>
      </c>
      <c r="D46" s="14">
        <v>552993</v>
      </c>
      <c r="E46" s="15">
        <v>1618.33</v>
      </c>
      <c r="F46" s="16">
        <v>6.7999999999999996E-3</v>
      </c>
      <c r="G46" s="16"/>
    </row>
    <row r="47" spans="1:7" x14ac:dyDescent="0.25">
      <c r="A47" s="13" t="s">
        <v>523</v>
      </c>
      <c r="B47" s="31" t="s">
        <v>524</v>
      </c>
      <c r="C47" s="31" t="s">
        <v>525</v>
      </c>
      <c r="D47" s="14">
        <v>13471</v>
      </c>
      <c r="E47" s="15">
        <v>1547.47</v>
      </c>
      <c r="F47" s="16">
        <v>6.4999999999999997E-3</v>
      </c>
      <c r="G47" s="16"/>
    </row>
    <row r="48" spans="1:7" x14ac:dyDescent="0.25">
      <c r="A48" s="13" t="s">
        <v>526</v>
      </c>
      <c r="B48" s="31" t="s">
        <v>527</v>
      </c>
      <c r="C48" s="31" t="s">
        <v>420</v>
      </c>
      <c r="D48" s="14">
        <v>213964</v>
      </c>
      <c r="E48" s="15">
        <v>1532.2</v>
      </c>
      <c r="F48" s="16">
        <v>6.4999999999999997E-3</v>
      </c>
      <c r="G48" s="16"/>
    </row>
    <row r="49" spans="1:7" x14ac:dyDescent="0.25">
      <c r="A49" s="13" t="s">
        <v>364</v>
      </c>
      <c r="B49" s="31" t="s">
        <v>365</v>
      </c>
      <c r="C49" s="31" t="s">
        <v>363</v>
      </c>
      <c r="D49" s="14">
        <v>27091</v>
      </c>
      <c r="E49" s="15">
        <v>1511.05</v>
      </c>
      <c r="F49" s="16">
        <v>6.4000000000000003E-3</v>
      </c>
      <c r="G49" s="16"/>
    </row>
    <row r="50" spans="1:7" x14ac:dyDescent="0.25">
      <c r="A50" s="13" t="s">
        <v>551</v>
      </c>
      <c r="B50" s="31" t="s">
        <v>552</v>
      </c>
      <c r="C50" s="31" t="s">
        <v>425</v>
      </c>
      <c r="D50" s="14">
        <v>65616</v>
      </c>
      <c r="E50" s="15">
        <v>1482.13</v>
      </c>
      <c r="F50" s="16">
        <v>6.3E-3</v>
      </c>
      <c r="G50" s="16"/>
    </row>
    <row r="51" spans="1:7" x14ac:dyDescent="0.25">
      <c r="A51" s="13" t="s">
        <v>418</v>
      </c>
      <c r="B51" s="31" t="s">
        <v>419</v>
      </c>
      <c r="C51" s="31" t="s">
        <v>420</v>
      </c>
      <c r="D51" s="14">
        <v>16748</v>
      </c>
      <c r="E51" s="15">
        <v>1481.83</v>
      </c>
      <c r="F51" s="16">
        <v>6.1999999999999998E-3</v>
      </c>
      <c r="G51" s="16"/>
    </row>
    <row r="52" spans="1:7" x14ac:dyDescent="0.25">
      <c r="A52" s="13" t="s">
        <v>543</v>
      </c>
      <c r="B52" s="31" t="s">
        <v>544</v>
      </c>
      <c r="C52" s="31" t="s">
        <v>545</v>
      </c>
      <c r="D52" s="14">
        <v>345912</v>
      </c>
      <c r="E52" s="15">
        <v>1369.47</v>
      </c>
      <c r="F52" s="16">
        <v>5.7999999999999996E-3</v>
      </c>
      <c r="G52" s="16"/>
    </row>
    <row r="53" spans="1:7" x14ac:dyDescent="0.25">
      <c r="A53" s="13" t="s">
        <v>533</v>
      </c>
      <c r="B53" s="31" t="s">
        <v>534</v>
      </c>
      <c r="C53" s="31" t="s">
        <v>363</v>
      </c>
      <c r="D53" s="14">
        <v>41452</v>
      </c>
      <c r="E53" s="15">
        <v>1355.11</v>
      </c>
      <c r="F53" s="16">
        <v>5.7000000000000002E-3</v>
      </c>
      <c r="G53" s="16"/>
    </row>
    <row r="54" spans="1:7" x14ac:dyDescent="0.25">
      <c r="A54" s="13" t="s">
        <v>1074</v>
      </c>
      <c r="B54" s="31" t="s">
        <v>1075</v>
      </c>
      <c r="C54" s="31" t="s">
        <v>1076</v>
      </c>
      <c r="D54" s="14">
        <v>662260</v>
      </c>
      <c r="E54" s="15">
        <v>1336.44</v>
      </c>
      <c r="F54" s="16">
        <v>5.5999999999999999E-3</v>
      </c>
      <c r="G54" s="16"/>
    </row>
    <row r="55" spans="1:7" x14ac:dyDescent="0.25">
      <c r="A55" s="13" t="s">
        <v>585</v>
      </c>
      <c r="B55" s="31" t="s">
        <v>586</v>
      </c>
      <c r="C55" s="31" t="s">
        <v>512</v>
      </c>
      <c r="D55" s="14">
        <v>53147</v>
      </c>
      <c r="E55" s="15">
        <v>1312.09</v>
      </c>
      <c r="F55" s="16">
        <v>5.4999999999999997E-3</v>
      </c>
      <c r="G55" s="16"/>
    </row>
    <row r="56" spans="1:7" x14ac:dyDescent="0.25">
      <c r="A56" s="13" t="s">
        <v>644</v>
      </c>
      <c r="B56" s="31" t="s">
        <v>645</v>
      </c>
      <c r="C56" s="31" t="s">
        <v>459</v>
      </c>
      <c r="D56" s="14">
        <v>51910</v>
      </c>
      <c r="E56" s="15">
        <v>1296.97</v>
      </c>
      <c r="F56" s="16">
        <v>5.4999999999999997E-3</v>
      </c>
      <c r="G56" s="16"/>
    </row>
    <row r="57" spans="1:7" x14ac:dyDescent="0.25">
      <c r="A57" s="13" t="s">
        <v>408</v>
      </c>
      <c r="B57" s="31" t="s">
        <v>409</v>
      </c>
      <c r="C57" s="31" t="s">
        <v>376</v>
      </c>
      <c r="D57" s="14">
        <v>14063</v>
      </c>
      <c r="E57" s="15">
        <v>1282.83</v>
      </c>
      <c r="F57" s="16">
        <v>5.4000000000000003E-3</v>
      </c>
      <c r="G57" s="16"/>
    </row>
    <row r="58" spans="1:7" x14ac:dyDescent="0.25">
      <c r="A58" s="13" t="s">
        <v>380</v>
      </c>
      <c r="B58" s="31" t="s">
        <v>381</v>
      </c>
      <c r="C58" s="31" t="s">
        <v>360</v>
      </c>
      <c r="D58" s="14">
        <v>119357</v>
      </c>
      <c r="E58" s="15">
        <v>1266.68</v>
      </c>
      <c r="F58" s="16">
        <v>5.3E-3</v>
      </c>
      <c r="G58" s="16"/>
    </row>
    <row r="59" spans="1:7" x14ac:dyDescent="0.25">
      <c r="A59" s="13" t="s">
        <v>1077</v>
      </c>
      <c r="B59" s="31" t="s">
        <v>1078</v>
      </c>
      <c r="C59" s="31" t="s">
        <v>1076</v>
      </c>
      <c r="D59" s="14">
        <v>91253</v>
      </c>
      <c r="E59" s="15">
        <v>1259.1500000000001</v>
      </c>
      <c r="F59" s="16">
        <v>5.3E-3</v>
      </c>
      <c r="G59" s="16"/>
    </row>
    <row r="60" spans="1:7" x14ac:dyDescent="0.25">
      <c r="A60" s="13" t="s">
        <v>433</v>
      </c>
      <c r="B60" s="31" t="s">
        <v>434</v>
      </c>
      <c r="C60" s="31" t="s">
        <v>396</v>
      </c>
      <c r="D60" s="14">
        <v>9766</v>
      </c>
      <c r="E60" s="15">
        <v>1256.25</v>
      </c>
      <c r="F60" s="16">
        <v>5.3E-3</v>
      </c>
      <c r="G60" s="16"/>
    </row>
    <row r="61" spans="1:7" x14ac:dyDescent="0.25">
      <c r="A61" s="13" t="s">
        <v>528</v>
      </c>
      <c r="B61" s="31" t="s">
        <v>529</v>
      </c>
      <c r="C61" s="31" t="s">
        <v>363</v>
      </c>
      <c r="D61" s="14">
        <v>83615</v>
      </c>
      <c r="E61" s="15">
        <v>1237</v>
      </c>
      <c r="F61" s="16">
        <v>5.1999999999999998E-3</v>
      </c>
      <c r="G61" s="16"/>
    </row>
    <row r="62" spans="1:7" x14ac:dyDescent="0.25">
      <c r="A62" s="13" t="s">
        <v>581</v>
      </c>
      <c r="B62" s="31" t="s">
        <v>582</v>
      </c>
      <c r="C62" s="31" t="s">
        <v>355</v>
      </c>
      <c r="D62" s="14">
        <v>222080</v>
      </c>
      <c r="E62" s="15">
        <v>1234.21</v>
      </c>
      <c r="F62" s="16">
        <v>5.1999999999999998E-3</v>
      </c>
      <c r="G62" s="16"/>
    </row>
    <row r="63" spans="1:7" x14ac:dyDescent="0.25">
      <c r="A63" s="13" t="s">
        <v>358</v>
      </c>
      <c r="B63" s="31" t="s">
        <v>359</v>
      </c>
      <c r="C63" s="31" t="s">
        <v>360</v>
      </c>
      <c r="D63" s="14">
        <v>190494</v>
      </c>
      <c r="E63" s="15">
        <v>1219.54</v>
      </c>
      <c r="F63" s="16">
        <v>5.1000000000000004E-3</v>
      </c>
      <c r="G63" s="16"/>
    </row>
    <row r="64" spans="1:7" x14ac:dyDescent="0.25">
      <c r="A64" s="13" t="s">
        <v>435</v>
      </c>
      <c r="B64" s="31" t="s">
        <v>436</v>
      </c>
      <c r="C64" s="31" t="s">
        <v>437</v>
      </c>
      <c r="D64" s="14">
        <v>458145</v>
      </c>
      <c r="E64" s="15">
        <v>1196.22</v>
      </c>
      <c r="F64" s="16">
        <v>5.0000000000000001E-3</v>
      </c>
      <c r="G64" s="16"/>
    </row>
    <row r="65" spans="1:7" x14ac:dyDescent="0.25">
      <c r="A65" s="13" t="s">
        <v>1079</v>
      </c>
      <c r="B65" s="31" t="s">
        <v>1080</v>
      </c>
      <c r="C65" s="31" t="s">
        <v>1076</v>
      </c>
      <c r="D65" s="14">
        <v>376219</v>
      </c>
      <c r="E65" s="15">
        <v>1189.5999999999999</v>
      </c>
      <c r="F65" s="16">
        <v>5.0000000000000001E-3</v>
      </c>
      <c r="G65" s="16"/>
    </row>
    <row r="66" spans="1:7" x14ac:dyDescent="0.25">
      <c r="A66" s="13" t="s">
        <v>1081</v>
      </c>
      <c r="B66" s="31" t="s">
        <v>1082</v>
      </c>
      <c r="C66" s="31" t="s">
        <v>363</v>
      </c>
      <c r="D66" s="14">
        <v>97103</v>
      </c>
      <c r="E66" s="15">
        <v>1182.08</v>
      </c>
      <c r="F66" s="16">
        <v>5.0000000000000001E-3</v>
      </c>
      <c r="G66" s="16"/>
    </row>
    <row r="67" spans="1:7" x14ac:dyDescent="0.25">
      <c r="A67" s="13" t="s">
        <v>570</v>
      </c>
      <c r="B67" s="31" t="s">
        <v>571</v>
      </c>
      <c r="C67" s="31" t="s">
        <v>417</v>
      </c>
      <c r="D67" s="14">
        <v>388811</v>
      </c>
      <c r="E67" s="15">
        <v>1172.8499999999999</v>
      </c>
      <c r="F67" s="16">
        <v>4.8999999999999998E-3</v>
      </c>
      <c r="G67" s="16"/>
    </row>
    <row r="68" spans="1:7" x14ac:dyDescent="0.25">
      <c r="A68" s="13" t="s">
        <v>483</v>
      </c>
      <c r="B68" s="31" t="s">
        <v>484</v>
      </c>
      <c r="C68" s="31" t="s">
        <v>352</v>
      </c>
      <c r="D68" s="14">
        <v>180297</v>
      </c>
      <c r="E68" s="15">
        <v>1148.76</v>
      </c>
      <c r="F68" s="16">
        <v>4.7999999999999996E-3</v>
      </c>
      <c r="G68" s="16"/>
    </row>
    <row r="69" spans="1:7" x14ac:dyDescent="0.25">
      <c r="A69" s="13" t="s">
        <v>535</v>
      </c>
      <c r="B69" s="31" t="s">
        <v>536</v>
      </c>
      <c r="C69" s="31" t="s">
        <v>420</v>
      </c>
      <c r="D69" s="14">
        <v>37652</v>
      </c>
      <c r="E69" s="15">
        <v>1125.74</v>
      </c>
      <c r="F69" s="16">
        <v>4.7000000000000002E-3</v>
      </c>
      <c r="G69" s="16"/>
    </row>
    <row r="70" spans="1:7" x14ac:dyDescent="0.25">
      <c r="A70" s="13" t="s">
        <v>811</v>
      </c>
      <c r="B70" s="31" t="s">
        <v>812</v>
      </c>
      <c r="C70" s="31" t="s">
        <v>459</v>
      </c>
      <c r="D70" s="14">
        <v>22536</v>
      </c>
      <c r="E70" s="15">
        <v>1080</v>
      </c>
      <c r="F70" s="16">
        <v>4.5999999999999999E-3</v>
      </c>
      <c r="G70" s="16"/>
    </row>
    <row r="71" spans="1:7" x14ac:dyDescent="0.25">
      <c r="A71" s="13" t="s">
        <v>1083</v>
      </c>
      <c r="B71" s="31" t="s">
        <v>1084</v>
      </c>
      <c r="C71" s="31" t="s">
        <v>379</v>
      </c>
      <c r="D71" s="14">
        <v>525381</v>
      </c>
      <c r="E71" s="15">
        <v>1062.53</v>
      </c>
      <c r="F71" s="16">
        <v>4.4999999999999997E-3</v>
      </c>
      <c r="G71" s="16"/>
    </row>
    <row r="72" spans="1:7" x14ac:dyDescent="0.25">
      <c r="A72" s="13" t="s">
        <v>574</v>
      </c>
      <c r="B72" s="31" t="s">
        <v>575</v>
      </c>
      <c r="C72" s="31" t="s">
        <v>379</v>
      </c>
      <c r="D72" s="14">
        <v>174569</v>
      </c>
      <c r="E72" s="15">
        <v>1037.46</v>
      </c>
      <c r="F72" s="16">
        <v>4.4000000000000003E-3</v>
      </c>
      <c r="G72" s="16"/>
    </row>
    <row r="73" spans="1:7" x14ac:dyDescent="0.25">
      <c r="A73" s="13" t="s">
        <v>404</v>
      </c>
      <c r="B73" s="31" t="s">
        <v>405</v>
      </c>
      <c r="C73" s="31" t="s">
        <v>373</v>
      </c>
      <c r="D73" s="14">
        <v>432638</v>
      </c>
      <c r="E73" s="15">
        <v>953.32</v>
      </c>
      <c r="F73" s="16">
        <v>4.0000000000000001E-3</v>
      </c>
      <c r="G73" s="16"/>
    </row>
    <row r="74" spans="1:7" x14ac:dyDescent="0.25">
      <c r="A74" s="13" t="s">
        <v>389</v>
      </c>
      <c r="B74" s="31" t="s">
        <v>390</v>
      </c>
      <c r="C74" s="31" t="s">
        <v>373</v>
      </c>
      <c r="D74" s="14">
        <v>15773</v>
      </c>
      <c r="E74" s="15">
        <v>907.45</v>
      </c>
      <c r="F74" s="16">
        <v>3.8E-3</v>
      </c>
      <c r="G74" s="16"/>
    </row>
    <row r="75" spans="1:7" x14ac:dyDescent="0.25">
      <c r="A75" s="13" t="s">
        <v>1085</v>
      </c>
      <c r="B75" s="31" t="s">
        <v>1086</v>
      </c>
      <c r="C75" s="31" t="s">
        <v>386</v>
      </c>
      <c r="D75" s="14">
        <v>214339</v>
      </c>
      <c r="E75" s="15">
        <v>891.22</v>
      </c>
      <c r="F75" s="16">
        <v>3.8E-3</v>
      </c>
      <c r="G75" s="16"/>
    </row>
    <row r="76" spans="1:7" x14ac:dyDescent="0.25">
      <c r="A76" s="13" t="s">
        <v>1087</v>
      </c>
      <c r="B76" s="31" t="s">
        <v>1088</v>
      </c>
      <c r="C76" s="31" t="s">
        <v>368</v>
      </c>
      <c r="D76" s="14">
        <v>180038</v>
      </c>
      <c r="E76" s="15">
        <v>845.82</v>
      </c>
      <c r="F76" s="16">
        <v>3.5999999999999999E-3</v>
      </c>
      <c r="G76" s="16"/>
    </row>
    <row r="77" spans="1:7" x14ac:dyDescent="0.25">
      <c r="A77" s="13" t="s">
        <v>1089</v>
      </c>
      <c r="B77" s="31" t="s">
        <v>1090</v>
      </c>
      <c r="C77" s="31" t="s">
        <v>525</v>
      </c>
      <c r="D77" s="14">
        <v>319574</v>
      </c>
      <c r="E77" s="15">
        <v>843.99</v>
      </c>
      <c r="F77" s="16">
        <v>3.5999999999999999E-3</v>
      </c>
      <c r="G77" s="16"/>
    </row>
    <row r="78" spans="1:7" x14ac:dyDescent="0.25">
      <c r="A78" s="13" t="s">
        <v>447</v>
      </c>
      <c r="B78" s="31" t="s">
        <v>448</v>
      </c>
      <c r="C78" s="31" t="s">
        <v>425</v>
      </c>
      <c r="D78" s="14">
        <v>55467</v>
      </c>
      <c r="E78" s="15">
        <v>842.43</v>
      </c>
      <c r="F78" s="16">
        <v>3.5999999999999999E-3</v>
      </c>
      <c r="G78" s="16"/>
    </row>
    <row r="79" spans="1:7" x14ac:dyDescent="0.25">
      <c r="A79" s="13" t="s">
        <v>876</v>
      </c>
      <c r="B79" s="31" t="s">
        <v>877</v>
      </c>
      <c r="C79" s="31" t="s">
        <v>603</v>
      </c>
      <c r="D79" s="14">
        <v>52187</v>
      </c>
      <c r="E79" s="15">
        <v>813.13</v>
      </c>
      <c r="F79" s="16">
        <v>3.3999999999999998E-3</v>
      </c>
      <c r="G79" s="16"/>
    </row>
    <row r="80" spans="1:7" x14ac:dyDescent="0.25">
      <c r="A80" s="13" t="s">
        <v>1091</v>
      </c>
      <c r="B80" s="31" t="s">
        <v>1092</v>
      </c>
      <c r="C80" s="31" t="s">
        <v>875</v>
      </c>
      <c r="D80" s="14">
        <v>128584</v>
      </c>
      <c r="E80" s="15">
        <v>799.41</v>
      </c>
      <c r="F80" s="16">
        <v>3.3999999999999998E-3</v>
      </c>
      <c r="G80" s="16"/>
    </row>
    <row r="81" spans="1:7" x14ac:dyDescent="0.25">
      <c r="A81" s="13" t="s">
        <v>809</v>
      </c>
      <c r="B81" s="31" t="s">
        <v>810</v>
      </c>
      <c r="C81" s="31" t="s">
        <v>459</v>
      </c>
      <c r="D81" s="14">
        <v>70000</v>
      </c>
      <c r="E81" s="15">
        <v>753.06</v>
      </c>
      <c r="F81" s="16">
        <v>3.2000000000000002E-3</v>
      </c>
      <c r="G81" s="16"/>
    </row>
    <row r="82" spans="1:7" x14ac:dyDescent="0.25">
      <c r="A82" s="13" t="s">
        <v>1093</v>
      </c>
      <c r="B82" s="31" t="s">
        <v>1094</v>
      </c>
      <c r="C82" s="31" t="s">
        <v>663</v>
      </c>
      <c r="D82" s="14">
        <v>103165</v>
      </c>
      <c r="E82" s="15">
        <v>684.96</v>
      </c>
      <c r="F82" s="16">
        <v>2.8999999999999998E-3</v>
      </c>
      <c r="G82" s="16"/>
    </row>
    <row r="83" spans="1:7" x14ac:dyDescent="0.25">
      <c r="A83" s="13" t="s">
        <v>1095</v>
      </c>
      <c r="B83" s="31" t="s">
        <v>1096</v>
      </c>
      <c r="C83" s="31" t="s">
        <v>663</v>
      </c>
      <c r="D83" s="14">
        <v>200079</v>
      </c>
      <c r="E83" s="15">
        <v>680.57</v>
      </c>
      <c r="F83" s="16">
        <v>2.8999999999999998E-3</v>
      </c>
      <c r="G83" s="16"/>
    </row>
    <row r="84" spans="1:7" x14ac:dyDescent="0.25">
      <c r="A84" s="13" t="s">
        <v>1097</v>
      </c>
      <c r="B84" s="31" t="s">
        <v>1098</v>
      </c>
      <c r="C84" s="31" t="s">
        <v>349</v>
      </c>
      <c r="D84" s="14">
        <v>15676</v>
      </c>
      <c r="E84" s="15">
        <v>654.82000000000005</v>
      </c>
      <c r="F84" s="16">
        <v>2.8E-3</v>
      </c>
      <c r="G84" s="16"/>
    </row>
    <row r="85" spans="1:7" x14ac:dyDescent="0.25">
      <c r="A85" s="13" t="s">
        <v>1055</v>
      </c>
      <c r="B85" s="31" t="s">
        <v>1056</v>
      </c>
      <c r="C85" s="31" t="s">
        <v>373</v>
      </c>
      <c r="D85" s="14">
        <v>154356</v>
      </c>
      <c r="E85" s="15">
        <v>642.28</v>
      </c>
      <c r="F85" s="16">
        <v>2.7000000000000001E-3</v>
      </c>
      <c r="G85" s="16"/>
    </row>
    <row r="86" spans="1:7" x14ac:dyDescent="0.25">
      <c r="A86" s="13" t="s">
        <v>833</v>
      </c>
      <c r="B86" s="31" t="s">
        <v>834</v>
      </c>
      <c r="C86" s="31" t="s">
        <v>425</v>
      </c>
      <c r="D86" s="14">
        <v>57497</v>
      </c>
      <c r="E86" s="15">
        <v>572.64</v>
      </c>
      <c r="F86" s="16">
        <v>2.3999999999999998E-3</v>
      </c>
      <c r="G86" s="16"/>
    </row>
    <row r="87" spans="1:7" x14ac:dyDescent="0.25">
      <c r="A87" s="13" t="s">
        <v>578</v>
      </c>
      <c r="B87" s="31" t="s">
        <v>579</v>
      </c>
      <c r="C87" s="31" t="s">
        <v>580</v>
      </c>
      <c r="D87" s="14">
        <v>353100</v>
      </c>
      <c r="E87" s="15">
        <v>475.34</v>
      </c>
      <c r="F87" s="16">
        <v>2E-3</v>
      </c>
      <c r="G87" s="16"/>
    </row>
    <row r="88" spans="1:7" x14ac:dyDescent="0.25">
      <c r="A88" s="13" t="s">
        <v>601</v>
      </c>
      <c r="B88" s="31" t="s">
        <v>602</v>
      </c>
      <c r="C88" s="31" t="s">
        <v>603</v>
      </c>
      <c r="D88" s="14">
        <v>77018</v>
      </c>
      <c r="E88" s="15">
        <v>125.5</v>
      </c>
      <c r="F88" s="16">
        <v>5.0000000000000001E-4</v>
      </c>
      <c r="G88" s="16"/>
    </row>
    <row r="89" spans="1:7" x14ac:dyDescent="0.25">
      <c r="A89" s="13" t="s">
        <v>599</v>
      </c>
      <c r="B89" s="31" t="s">
        <v>600</v>
      </c>
      <c r="C89" s="31" t="s">
        <v>525</v>
      </c>
      <c r="D89" s="14">
        <v>22308</v>
      </c>
      <c r="E89" s="15">
        <v>49.14</v>
      </c>
      <c r="F89" s="16">
        <v>2.0000000000000001E-4</v>
      </c>
      <c r="G89" s="16"/>
    </row>
    <row r="90" spans="1:7" x14ac:dyDescent="0.25">
      <c r="A90" s="13" t="s">
        <v>1099</v>
      </c>
      <c r="B90" s="31" t="s">
        <v>1100</v>
      </c>
      <c r="C90" s="31" t="s">
        <v>478</v>
      </c>
      <c r="D90" s="14">
        <v>10400</v>
      </c>
      <c r="E90" s="15">
        <v>31.01</v>
      </c>
      <c r="F90" s="16">
        <v>1E-4</v>
      </c>
      <c r="G90" s="16"/>
    </row>
    <row r="91" spans="1:7" x14ac:dyDescent="0.25">
      <c r="A91" s="17" t="s">
        <v>230</v>
      </c>
      <c r="B91" s="32"/>
      <c r="C91" s="32"/>
      <c r="D91" s="18"/>
      <c r="E91" s="37">
        <v>170726.85</v>
      </c>
      <c r="F91" s="38">
        <v>0.71970000000000001</v>
      </c>
      <c r="G91" s="21"/>
    </row>
    <row r="92" spans="1:7" x14ac:dyDescent="0.25">
      <c r="A92" s="17" t="s">
        <v>487</v>
      </c>
      <c r="B92" s="31"/>
      <c r="C92" s="31"/>
      <c r="D92" s="14"/>
      <c r="E92" s="15"/>
      <c r="F92" s="16"/>
      <c r="G92" s="16"/>
    </row>
    <row r="93" spans="1:7" x14ac:dyDescent="0.25">
      <c r="A93" s="17" t="s">
        <v>230</v>
      </c>
      <c r="B93" s="31"/>
      <c r="C93" s="31"/>
      <c r="D93" s="14"/>
      <c r="E93" s="39" t="s">
        <v>130</v>
      </c>
      <c r="F93" s="40" t="s">
        <v>130</v>
      </c>
      <c r="G93" s="16"/>
    </row>
    <row r="94" spans="1:7" x14ac:dyDescent="0.25">
      <c r="A94" s="24" t="s">
        <v>237</v>
      </c>
      <c r="B94" s="33"/>
      <c r="C94" s="33"/>
      <c r="D94" s="25"/>
      <c r="E94" s="28">
        <v>170726.85</v>
      </c>
      <c r="F94" s="29">
        <v>0.71970000000000001</v>
      </c>
      <c r="G94" s="21"/>
    </row>
    <row r="95" spans="1:7" x14ac:dyDescent="0.25">
      <c r="A95" s="13"/>
      <c r="B95" s="31"/>
      <c r="C95" s="31"/>
      <c r="D95" s="14"/>
      <c r="E95" s="15"/>
      <c r="F95" s="16"/>
      <c r="G95" s="16"/>
    </row>
    <row r="96" spans="1:7" x14ac:dyDescent="0.25">
      <c r="A96" s="17" t="s">
        <v>488</v>
      </c>
      <c r="B96" s="31"/>
      <c r="C96" s="31"/>
      <c r="D96" s="14"/>
      <c r="E96" s="15"/>
      <c r="F96" s="16"/>
      <c r="G96" s="16"/>
    </row>
    <row r="97" spans="1:7" x14ac:dyDescent="0.25">
      <c r="A97" s="17" t="s">
        <v>489</v>
      </c>
      <c r="B97" s="31"/>
      <c r="C97" s="31"/>
      <c r="D97" s="14"/>
      <c r="E97" s="15"/>
      <c r="F97" s="16"/>
      <c r="G97" s="16"/>
    </row>
    <row r="98" spans="1:7" x14ac:dyDescent="0.25">
      <c r="A98" s="13" t="s">
        <v>609</v>
      </c>
      <c r="B98" s="31"/>
      <c r="C98" s="31" t="s">
        <v>607</v>
      </c>
      <c r="D98" s="14">
        <v>7200</v>
      </c>
      <c r="E98" s="15">
        <v>3590.06</v>
      </c>
      <c r="F98" s="16">
        <v>1.5141E-2</v>
      </c>
      <c r="G98" s="16"/>
    </row>
    <row r="99" spans="1:7" x14ac:dyDescent="0.25">
      <c r="A99" s="13" t="s">
        <v>606</v>
      </c>
      <c r="B99" s="31"/>
      <c r="C99" s="31" t="s">
        <v>607</v>
      </c>
      <c r="D99" s="14">
        <v>9975</v>
      </c>
      <c r="E99" s="15">
        <v>2356.11</v>
      </c>
      <c r="F99" s="16">
        <v>9.9369999999999997E-3</v>
      </c>
      <c r="G99" s="16"/>
    </row>
    <row r="100" spans="1:7" x14ac:dyDescent="0.25">
      <c r="A100" s="17" t="s">
        <v>230</v>
      </c>
      <c r="B100" s="32"/>
      <c r="C100" s="32"/>
      <c r="D100" s="18"/>
      <c r="E100" s="37">
        <v>5946.17</v>
      </c>
      <c r="F100" s="38">
        <v>2.5078E-2</v>
      </c>
      <c r="G100" s="21"/>
    </row>
    <row r="101" spans="1:7" x14ac:dyDescent="0.25">
      <c r="A101" s="13"/>
      <c r="B101" s="31"/>
      <c r="C101" s="31"/>
      <c r="D101" s="14"/>
      <c r="E101" s="15"/>
      <c r="F101" s="16"/>
      <c r="G101" s="16"/>
    </row>
    <row r="102" spans="1:7" x14ac:dyDescent="0.25">
      <c r="A102" s="13"/>
      <c r="B102" s="31"/>
      <c r="C102" s="31"/>
      <c r="D102" s="14"/>
      <c r="E102" s="15"/>
      <c r="F102" s="16"/>
      <c r="G102" s="16"/>
    </row>
    <row r="103" spans="1:7" x14ac:dyDescent="0.25">
      <c r="A103" s="13"/>
      <c r="B103" s="31"/>
      <c r="C103" s="31"/>
      <c r="D103" s="14"/>
      <c r="E103" s="15"/>
      <c r="F103" s="16"/>
      <c r="G103" s="16"/>
    </row>
    <row r="104" spans="1:7" x14ac:dyDescent="0.25">
      <c r="A104" s="24" t="s">
        <v>237</v>
      </c>
      <c r="B104" s="33"/>
      <c r="C104" s="33"/>
      <c r="D104" s="25"/>
      <c r="E104" s="19">
        <v>5946.17</v>
      </c>
      <c r="F104" s="20">
        <v>2.5078E-2</v>
      </c>
      <c r="G104" s="21"/>
    </row>
    <row r="105" spans="1:7" x14ac:dyDescent="0.25">
      <c r="A105" s="13"/>
      <c r="B105" s="31"/>
      <c r="C105" s="31"/>
      <c r="D105" s="14"/>
      <c r="E105" s="15"/>
      <c r="F105" s="16"/>
      <c r="G105" s="16"/>
    </row>
    <row r="106" spans="1:7" x14ac:dyDescent="0.25">
      <c r="A106" s="17" t="s">
        <v>131</v>
      </c>
      <c r="B106" s="31"/>
      <c r="C106" s="31"/>
      <c r="D106" s="14"/>
      <c r="E106" s="15"/>
      <c r="F106" s="16"/>
      <c r="G106" s="16"/>
    </row>
    <row r="107" spans="1:7" x14ac:dyDescent="0.25">
      <c r="A107" s="17" t="s">
        <v>132</v>
      </c>
      <c r="B107" s="31"/>
      <c r="C107" s="31"/>
      <c r="D107" s="14"/>
      <c r="E107" s="15"/>
      <c r="F107" s="16"/>
      <c r="G107" s="16"/>
    </row>
    <row r="108" spans="1:7" x14ac:dyDescent="0.25">
      <c r="A108" s="13" t="s">
        <v>1101</v>
      </c>
      <c r="B108" s="31" t="s">
        <v>1102</v>
      </c>
      <c r="C108" s="31" t="s">
        <v>135</v>
      </c>
      <c r="D108" s="14">
        <v>9000000</v>
      </c>
      <c r="E108" s="15">
        <v>8972.76</v>
      </c>
      <c r="F108" s="16">
        <v>3.78E-2</v>
      </c>
      <c r="G108" s="16">
        <v>7.7246999999999996E-2</v>
      </c>
    </row>
    <row r="109" spans="1:7" x14ac:dyDescent="0.25">
      <c r="A109" s="13" t="s">
        <v>1103</v>
      </c>
      <c r="B109" s="31" t="s">
        <v>1104</v>
      </c>
      <c r="C109" s="31" t="s">
        <v>135</v>
      </c>
      <c r="D109" s="14">
        <v>7500000</v>
      </c>
      <c r="E109" s="15">
        <v>7442.06</v>
      </c>
      <c r="F109" s="16">
        <v>3.1399999999999997E-2</v>
      </c>
      <c r="G109" s="16">
        <v>7.9600000000000004E-2</v>
      </c>
    </row>
    <row r="110" spans="1:7" x14ac:dyDescent="0.25">
      <c r="A110" s="13" t="s">
        <v>1105</v>
      </c>
      <c r="B110" s="31" t="s">
        <v>1106</v>
      </c>
      <c r="C110" s="31" t="s">
        <v>138</v>
      </c>
      <c r="D110" s="14">
        <v>2500000</v>
      </c>
      <c r="E110" s="15">
        <v>2512.77</v>
      </c>
      <c r="F110" s="16">
        <v>1.06E-2</v>
      </c>
      <c r="G110" s="16">
        <v>7.9197000000000004E-2</v>
      </c>
    </row>
    <row r="111" spans="1:7" x14ac:dyDescent="0.25">
      <c r="A111" s="13" t="s">
        <v>1107</v>
      </c>
      <c r="B111" s="31" t="s">
        <v>1108</v>
      </c>
      <c r="C111" s="31" t="s">
        <v>138</v>
      </c>
      <c r="D111" s="14">
        <v>2500000</v>
      </c>
      <c r="E111" s="15">
        <v>2494.73</v>
      </c>
      <c r="F111" s="16">
        <v>1.0500000000000001E-2</v>
      </c>
      <c r="G111" s="16">
        <v>7.7649999999999997E-2</v>
      </c>
    </row>
    <row r="112" spans="1:7" x14ac:dyDescent="0.25">
      <c r="A112" s="13" t="s">
        <v>1109</v>
      </c>
      <c r="B112" s="31" t="s">
        <v>1110</v>
      </c>
      <c r="C112" s="31" t="s">
        <v>135</v>
      </c>
      <c r="D112" s="14">
        <v>2000000</v>
      </c>
      <c r="E112" s="15">
        <v>1995.32</v>
      </c>
      <c r="F112" s="16">
        <v>8.3999999999999995E-3</v>
      </c>
      <c r="G112" s="16">
        <v>7.7701000000000006E-2</v>
      </c>
    </row>
    <row r="113" spans="1:7" x14ac:dyDescent="0.25">
      <c r="A113" s="17" t="s">
        <v>230</v>
      </c>
      <c r="B113" s="32"/>
      <c r="C113" s="32"/>
      <c r="D113" s="18"/>
      <c r="E113" s="37">
        <v>23417.64</v>
      </c>
      <c r="F113" s="38">
        <v>9.8699999999999996E-2</v>
      </c>
      <c r="G113" s="21"/>
    </row>
    <row r="114" spans="1:7" x14ac:dyDescent="0.25">
      <c r="A114" s="13"/>
      <c r="B114" s="31"/>
      <c r="C114" s="31"/>
      <c r="D114" s="14"/>
      <c r="E114" s="15"/>
      <c r="F114" s="16"/>
      <c r="G114" s="16"/>
    </row>
    <row r="115" spans="1:7" x14ac:dyDescent="0.25">
      <c r="A115" s="17" t="s">
        <v>231</v>
      </c>
      <c r="B115" s="31"/>
      <c r="C115" s="31"/>
      <c r="D115" s="14"/>
      <c r="E115" s="15"/>
      <c r="F115" s="16"/>
      <c r="G115" s="16"/>
    </row>
    <row r="116" spans="1:7" x14ac:dyDescent="0.25">
      <c r="A116" s="13" t="s">
        <v>329</v>
      </c>
      <c r="B116" s="31" t="s">
        <v>330</v>
      </c>
      <c r="C116" s="31" t="s">
        <v>234</v>
      </c>
      <c r="D116" s="14">
        <v>7500000</v>
      </c>
      <c r="E116" s="15">
        <v>7416.1</v>
      </c>
      <c r="F116" s="16">
        <v>3.1300000000000001E-2</v>
      </c>
      <c r="G116" s="16">
        <v>6.8570000000000006E-2</v>
      </c>
    </row>
    <row r="117" spans="1:7" x14ac:dyDescent="0.25">
      <c r="A117" s="13" t="s">
        <v>1016</v>
      </c>
      <c r="B117" s="31" t="s">
        <v>1017</v>
      </c>
      <c r="C117" s="31" t="s">
        <v>234</v>
      </c>
      <c r="D117" s="14">
        <v>3500000</v>
      </c>
      <c r="E117" s="15">
        <v>3558.08</v>
      </c>
      <c r="F117" s="16">
        <v>1.4999999999999999E-2</v>
      </c>
      <c r="G117" s="16">
        <v>6.7484000000000002E-2</v>
      </c>
    </row>
    <row r="118" spans="1:7" x14ac:dyDescent="0.25">
      <c r="A118" s="17" t="s">
        <v>230</v>
      </c>
      <c r="B118" s="32"/>
      <c r="C118" s="32"/>
      <c r="D118" s="18"/>
      <c r="E118" s="37">
        <v>10974.18</v>
      </c>
      <c r="F118" s="38">
        <v>4.6300000000000001E-2</v>
      </c>
      <c r="G118" s="21"/>
    </row>
    <row r="119" spans="1:7" x14ac:dyDescent="0.25">
      <c r="A119" s="13"/>
      <c r="B119" s="31"/>
      <c r="C119" s="31"/>
      <c r="D119" s="14"/>
      <c r="E119" s="15"/>
      <c r="F119" s="16"/>
      <c r="G119" s="16"/>
    </row>
    <row r="120" spans="1:7" x14ac:dyDescent="0.25">
      <c r="A120" s="17" t="s">
        <v>235</v>
      </c>
      <c r="B120" s="31"/>
      <c r="C120" s="31"/>
      <c r="D120" s="14"/>
      <c r="E120" s="15"/>
      <c r="F120" s="16"/>
      <c r="G120" s="16"/>
    </row>
    <row r="121" spans="1:7" x14ac:dyDescent="0.25">
      <c r="A121" s="17" t="s">
        <v>230</v>
      </c>
      <c r="B121" s="31"/>
      <c r="C121" s="31"/>
      <c r="D121" s="14"/>
      <c r="E121" s="39" t="s">
        <v>130</v>
      </c>
      <c r="F121" s="40" t="s">
        <v>130</v>
      </c>
      <c r="G121" s="16"/>
    </row>
    <row r="122" spans="1:7" x14ac:dyDescent="0.25">
      <c r="A122" s="13"/>
      <c r="B122" s="31"/>
      <c r="C122" s="31"/>
      <c r="D122" s="14"/>
      <c r="E122" s="15"/>
      <c r="F122" s="16"/>
      <c r="G122" s="16"/>
    </row>
    <row r="123" spans="1:7" x14ac:dyDescent="0.25">
      <c r="A123" s="17" t="s">
        <v>236</v>
      </c>
      <c r="B123" s="31"/>
      <c r="C123" s="31"/>
      <c r="D123" s="14"/>
      <c r="E123" s="15"/>
      <c r="F123" s="16"/>
      <c r="G123" s="16"/>
    </row>
    <row r="124" spans="1:7" x14ac:dyDescent="0.25">
      <c r="A124" s="17" t="s">
        <v>230</v>
      </c>
      <c r="B124" s="31"/>
      <c r="C124" s="31"/>
      <c r="D124" s="14"/>
      <c r="E124" s="39" t="s">
        <v>130</v>
      </c>
      <c r="F124" s="40" t="s">
        <v>130</v>
      </c>
      <c r="G124" s="16"/>
    </row>
    <row r="125" spans="1:7" x14ac:dyDescent="0.25">
      <c r="A125" s="13"/>
      <c r="B125" s="31"/>
      <c r="C125" s="31"/>
      <c r="D125" s="14"/>
      <c r="E125" s="15"/>
      <c r="F125" s="16"/>
      <c r="G125" s="16"/>
    </row>
    <row r="126" spans="1:7" x14ac:dyDescent="0.25">
      <c r="A126" s="24" t="s">
        <v>237</v>
      </c>
      <c r="B126" s="33"/>
      <c r="C126" s="33"/>
      <c r="D126" s="25"/>
      <c r="E126" s="19">
        <v>34391.82</v>
      </c>
      <c r="F126" s="20">
        <v>0.14499999999999999</v>
      </c>
      <c r="G126" s="21"/>
    </row>
    <row r="127" spans="1:7" x14ac:dyDescent="0.25">
      <c r="A127" s="13"/>
      <c r="B127" s="31"/>
      <c r="C127" s="31"/>
      <c r="D127" s="14"/>
      <c r="E127" s="15"/>
      <c r="F127" s="16"/>
      <c r="G127" s="16"/>
    </row>
    <row r="128" spans="1:7" x14ac:dyDescent="0.25">
      <c r="A128" s="17" t="s">
        <v>610</v>
      </c>
      <c r="B128" s="31"/>
      <c r="C128" s="31"/>
      <c r="D128" s="14"/>
      <c r="E128" s="15"/>
      <c r="F128" s="16"/>
      <c r="G128" s="16"/>
    </row>
    <row r="129" spans="1:7" x14ac:dyDescent="0.25">
      <c r="A129" s="17" t="s">
        <v>755</v>
      </c>
      <c r="B129" s="31"/>
      <c r="C129" s="31"/>
      <c r="D129" s="14"/>
      <c r="E129" s="15"/>
      <c r="F129" s="16"/>
      <c r="G129" s="16"/>
    </row>
    <row r="130" spans="1:7" x14ac:dyDescent="0.25">
      <c r="A130" s="13" t="s">
        <v>1111</v>
      </c>
      <c r="B130" s="31" t="s">
        <v>1112</v>
      </c>
      <c r="C130" s="31" t="s">
        <v>758</v>
      </c>
      <c r="D130" s="14">
        <v>15000000</v>
      </c>
      <c r="E130" s="15">
        <v>14860.32</v>
      </c>
      <c r="F130" s="16">
        <v>6.2700000000000006E-2</v>
      </c>
      <c r="G130" s="16">
        <v>7.2996000000000005E-2</v>
      </c>
    </row>
    <row r="131" spans="1:7" x14ac:dyDescent="0.25">
      <c r="A131" s="17" t="s">
        <v>230</v>
      </c>
      <c r="B131" s="32"/>
      <c r="C131" s="32"/>
      <c r="D131" s="18"/>
      <c r="E131" s="37">
        <v>14860.32</v>
      </c>
      <c r="F131" s="38">
        <v>6.2700000000000006E-2</v>
      </c>
      <c r="G131" s="21"/>
    </row>
    <row r="132" spans="1:7" x14ac:dyDescent="0.25">
      <c r="A132" s="13"/>
      <c r="B132" s="31"/>
      <c r="C132" s="31"/>
      <c r="D132" s="14"/>
      <c r="E132" s="15"/>
      <c r="F132" s="16"/>
      <c r="G132" s="16"/>
    </row>
    <row r="133" spans="1:7" x14ac:dyDescent="0.25">
      <c r="A133" s="24" t="s">
        <v>237</v>
      </c>
      <c r="B133" s="33"/>
      <c r="C133" s="33"/>
      <c r="D133" s="25"/>
      <c r="E133" s="19">
        <v>14860.32</v>
      </c>
      <c r="F133" s="20">
        <v>6.2700000000000006E-2</v>
      </c>
      <c r="G133" s="21"/>
    </row>
    <row r="134" spans="1:7" x14ac:dyDescent="0.25">
      <c r="A134" s="13"/>
      <c r="B134" s="31"/>
      <c r="C134" s="31"/>
      <c r="D134" s="14"/>
      <c r="E134" s="15"/>
      <c r="F134" s="16"/>
      <c r="G134" s="16"/>
    </row>
    <row r="135" spans="1:7" x14ac:dyDescent="0.25">
      <c r="A135" s="13"/>
      <c r="B135" s="31"/>
      <c r="C135" s="31"/>
      <c r="D135" s="14"/>
      <c r="E135" s="15"/>
      <c r="F135" s="16"/>
      <c r="G135" s="16"/>
    </row>
    <row r="136" spans="1:7" x14ac:dyDescent="0.25">
      <c r="A136" s="17" t="s">
        <v>334</v>
      </c>
      <c r="B136" s="31"/>
      <c r="C136" s="31"/>
      <c r="D136" s="14"/>
      <c r="E136" s="15"/>
      <c r="F136" s="16"/>
      <c r="G136" s="16"/>
    </row>
    <row r="137" spans="1:7" x14ac:dyDescent="0.25">
      <c r="A137" s="13" t="s">
        <v>1113</v>
      </c>
      <c r="B137" s="31" t="s">
        <v>1114</v>
      </c>
      <c r="C137" s="31"/>
      <c r="D137" s="14">
        <v>14999250.037</v>
      </c>
      <c r="E137" s="15">
        <v>1518.37</v>
      </c>
      <c r="F137" s="16">
        <v>6.4000000000000003E-3</v>
      </c>
      <c r="G137" s="16"/>
    </row>
    <row r="138" spans="1:7" x14ac:dyDescent="0.25">
      <c r="A138" s="13" t="s">
        <v>1115</v>
      </c>
      <c r="B138" s="31" t="s">
        <v>1116</v>
      </c>
      <c r="C138" s="31"/>
      <c r="D138" s="14">
        <v>1634279.088</v>
      </c>
      <c r="E138" s="15">
        <v>223.75</v>
      </c>
      <c r="F138" s="16">
        <v>8.9999999999999998E-4</v>
      </c>
      <c r="G138" s="16"/>
    </row>
    <row r="139" spans="1:7" x14ac:dyDescent="0.25">
      <c r="A139" s="13" t="s">
        <v>1117</v>
      </c>
      <c r="B139" s="31" t="s">
        <v>1118</v>
      </c>
      <c r="C139" s="31"/>
      <c r="D139" s="14">
        <v>3.5000000000000001E-3</v>
      </c>
      <c r="E139" s="15">
        <v>0</v>
      </c>
      <c r="F139" s="16">
        <v>0</v>
      </c>
      <c r="G139" s="16"/>
    </row>
    <row r="140" spans="1:7" x14ac:dyDescent="0.25">
      <c r="A140" s="13"/>
      <c r="B140" s="31"/>
      <c r="C140" s="31"/>
      <c r="D140" s="14"/>
      <c r="E140" s="15"/>
      <c r="F140" s="16"/>
      <c r="G140" s="16"/>
    </row>
    <row r="141" spans="1:7" x14ac:dyDescent="0.25">
      <c r="A141" s="24" t="s">
        <v>237</v>
      </c>
      <c r="B141" s="33"/>
      <c r="C141" s="33"/>
      <c r="D141" s="25"/>
      <c r="E141" s="19">
        <v>1742.12</v>
      </c>
      <c r="F141" s="20">
        <v>7.3000000000000001E-3</v>
      </c>
      <c r="G141" s="21"/>
    </row>
    <row r="142" spans="1:7" x14ac:dyDescent="0.25">
      <c r="A142" s="13"/>
      <c r="B142" s="31"/>
      <c r="C142" s="31"/>
      <c r="D142" s="14"/>
      <c r="E142" s="15"/>
      <c r="F142" s="16"/>
      <c r="G142" s="16"/>
    </row>
    <row r="143" spans="1:7" x14ac:dyDescent="0.25">
      <c r="A143" s="17" t="s">
        <v>238</v>
      </c>
      <c r="B143" s="31"/>
      <c r="C143" s="31"/>
      <c r="D143" s="14"/>
      <c r="E143" s="15"/>
      <c r="F143" s="16"/>
      <c r="G143" s="16"/>
    </row>
    <row r="144" spans="1:7" x14ac:dyDescent="0.25">
      <c r="A144" s="13" t="s">
        <v>239</v>
      </c>
      <c r="B144" s="31"/>
      <c r="C144" s="31"/>
      <c r="D144" s="14"/>
      <c r="E144" s="15">
        <v>13894.49</v>
      </c>
      <c r="F144" s="16">
        <v>5.8599999999999999E-2</v>
      </c>
      <c r="G144" s="16">
        <v>6.5728999999999996E-2</v>
      </c>
    </row>
    <row r="145" spans="1:7" x14ac:dyDescent="0.25">
      <c r="A145" s="17" t="s">
        <v>230</v>
      </c>
      <c r="B145" s="32"/>
      <c r="C145" s="32"/>
      <c r="D145" s="18"/>
      <c r="E145" s="37">
        <v>13894.49</v>
      </c>
      <c r="F145" s="38">
        <v>5.8599999999999999E-2</v>
      </c>
      <c r="G145" s="21"/>
    </row>
    <row r="146" spans="1:7" x14ac:dyDescent="0.25">
      <c r="A146" s="13"/>
      <c r="B146" s="31"/>
      <c r="C146" s="31"/>
      <c r="D146" s="14"/>
      <c r="E146" s="15"/>
      <c r="F146" s="16"/>
      <c r="G146" s="16"/>
    </row>
    <row r="147" spans="1:7" x14ac:dyDescent="0.25">
      <c r="A147" s="24" t="s">
        <v>237</v>
      </c>
      <c r="B147" s="33"/>
      <c r="C147" s="33"/>
      <c r="D147" s="25"/>
      <c r="E147" s="19">
        <v>13894.49</v>
      </c>
      <c r="F147" s="20">
        <v>5.8599999999999999E-2</v>
      </c>
      <c r="G147" s="21"/>
    </row>
    <row r="148" spans="1:7" x14ac:dyDescent="0.25">
      <c r="A148" s="13" t="s">
        <v>240</v>
      </c>
      <c r="B148" s="31"/>
      <c r="C148" s="31"/>
      <c r="D148" s="14"/>
      <c r="E148" s="15">
        <v>561.32150469999999</v>
      </c>
      <c r="F148" s="16">
        <v>2.3670000000000002E-3</v>
      </c>
      <c r="G148" s="16"/>
    </row>
    <row r="149" spans="1:7" x14ac:dyDescent="0.25">
      <c r="A149" s="13" t="s">
        <v>241</v>
      </c>
      <c r="B149" s="31"/>
      <c r="C149" s="31"/>
      <c r="D149" s="14"/>
      <c r="E149" s="15">
        <v>921.28849530000002</v>
      </c>
      <c r="F149" s="16">
        <v>4.333E-3</v>
      </c>
      <c r="G149" s="16">
        <v>6.5727999999999995E-2</v>
      </c>
    </row>
    <row r="150" spans="1:7" x14ac:dyDescent="0.25">
      <c r="A150" s="26" t="s">
        <v>242</v>
      </c>
      <c r="B150" s="34"/>
      <c r="C150" s="34"/>
      <c r="D150" s="27"/>
      <c r="E150" s="28">
        <v>237098.21</v>
      </c>
      <c r="F150" s="29">
        <v>1</v>
      </c>
      <c r="G150" s="29"/>
    </row>
    <row r="152" spans="1:7" x14ac:dyDescent="0.25">
      <c r="A152" s="1" t="s">
        <v>492</v>
      </c>
    </row>
    <row r="153" spans="1:7" x14ac:dyDescent="0.25">
      <c r="A153" s="1" t="s">
        <v>766</v>
      </c>
    </row>
    <row r="154" spans="1:7" x14ac:dyDescent="0.25">
      <c r="A154" s="1" t="s">
        <v>243</v>
      </c>
    </row>
    <row r="155" spans="1:7" x14ac:dyDescent="0.25">
      <c r="A155" s="1" t="s">
        <v>244</v>
      </c>
    </row>
    <row r="156" spans="1:7" x14ac:dyDescent="0.25">
      <c r="A156" s="48" t="s">
        <v>245</v>
      </c>
      <c r="B156" s="3" t="s">
        <v>130</v>
      </c>
    </row>
    <row r="157" spans="1:7" x14ac:dyDescent="0.25">
      <c r="A157" t="s">
        <v>246</v>
      </c>
    </row>
    <row r="158" spans="1:7" x14ac:dyDescent="0.25">
      <c r="A158" t="s">
        <v>337</v>
      </c>
      <c r="B158" t="s">
        <v>248</v>
      </c>
      <c r="C158" t="s">
        <v>248</v>
      </c>
    </row>
    <row r="159" spans="1:7" x14ac:dyDescent="0.25">
      <c r="B159" s="49">
        <v>45657</v>
      </c>
      <c r="C159" s="49">
        <v>45688</v>
      </c>
    </row>
    <row r="160" spans="1:7" x14ac:dyDescent="0.25">
      <c r="A160" t="s">
        <v>338</v>
      </c>
      <c r="B160">
        <v>70.08</v>
      </c>
      <c r="C160">
        <v>67.900000000000006</v>
      </c>
    </row>
    <row r="161" spans="1:4" x14ac:dyDescent="0.25">
      <c r="A161" t="s">
        <v>339</v>
      </c>
      <c r="B161">
        <v>33.96</v>
      </c>
      <c r="C161">
        <v>32.700000000000003</v>
      </c>
    </row>
    <row r="162" spans="1:4" x14ac:dyDescent="0.25">
      <c r="A162" t="s">
        <v>616</v>
      </c>
      <c r="B162">
        <v>60.72</v>
      </c>
      <c r="C162">
        <v>58.75</v>
      </c>
    </row>
    <row r="163" spans="1:4" x14ac:dyDescent="0.25">
      <c r="A163" t="s">
        <v>617</v>
      </c>
      <c r="B163">
        <v>61.88</v>
      </c>
      <c r="C163">
        <v>59.88</v>
      </c>
    </row>
    <row r="164" spans="1:4" x14ac:dyDescent="0.25">
      <c r="A164" t="s">
        <v>340</v>
      </c>
      <c r="B164">
        <v>61.37</v>
      </c>
      <c r="C164">
        <v>59.38</v>
      </c>
    </row>
    <row r="165" spans="1:4" x14ac:dyDescent="0.25">
      <c r="A165" t="s">
        <v>341</v>
      </c>
      <c r="B165">
        <v>28.16</v>
      </c>
      <c r="C165">
        <v>27.04</v>
      </c>
    </row>
    <row r="167" spans="1:4" x14ac:dyDescent="0.25">
      <c r="A167" t="s">
        <v>1119</v>
      </c>
    </row>
    <row r="169" spans="1:4" x14ac:dyDescent="0.25">
      <c r="A169" s="51" t="s">
        <v>1120</v>
      </c>
      <c r="B169" s="51" t="s">
        <v>1121</v>
      </c>
      <c r="C169" s="51" t="s">
        <v>1122</v>
      </c>
      <c r="D169" s="51" t="s">
        <v>1123</v>
      </c>
    </row>
    <row r="170" spans="1:4" x14ac:dyDescent="0.25">
      <c r="A170" s="51" t="s">
        <v>1124</v>
      </c>
      <c r="B170" s="51"/>
      <c r="C170" s="51">
        <v>0.2</v>
      </c>
      <c r="D170" s="51">
        <v>0.2</v>
      </c>
    </row>
    <row r="171" spans="1:4" x14ac:dyDescent="0.25">
      <c r="A171" s="51" t="s">
        <v>1125</v>
      </c>
      <c r="B171" s="51"/>
      <c r="C171" s="51">
        <v>0.2</v>
      </c>
      <c r="D171" s="51">
        <v>0.2</v>
      </c>
    </row>
    <row r="173" spans="1:4" x14ac:dyDescent="0.25">
      <c r="A173" t="s">
        <v>251</v>
      </c>
      <c r="B173" s="3" t="s">
        <v>130</v>
      </c>
    </row>
    <row r="174" spans="1:4" ht="30" customHeight="1" x14ac:dyDescent="0.25">
      <c r="A174" s="48" t="s">
        <v>252</v>
      </c>
      <c r="B174" s="3" t="s">
        <v>130</v>
      </c>
    </row>
    <row r="175" spans="1:4" ht="30" customHeight="1" x14ac:dyDescent="0.25">
      <c r="A175" s="48" t="s">
        <v>253</v>
      </c>
      <c r="B175" s="3" t="s">
        <v>130</v>
      </c>
    </row>
    <row r="176" spans="1:4" x14ac:dyDescent="0.25">
      <c r="A176" t="s">
        <v>495</v>
      </c>
      <c r="B176" s="50">
        <v>1.3090999999999999</v>
      </c>
    </row>
    <row r="177" spans="1:4" ht="45" customHeight="1" x14ac:dyDescent="0.25">
      <c r="A177" s="48" t="s">
        <v>255</v>
      </c>
      <c r="B177" s="3">
        <v>5946.1789500000004</v>
      </c>
    </row>
    <row r="178" spans="1:4" x14ac:dyDescent="0.25">
      <c r="B178" s="3"/>
    </row>
    <row r="179" spans="1:4" ht="30" customHeight="1" x14ac:dyDescent="0.25">
      <c r="A179" s="48" t="s">
        <v>256</v>
      </c>
      <c r="B179" s="3" t="s">
        <v>130</v>
      </c>
    </row>
    <row r="180" spans="1:4" ht="30" customHeight="1" x14ac:dyDescent="0.25">
      <c r="A180" s="48" t="s">
        <v>257</v>
      </c>
      <c r="B180" t="s">
        <v>130</v>
      </c>
    </row>
    <row r="181" spans="1:4" ht="30" customHeight="1" x14ac:dyDescent="0.25">
      <c r="A181" s="48" t="s">
        <v>258</v>
      </c>
      <c r="B181" s="3" t="s">
        <v>130</v>
      </c>
    </row>
    <row r="182" spans="1:4" ht="30" customHeight="1" x14ac:dyDescent="0.25">
      <c r="A182" s="48" t="s">
        <v>259</v>
      </c>
      <c r="B182" s="3" t="s">
        <v>130</v>
      </c>
    </row>
    <row r="184" spans="1:4" ht="69.95" customHeight="1" x14ac:dyDescent="0.25">
      <c r="A184" s="75" t="s">
        <v>269</v>
      </c>
      <c r="B184" s="75" t="s">
        <v>270</v>
      </c>
      <c r="C184" s="75" t="s">
        <v>4</v>
      </c>
      <c r="D184" s="75" t="s">
        <v>5</v>
      </c>
    </row>
    <row r="185" spans="1:4" ht="69.95" customHeight="1" x14ac:dyDescent="0.25">
      <c r="A185" s="75" t="s">
        <v>1126</v>
      </c>
      <c r="B185" s="75"/>
      <c r="C185" s="75" t="s">
        <v>34</v>
      </c>
      <c r="D185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34"/>
  <sheetViews>
    <sheetView showGridLines="0" workbookViewId="0">
      <pane ySplit="4" topLeftCell="A112" activePane="bottomLeft" state="frozen"/>
      <selection pane="bottomLeft" activeCell="A120" sqref="A120:XFD12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1127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1128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513</v>
      </c>
      <c r="B8" s="31" t="s">
        <v>514</v>
      </c>
      <c r="C8" s="31" t="s">
        <v>393</v>
      </c>
      <c r="D8" s="14">
        <v>378155</v>
      </c>
      <c r="E8" s="15">
        <v>6149.93</v>
      </c>
      <c r="F8" s="16">
        <v>9.0700000000000003E-2</v>
      </c>
      <c r="G8" s="16"/>
    </row>
    <row r="9" spans="1:8" x14ac:dyDescent="0.25">
      <c r="A9" s="13" t="s">
        <v>506</v>
      </c>
      <c r="B9" s="31" t="s">
        <v>507</v>
      </c>
      <c r="C9" s="31" t="s">
        <v>376</v>
      </c>
      <c r="D9" s="14">
        <v>322922</v>
      </c>
      <c r="E9" s="15">
        <v>6070.29</v>
      </c>
      <c r="F9" s="16">
        <v>8.9499999999999996E-2</v>
      </c>
      <c r="G9" s="16"/>
    </row>
    <row r="10" spans="1:8" x14ac:dyDescent="0.25">
      <c r="A10" s="13" t="s">
        <v>787</v>
      </c>
      <c r="B10" s="31" t="s">
        <v>788</v>
      </c>
      <c r="C10" s="31" t="s">
        <v>376</v>
      </c>
      <c r="D10" s="14">
        <v>241363</v>
      </c>
      <c r="E10" s="15">
        <v>4041.5</v>
      </c>
      <c r="F10" s="16">
        <v>5.96E-2</v>
      </c>
      <c r="G10" s="16"/>
    </row>
    <row r="11" spans="1:8" x14ac:dyDescent="0.25">
      <c r="A11" s="13" t="s">
        <v>374</v>
      </c>
      <c r="B11" s="31" t="s">
        <v>375</v>
      </c>
      <c r="C11" s="31" t="s">
        <v>376</v>
      </c>
      <c r="D11" s="14">
        <v>224418</v>
      </c>
      <c r="E11" s="15">
        <v>3872.22</v>
      </c>
      <c r="F11" s="16">
        <v>5.7099999999999998E-2</v>
      </c>
      <c r="G11" s="16"/>
    </row>
    <row r="12" spans="1:8" x14ac:dyDescent="0.25">
      <c r="A12" s="13" t="s">
        <v>387</v>
      </c>
      <c r="B12" s="31" t="s">
        <v>388</v>
      </c>
      <c r="C12" s="31" t="s">
        <v>376</v>
      </c>
      <c r="D12" s="14">
        <v>43323</v>
      </c>
      <c r="E12" s="15">
        <v>2613.5</v>
      </c>
      <c r="F12" s="16">
        <v>3.85E-2</v>
      </c>
      <c r="G12" s="16"/>
    </row>
    <row r="13" spans="1:8" x14ac:dyDescent="0.25">
      <c r="A13" s="13" t="s">
        <v>508</v>
      </c>
      <c r="B13" s="31" t="s">
        <v>509</v>
      </c>
      <c r="C13" s="31" t="s">
        <v>376</v>
      </c>
      <c r="D13" s="14">
        <v>50605</v>
      </c>
      <c r="E13" s="15">
        <v>2081.08</v>
      </c>
      <c r="F13" s="16">
        <v>3.0700000000000002E-2</v>
      </c>
      <c r="G13" s="16"/>
    </row>
    <row r="14" spans="1:8" x14ac:dyDescent="0.25">
      <c r="A14" s="13" t="s">
        <v>627</v>
      </c>
      <c r="B14" s="31" t="s">
        <v>628</v>
      </c>
      <c r="C14" s="31" t="s">
        <v>376</v>
      </c>
      <c r="D14" s="14">
        <v>34653</v>
      </c>
      <c r="E14" s="15">
        <v>2049.4299999999998</v>
      </c>
      <c r="F14" s="16">
        <v>3.0200000000000001E-2</v>
      </c>
      <c r="G14" s="16"/>
    </row>
    <row r="15" spans="1:8" x14ac:dyDescent="0.25">
      <c r="A15" s="13" t="s">
        <v>401</v>
      </c>
      <c r="B15" s="31" t="s">
        <v>402</v>
      </c>
      <c r="C15" s="31" t="s">
        <v>403</v>
      </c>
      <c r="D15" s="14">
        <v>108297</v>
      </c>
      <c r="E15" s="15">
        <v>1870.07</v>
      </c>
      <c r="F15" s="16">
        <v>2.76E-2</v>
      </c>
      <c r="G15" s="16"/>
    </row>
    <row r="16" spans="1:8" x14ac:dyDescent="0.25">
      <c r="A16" s="13" t="s">
        <v>805</v>
      </c>
      <c r="B16" s="31" t="s">
        <v>806</v>
      </c>
      <c r="C16" s="31" t="s">
        <v>376</v>
      </c>
      <c r="D16" s="14">
        <v>64341</v>
      </c>
      <c r="E16" s="15">
        <v>1845.27</v>
      </c>
      <c r="F16" s="16">
        <v>2.7199999999999998E-2</v>
      </c>
      <c r="G16" s="16"/>
    </row>
    <row r="17" spans="1:7" x14ac:dyDescent="0.25">
      <c r="A17" s="13" t="s">
        <v>795</v>
      </c>
      <c r="B17" s="31" t="s">
        <v>796</v>
      </c>
      <c r="C17" s="31" t="s">
        <v>376</v>
      </c>
      <c r="D17" s="14">
        <v>196893</v>
      </c>
      <c r="E17" s="15">
        <v>1712.97</v>
      </c>
      <c r="F17" s="16">
        <v>2.53E-2</v>
      </c>
      <c r="G17" s="16"/>
    </row>
    <row r="18" spans="1:7" x14ac:dyDescent="0.25">
      <c r="A18" s="13" t="s">
        <v>404</v>
      </c>
      <c r="B18" s="31" t="s">
        <v>405</v>
      </c>
      <c r="C18" s="31" t="s">
        <v>373</v>
      </c>
      <c r="D18" s="14">
        <v>755103</v>
      </c>
      <c r="E18" s="15">
        <v>1663.87</v>
      </c>
      <c r="F18" s="16">
        <v>2.4500000000000001E-2</v>
      </c>
      <c r="G18" s="16"/>
    </row>
    <row r="19" spans="1:7" x14ac:dyDescent="0.25">
      <c r="A19" s="13" t="s">
        <v>451</v>
      </c>
      <c r="B19" s="31" t="s">
        <v>452</v>
      </c>
      <c r="C19" s="31" t="s">
        <v>376</v>
      </c>
      <c r="D19" s="14">
        <v>19434</v>
      </c>
      <c r="E19" s="15">
        <v>1606</v>
      </c>
      <c r="F19" s="16">
        <v>2.3699999999999999E-2</v>
      </c>
      <c r="G19" s="16"/>
    </row>
    <row r="20" spans="1:7" x14ac:dyDescent="0.25">
      <c r="A20" s="13" t="s">
        <v>1129</v>
      </c>
      <c r="B20" s="31" t="s">
        <v>1130</v>
      </c>
      <c r="C20" s="31" t="s">
        <v>663</v>
      </c>
      <c r="D20" s="14">
        <v>46319</v>
      </c>
      <c r="E20" s="15">
        <v>1131.18</v>
      </c>
      <c r="F20" s="16">
        <v>1.67E-2</v>
      </c>
      <c r="G20" s="16"/>
    </row>
    <row r="21" spans="1:7" x14ac:dyDescent="0.25">
      <c r="A21" s="13" t="s">
        <v>623</v>
      </c>
      <c r="B21" s="31" t="s">
        <v>624</v>
      </c>
      <c r="C21" s="31" t="s">
        <v>368</v>
      </c>
      <c r="D21" s="14">
        <v>7087</v>
      </c>
      <c r="E21" s="15">
        <v>1062.05</v>
      </c>
      <c r="F21" s="16">
        <v>1.5699999999999999E-2</v>
      </c>
      <c r="G21" s="16"/>
    </row>
    <row r="22" spans="1:7" x14ac:dyDescent="0.25">
      <c r="A22" s="13" t="s">
        <v>1131</v>
      </c>
      <c r="B22" s="31" t="s">
        <v>1132</v>
      </c>
      <c r="C22" s="31" t="s">
        <v>865</v>
      </c>
      <c r="D22" s="14">
        <v>71684</v>
      </c>
      <c r="E22" s="15">
        <v>1042.6099999999999</v>
      </c>
      <c r="F22" s="16">
        <v>1.54E-2</v>
      </c>
      <c r="G22" s="16"/>
    </row>
    <row r="23" spans="1:7" x14ac:dyDescent="0.25">
      <c r="A23" s="13" t="s">
        <v>1025</v>
      </c>
      <c r="B23" s="31" t="s">
        <v>1026</v>
      </c>
      <c r="C23" s="31" t="s">
        <v>376</v>
      </c>
      <c r="D23" s="14">
        <v>193424</v>
      </c>
      <c r="E23" s="15">
        <v>1034.04</v>
      </c>
      <c r="F23" s="16">
        <v>1.52E-2</v>
      </c>
      <c r="G23" s="16"/>
    </row>
    <row r="24" spans="1:7" x14ac:dyDescent="0.25">
      <c r="A24" s="13" t="s">
        <v>833</v>
      </c>
      <c r="B24" s="31" t="s">
        <v>834</v>
      </c>
      <c r="C24" s="31" t="s">
        <v>425</v>
      </c>
      <c r="D24" s="14">
        <v>82768</v>
      </c>
      <c r="E24" s="15">
        <v>824.33</v>
      </c>
      <c r="F24" s="16">
        <v>1.2200000000000001E-2</v>
      </c>
      <c r="G24" s="16"/>
    </row>
    <row r="25" spans="1:7" x14ac:dyDescent="0.25">
      <c r="A25" s="13" t="s">
        <v>499</v>
      </c>
      <c r="B25" s="31" t="s">
        <v>500</v>
      </c>
      <c r="C25" s="31" t="s">
        <v>501</v>
      </c>
      <c r="D25" s="14">
        <v>22624</v>
      </c>
      <c r="E25" s="15">
        <v>807.09</v>
      </c>
      <c r="F25" s="16">
        <v>1.1900000000000001E-2</v>
      </c>
      <c r="G25" s="16"/>
    </row>
    <row r="26" spans="1:7" x14ac:dyDescent="0.25">
      <c r="A26" s="13" t="s">
        <v>866</v>
      </c>
      <c r="B26" s="31" t="s">
        <v>867</v>
      </c>
      <c r="C26" s="31" t="s">
        <v>417</v>
      </c>
      <c r="D26" s="14">
        <v>156049</v>
      </c>
      <c r="E26" s="15">
        <v>793.67</v>
      </c>
      <c r="F26" s="16">
        <v>1.17E-2</v>
      </c>
      <c r="G26" s="16"/>
    </row>
    <row r="27" spans="1:7" x14ac:dyDescent="0.25">
      <c r="A27" s="13" t="s">
        <v>1133</v>
      </c>
      <c r="B27" s="31" t="s">
        <v>1134</v>
      </c>
      <c r="C27" s="31" t="s">
        <v>376</v>
      </c>
      <c r="D27" s="14">
        <v>101527</v>
      </c>
      <c r="E27" s="15">
        <v>709.83</v>
      </c>
      <c r="F27" s="16">
        <v>1.0500000000000001E-2</v>
      </c>
      <c r="G27" s="16"/>
    </row>
    <row r="28" spans="1:7" x14ac:dyDescent="0.25">
      <c r="A28" s="13" t="s">
        <v>1045</v>
      </c>
      <c r="B28" s="31" t="s">
        <v>1046</v>
      </c>
      <c r="C28" s="31" t="s">
        <v>349</v>
      </c>
      <c r="D28" s="14">
        <v>129707</v>
      </c>
      <c r="E28" s="15">
        <v>654.11</v>
      </c>
      <c r="F28" s="16">
        <v>9.5999999999999992E-3</v>
      </c>
      <c r="G28" s="16"/>
    </row>
    <row r="29" spans="1:7" x14ac:dyDescent="0.25">
      <c r="A29" s="13" t="s">
        <v>408</v>
      </c>
      <c r="B29" s="31" t="s">
        <v>409</v>
      </c>
      <c r="C29" s="31" t="s">
        <v>376</v>
      </c>
      <c r="D29" s="14">
        <v>6757</v>
      </c>
      <c r="E29" s="15">
        <v>616.38</v>
      </c>
      <c r="F29" s="16">
        <v>9.1000000000000004E-3</v>
      </c>
      <c r="G29" s="16"/>
    </row>
    <row r="30" spans="1:7" x14ac:dyDescent="0.25">
      <c r="A30" s="13" t="s">
        <v>1135</v>
      </c>
      <c r="B30" s="31" t="s">
        <v>1136</v>
      </c>
      <c r="C30" s="31" t="s">
        <v>539</v>
      </c>
      <c r="D30" s="14">
        <v>26423</v>
      </c>
      <c r="E30" s="15">
        <v>583.26</v>
      </c>
      <c r="F30" s="16">
        <v>8.6E-3</v>
      </c>
      <c r="G30" s="16"/>
    </row>
    <row r="31" spans="1:7" x14ac:dyDescent="0.25">
      <c r="A31" s="13" t="s">
        <v>564</v>
      </c>
      <c r="B31" s="31" t="s">
        <v>565</v>
      </c>
      <c r="C31" s="31" t="s">
        <v>376</v>
      </c>
      <c r="D31" s="14">
        <v>38638</v>
      </c>
      <c r="E31" s="15">
        <v>544.49</v>
      </c>
      <c r="F31" s="16">
        <v>8.0000000000000002E-3</v>
      </c>
      <c r="G31" s="16"/>
    </row>
    <row r="32" spans="1:7" x14ac:dyDescent="0.25">
      <c r="A32" s="13" t="s">
        <v>1137</v>
      </c>
      <c r="B32" s="31" t="s">
        <v>1138</v>
      </c>
      <c r="C32" s="31" t="s">
        <v>1139</v>
      </c>
      <c r="D32" s="14">
        <v>58830</v>
      </c>
      <c r="E32" s="15">
        <v>538.97</v>
      </c>
      <c r="F32" s="16">
        <v>7.9000000000000008E-3</v>
      </c>
      <c r="G32" s="16"/>
    </row>
    <row r="33" spans="1:7" x14ac:dyDescent="0.25">
      <c r="A33" s="13" t="s">
        <v>526</v>
      </c>
      <c r="B33" s="31" t="s">
        <v>527</v>
      </c>
      <c r="C33" s="31" t="s">
        <v>420</v>
      </c>
      <c r="D33" s="14">
        <v>74746</v>
      </c>
      <c r="E33" s="15">
        <v>535.26</v>
      </c>
      <c r="F33" s="16">
        <v>7.9000000000000008E-3</v>
      </c>
      <c r="G33" s="16"/>
    </row>
    <row r="34" spans="1:7" x14ac:dyDescent="0.25">
      <c r="A34" s="13" t="s">
        <v>876</v>
      </c>
      <c r="B34" s="31" t="s">
        <v>877</v>
      </c>
      <c r="C34" s="31" t="s">
        <v>603</v>
      </c>
      <c r="D34" s="14">
        <v>33244</v>
      </c>
      <c r="E34" s="15">
        <v>517.97</v>
      </c>
      <c r="F34" s="16">
        <v>7.6E-3</v>
      </c>
      <c r="G34" s="16"/>
    </row>
    <row r="35" spans="1:7" x14ac:dyDescent="0.25">
      <c r="A35" s="13" t="s">
        <v>855</v>
      </c>
      <c r="B35" s="31" t="s">
        <v>856</v>
      </c>
      <c r="C35" s="31" t="s">
        <v>459</v>
      </c>
      <c r="D35" s="14">
        <v>94573</v>
      </c>
      <c r="E35" s="15">
        <v>461.66</v>
      </c>
      <c r="F35" s="16">
        <v>6.7999999999999996E-3</v>
      </c>
      <c r="G35" s="16"/>
    </row>
    <row r="36" spans="1:7" x14ac:dyDescent="0.25">
      <c r="A36" s="13" t="s">
        <v>462</v>
      </c>
      <c r="B36" s="31" t="s">
        <v>463</v>
      </c>
      <c r="C36" s="31" t="s">
        <v>396</v>
      </c>
      <c r="D36" s="14">
        <v>6750</v>
      </c>
      <c r="E36" s="15">
        <v>396.54</v>
      </c>
      <c r="F36" s="16">
        <v>5.7999999999999996E-3</v>
      </c>
      <c r="G36" s="16"/>
    </row>
    <row r="37" spans="1:7" x14ac:dyDescent="0.25">
      <c r="A37" s="13" t="s">
        <v>863</v>
      </c>
      <c r="B37" s="31" t="s">
        <v>864</v>
      </c>
      <c r="C37" s="31" t="s">
        <v>865</v>
      </c>
      <c r="D37" s="14">
        <v>11817</v>
      </c>
      <c r="E37" s="15">
        <v>212</v>
      </c>
      <c r="F37" s="16">
        <v>3.0999999999999999E-3</v>
      </c>
      <c r="G37" s="16"/>
    </row>
    <row r="38" spans="1:7" x14ac:dyDescent="0.25">
      <c r="A38" s="13" t="s">
        <v>1140</v>
      </c>
      <c r="B38" s="31" t="s">
        <v>1141</v>
      </c>
      <c r="C38" s="31" t="s">
        <v>393</v>
      </c>
      <c r="D38" s="14">
        <v>1</v>
      </c>
      <c r="E38" s="15">
        <v>0.02</v>
      </c>
      <c r="F38" s="16">
        <v>0</v>
      </c>
      <c r="G38" s="16"/>
    </row>
    <row r="39" spans="1:7" x14ac:dyDescent="0.25">
      <c r="A39" s="17" t="s">
        <v>230</v>
      </c>
      <c r="B39" s="32"/>
      <c r="C39" s="32"/>
      <c r="D39" s="18"/>
      <c r="E39" s="19">
        <v>48041.59</v>
      </c>
      <c r="F39" s="20">
        <v>0.70830000000000004</v>
      </c>
      <c r="G39" s="21"/>
    </row>
    <row r="40" spans="1:7" x14ac:dyDescent="0.25">
      <c r="A40" s="17" t="s">
        <v>487</v>
      </c>
      <c r="B40" s="31"/>
      <c r="C40" s="31"/>
      <c r="D40" s="14"/>
      <c r="E40" s="15"/>
      <c r="F40" s="16"/>
      <c r="G40" s="16"/>
    </row>
    <row r="41" spans="1:7" x14ac:dyDescent="0.25">
      <c r="A41" s="17" t="s">
        <v>230</v>
      </c>
      <c r="B41" s="31"/>
      <c r="C41" s="31"/>
      <c r="D41" s="14"/>
      <c r="E41" s="22" t="s">
        <v>130</v>
      </c>
      <c r="F41" s="23" t="s">
        <v>130</v>
      </c>
      <c r="G41" s="16"/>
    </row>
    <row r="42" spans="1:7" x14ac:dyDescent="0.25">
      <c r="A42" s="13"/>
      <c r="B42" s="31"/>
      <c r="C42" s="31"/>
      <c r="D42" s="14"/>
      <c r="E42" s="15"/>
      <c r="F42" s="16"/>
      <c r="G42" s="16"/>
    </row>
    <row r="43" spans="1:7" x14ac:dyDescent="0.25">
      <c r="A43" s="17" t="s">
        <v>1142</v>
      </c>
      <c r="B43" s="31"/>
      <c r="C43" s="31"/>
      <c r="D43" s="14"/>
      <c r="E43" s="15"/>
      <c r="F43" s="16"/>
      <c r="G43" s="16"/>
    </row>
    <row r="44" spans="1:7" x14ac:dyDescent="0.25">
      <c r="A44" s="13" t="s">
        <v>1143</v>
      </c>
      <c r="B44" s="31" t="s">
        <v>1144</v>
      </c>
      <c r="C44" s="31" t="s">
        <v>1145</v>
      </c>
      <c r="D44" s="14">
        <v>20597</v>
      </c>
      <c r="E44" s="15">
        <v>4211.54</v>
      </c>
      <c r="F44" s="16">
        <v>6.2100000000000002E-2</v>
      </c>
      <c r="G44" s="16"/>
    </row>
    <row r="45" spans="1:7" x14ac:dyDescent="0.25">
      <c r="A45" s="13" t="s">
        <v>1146</v>
      </c>
      <c r="B45" s="31" t="s">
        <v>1147</v>
      </c>
      <c r="C45" s="31" t="s">
        <v>1148</v>
      </c>
      <c r="D45" s="14">
        <v>10450</v>
      </c>
      <c r="E45" s="15">
        <v>3757.96</v>
      </c>
      <c r="F45" s="16">
        <v>5.5399999999999998E-2</v>
      </c>
      <c r="G45" s="16"/>
    </row>
    <row r="46" spans="1:7" x14ac:dyDescent="0.25">
      <c r="A46" s="13" t="s">
        <v>1149</v>
      </c>
      <c r="B46" s="31" t="s">
        <v>1150</v>
      </c>
      <c r="C46" s="31" t="s">
        <v>1148</v>
      </c>
      <c r="D46" s="14">
        <v>33140</v>
      </c>
      <c r="E46" s="15">
        <v>3447.57</v>
      </c>
      <c r="F46" s="16">
        <v>5.0799999999999998E-2</v>
      </c>
      <c r="G46" s="16"/>
    </row>
    <row r="47" spans="1:7" x14ac:dyDescent="0.25">
      <c r="A47" s="13" t="s">
        <v>1151</v>
      </c>
      <c r="B47" s="31" t="s">
        <v>1152</v>
      </c>
      <c r="C47" s="31" t="s">
        <v>1139</v>
      </c>
      <c r="D47" s="14">
        <v>6438</v>
      </c>
      <c r="E47" s="15">
        <v>1234.24</v>
      </c>
      <c r="F47" s="16">
        <v>1.8200000000000001E-2</v>
      </c>
      <c r="G47" s="16"/>
    </row>
    <row r="48" spans="1:7" x14ac:dyDescent="0.25">
      <c r="A48" s="13" t="s">
        <v>1153</v>
      </c>
      <c r="B48" s="31" t="s">
        <v>1154</v>
      </c>
      <c r="C48" s="31" t="s">
        <v>1148</v>
      </c>
      <c r="D48" s="14">
        <v>1289</v>
      </c>
      <c r="E48" s="15">
        <v>381.61</v>
      </c>
      <c r="F48" s="16">
        <v>5.5999999999999999E-3</v>
      </c>
      <c r="G48" s="16"/>
    </row>
    <row r="49" spans="1:7" x14ac:dyDescent="0.25">
      <c r="A49" s="13" t="s">
        <v>1155</v>
      </c>
      <c r="B49" s="31" t="s">
        <v>1156</v>
      </c>
      <c r="C49" s="31" t="s">
        <v>1148</v>
      </c>
      <c r="D49" s="14">
        <v>2276</v>
      </c>
      <c r="E49" s="15">
        <v>335.35</v>
      </c>
      <c r="F49" s="16">
        <v>4.8999999999999998E-3</v>
      </c>
      <c r="G49" s="16"/>
    </row>
    <row r="50" spans="1:7" x14ac:dyDescent="0.25">
      <c r="A50" s="13" t="s">
        <v>1157</v>
      </c>
      <c r="B50" s="31" t="s">
        <v>1158</v>
      </c>
      <c r="C50" s="31" t="s">
        <v>1145</v>
      </c>
      <c r="D50" s="14">
        <v>881</v>
      </c>
      <c r="E50" s="15">
        <v>293.83999999999997</v>
      </c>
      <c r="F50" s="16">
        <v>4.3E-3</v>
      </c>
      <c r="G50" s="16"/>
    </row>
    <row r="51" spans="1:7" x14ac:dyDescent="0.25">
      <c r="A51" s="13" t="s">
        <v>1159</v>
      </c>
      <c r="B51" s="31" t="s">
        <v>1160</v>
      </c>
      <c r="C51" s="31" t="s">
        <v>1161</v>
      </c>
      <c r="D51" s="14">
        <v>1286</v>
      </c>
      <c r="E51" s="15">
        <v>284.89999999999998</v>
      </c>
      <c r="F51" s="16">
        <v>4.1999999999999997E-3</v>
      </c>
      <c r="G51" s="16"/>
    </row>
    <row r="52" spans="1:7" x14ac:dyDescent="0.25">
      <c r="A52" s="13" t="s">
        <v>1162</v>
      </c>
      <c r="B52" s="31" t="s">
        <v>1163</v>
      </c>
      <c r="C52" s="31" t="s">
        <v>1139</v>
      </c>
      <c r="D52" s="14">
        <v>5115</v>
      </c>
      <c r="E52" s="15">
        <v>268.56</v>
      </c>
      <c r="F52" s="16">
        <v>4.0000000000000001E-3</v>
      </c>
      <c r="G52" s="16"/>
    </row>
    <row r="53" spans="1:7" x14ac:dyDescent="0.25">
      <c r="A53" s="13" t="s">
        <v>1164</v>
      </c>
      <c r="B53" s="31" t="s">
        <v>1165</v>
      </c>
      <c r="C53" s="31" t="s">
        <v>1161</v>
      </c>
      <c r="D53" s="14">
        <v>289</v>
      </c>
      <c r="E53" s="15">
        <v>255</v>
      </c>
      <c r="F53" s="16">
        <v>3.8E-3</v>
      </c>
      <c r="G53" s="16"/>
    </row>
    <row r="54" spans="1:7" x14ac:dyDescent="0.25">
      <c r="A54" s="13" t="s">
        <v>1166</v>
      </c>
      <c r="B54" s="31" t="s">
        <v>1167</v>
      </c>
      <c r="C54" s="31" t="s">
        <v>1148</v>
      </c>
      <c r="D54" s="14">
        <v>1565</v>
      </c>
      <c r="E54" s="15">
        <v>234.48</v>
      </c>
      <c r="F54" s="16">
        <v>3.5000000000000001E-3</v>
      </c>
      <c r="G54" s="16"/>
    </row>
    <row r="55" spans="1:7" x14ac:dyDescent="0.25">
      <c r="A55" s="13" t="s">
        <v>1168</v>
      </c>
      <c r="B55" s="31" t="s">
        <v>1169</v>
      </c>
      <c r="C55" s="31" t="s">
        <v>1145</v>
      </c>
      <c r="D55" s="14">
        <v>618</v>
      </c>
      <c r="E55" s="15">
        <v>234.23</v>
      </c>
      <c r="F55" s="16">
        <v>3.5000000000000001E-3</v>
      </c>
      <c r="G55" s="16"/>
    </row>
    <row r="56" spans="1:7" x14ac:dyDescent="0.25">
      <c r="A56" s="13" t="s">
        <v>1170</v>
      </c>
      <c r="B56" s="31" t="s">
        <v>1171</v>
      </c>
      <c r="C56" s="31" t="s">
        <v>1145</v>
      </c>
      <c r="D56" s="14">
        <v>2263</v>
      </c>
      <c r="E56" s="15">
        <v>227.34</v>
      </c>
      <c r="F56" s="16">
        <v>3.3999999999999998E-3</v>
      </c>
      <c r="G56" s="16"/>
    </row>
    <row r="57" spans="1:7" x14ac:dyDescent="0.25">
      <c r="A57" s="13" t="s">
        <v>1172</v>
      </c>
      <c r="B57" s="31" t="s">
        <v>1173</v>
      </c>
      <c r="C57" s="31" t="s">
        <v>1148</v>
      </c>
      <c r="D57" s="14">
        <v>3001</v>
      </c>
      <c r="E57" s="15">
        <v>214.48</v>
      </c>
      <c r="F57" s="16">
        <v>3.2000000000000002E-3</v>
      </c>
      <c r="G57" s="16"/>
    </row>
    <row r="58" spans="1:7" x14ac:dyDescent="0.25">
      <c r="A58" s="13" t="s">
        <v>1174</v>
      </c>
      <c r="B58" s="31" t="s">
        <v>1175</v>
      </c>
      <c r="C58" s="31" t="s">
        <v>1148</v>
      </c>
      <c r="D58" s="14">
        <v>1282</v>
      </c>
      <c r="E58" s="15">
        <v>205.05</v>
      </c>
      <c r="F58" s="16">
        <v>3.0000000000000001E-3</v>
      </c>
      <c r="G58" s="16"/>
    </row>
    <row r="59" spans="1:7" x14ac:dyDescent="0.25">
      <c r="A59" s="13" t="s">
        <v>1176</v>
      </c>
      <c r="B59" s="31" t="s">
        <v>1177</v>
      </c>
      <c r="C59" s="31" t="s">
        <v>1161</v>
      </c>
      <c r="D59" s="14">
        <v>384</v>
      </c>
      <c r="E59" s="15">
        <v>200.12</v>
      </c>
      <c r="F59" s="16">
        <v>3.0000000000000001E-3</v>
      </c>
      <c r="G59" s="16"/>
    </row>
    <row r="60" spans="1:7" x14ac:dyDescent="0.25">
      <c r="A60" s="13" t="s">
        <v>1178</v>
      </c>
      <c r="B60" s="31" t="s">
        <v>1179</v>
      </c>
      <c r="C60" s="31" t="s">
        <v>1145</v>
      </c>
      <c r="D60" s="14">
        <v>1155</v>
      </c>
      <c r="E60" s="15">
        <v>180.48</v>
      </c>
      <c r="F60" s="16">
        <v>2.7000000000000001E-3</v>
      </c>
      <c r="G60" s="16"/>
    </row>
    <row r="61" spans="1:7" x14ac:dyDescent="0.25">
      <c r="A61" s="13" t="s">
        <v>1180</v>
      </c>
      <c r="B61" s="31" t="s">
        <v>1181</v>
      </c>
      <c r="C61" s="31" t="s">
        <v>1148</v>
      </c>
      <c r="D61" s="14">
        <v>906</v>
      </c>
      <c r="E61" s="15">
        <v>144.76</v>
      </c>
      <c r="F61" s="16">
        <v>2.0999999999999999E-3</v>
      </c>
      <c r="G61" s="16"/>
    </row>
    <row r="62" spans="1:7" x14ac:dyDescent="0.25">
      <c r="A62" s="13" t="s">
        <v>1182</v>
      </c>
      <c r="B62" s="31" t="s">
        <v>1183</v>
      </c>
      <c r="C62" s="31" t="s">
        <v>1145</v>
      </c>
      <c r="D62" s="14">
        <v>1380</v>
      </c>
      <c r="E62" s="15">
        <v>137.77000000000001</v>
      </c>
      <c r="F62" s="16">
        <v>2E-3</v>
      </c>
      <c r="G62" s="16"/>
    </row>
    <row r="63" spans="1:7" x14ac:dyDescent="0.25">
      <c r="A63" s="13" t="s">
        <v>1184</v>
      </c>
      <c r="B63" s="31" t="s">
        <v>1185</v>
      </c>
      <c r="C63" s="31" t="s">
        <v>1148</v>
      </c>
      <c r="D63" s="14">
        <v>1817</v>
      </c>
      <c r="E63" s="15">
        <v>127.59</v>
      </c>
      <c r="F63" s="16">
        <v>1.9E-3</v>
      </c>
      <c r="G63" s="16"/>
    </row>
    <row r="64" spans="1:7" x14ac:dyDescent="0.25">
      <c r="A64" s="13" t="s">
        <v>1186</v>
      </c>
      <c r="B64" s="31" t="s">
        <v>1187</v>
      </c>
      <c r="C64" s="31" t="s">
        <v>1145</v>
      </c>
      <c r="D64" s="14">
        <v>695</v>
      </c>
      <c r="E64" s="15">
        <v>127.59</v>
      </c>
      <c r="F64" s="16">
        <v>1.9E-3</v>
      </c>
      <c r="G64" s="16"/>
    </row>
    <row r="65" spans="1:7" x14ac:dyDescent="0.25">
      <c r="A65" s="13" t="s">
        <v>1188</v>
      </c>
      <c r="B65" s="31" t="s">
        <v>1189</v>
      </c>
      <c r="C65" s="31" t="s">
        <v>1148</v>
      </c>
      <c r="D65" s="14">
        <v>1555</v>
      </c>
      <c r="E65" s="15">
        <v>122.93</v>
      </c>
      <c r="F65" s="16">
        <v>1.8E-3</v>
      </c>
      <c r="G65" s="16"/>
    </row>
    <row r="66" spans="1:7" x14ac:dyDescent="0.25">
      <c r="A66" s="13" t="s">
        <v>1190</v>
      </c>
      <c r="B66" s="31" t="s">
        <v>1191</v>
      </c>
      <c r="C66" s="31" t="s">
        <v>1148</v>
      </c>
      <c r="D66" s="14">
        <v>188</v>
      </c>
      <c r="E66" s="15">
        <v>120.25</v>
      </c>
      <c r="F66" s="16">
        <v>1.8E-3</v>
      </c>
      <c r="G66" s="16"/>
    </row>
    <row r="67" spans="1:7" x14ac:dyDescent="0.25">
      <c r="A67" s="13" t="s">
        <v>1192</v>
      </c>
      <c r="B67" s="31" t="s">
        <v>1193</v>
      </c>
      <c r="C67" s="31" t="s">
        <v>1148</v>
      </c>
      <c r="D67" s="14">
        <v>339</v>
      </c>
      <c r="E67" s="15">
        <v>116.92</v>
      </c>
      <c r="F67" s="16">
        <v>1.6999999999999999E-3</v>
      </c>
      <c r="G67" s="16"/>
    </row>
    <row r="68" spans="1:7" x14ac:dyDescent="0.25">
      <c r="A68" s="13" t="s">
        <v>1194</v>
      </c>
      <c r="B68" s="31" t="s">
        <v>1195</v>
      </c>
      <c r="C68" s="31" t="s">
        <v>1145</v>
      </c>
      <c r="D68" s="14">
        <v>1684</v>
      </c>
      <c r="E68" s="15">
        <v>103.27</v>
      </c>
      <c r="F68" s="16">
        <v>1.5E-3</v>
      </c>
      <c r="G68" s="16"/>
    </row>
    <row r="69" spans="1:7" x14ac:dyDescent="0.25">
      <c r="A69" s="13" t="s">
        <v>1196</v>
      </c>
      <c r="B69" s="31" t="s">
        <v>1197</v>
      </c>
      <c r="C69" s="31" t="s">
        <v>1161</v>
      </c>
      <c r="D69" s="14">
        <v>6011</v>
      </c>
      <c r="E69" s="15">
        <v>101.19</v>
      </c>
      <c r="F69" s="16">
        <v>1.5E-3</v>
      </c>
      <c r="G69" s="16"/>
    </row>
    <row r="70" spans="1:7" x14ac:dyDescent="0.25">
      <c r="A70" s="13" t="s">
        <v>1198</v>
      </c>
      <c r="B70" s="31" t="s">
        <v>1199</v>
      </c>
      <c r="C70" s="31" t="s">
        <v>1139</v>
      </c>
      <c r="D70" s="14">
        <v>382</v>
      </c>
      <c r="E70" s="15">
        <v>98.5</v>
      </c>
      <c r="F70" s="16">
        <v>1.5E-3</v>
      </c>
      <c r="G70" s="16"/>
    </row>
    <row r="71" spans="1:7" x14ac:dyDescent="0.25">
      <c r="A71" s="13" t="s">
        <v>1200</v>
      </c>
      <c r="B71" s="31" t="s">
        <v>1201</v>
      </c>
      <c r="C71" s="31" t="s">
        <v>1161</v>
      </c>
      <c r="D71" s="14">
        <v>215</v>
      </c>
      <c r="E71" s="15">
        <v>97.89</v>
      </c>
      <c r="F71" s="16">
        <v>1.4E-3</v>
      </c>
      <c r="G71" s="16"/>
    </row>
    <row r="72" spans="1:7" x14ac:dyDescent="0.25">
      <c r="A72" s="13" t="s">
        <v>1202</v>
      </c>
      <c r="B72" s="31" t="s">
        <v>1203</v>
      </c>
      <c r="C72" s="31" t="s">
        <v>1148</v>
      </c>
      <c r="D72" s="14">
        <v>234</v>
      </c>
      <c r="E72" s="15">
        <v>95.14</v>
      </c>
      <c r="F72" s="16">
        <v>1.4E-3</v>
      </c>
      <c r="G72" s="16"/>
    </row>
    <row r="73" spans="1:7" x14ac:dyDescent="0.25">
      <c r="A73" s="13" t="s">
        <v>1204</v>
      </c>
      <c r="B73" s="31" t="s">
        <v>1205</v>
      </c>
      <c r="C73" s="31" t="s">
        <v>1145</v>
      </c>
      <c r="D73" s="14">
        <v>920</v>
      </c>
      <c r="E73" s="15">
        <v>82.58</v>
      </c>
      <c r="F73" s="16">
        <v>1.1999999999999999E-3</v>
      </c>
      <c r="G73" s="16"/>
    </row>
    <row r="74" spans="1:7" x14ac:dyDescent="0.25">
      <c r="A74" s="13" t="s">
        <v>1206</v>
      </c>
      <c r="B74" s="31" t="s">
        <v>1207</v>
      </c>
      <c r="C74" s="31" t="s">
        <v>1145</v>
      </c>
      <c r="D74" s="14">
        <v>302</v>
      </c>
      <c r="E74" s="15">
        <v>81.459999999999994</v>
      </c>
      <c r="F74" s="16">
        <v>1.1999999999999999E-3</v>
      </c>
      <c r="G74" s="16"/>
    </row>
    <row r="75" spans="1:7" x14ac:dyDescent="0.25">
      <c r="A75" s="13" t="s">
        <v>1208</v>
      </c>
      <c r="B75" s="31" t="s">
        <v>1209</v>
      </c>
      <c r="C75" s="31" t="s">
        <v>1148</v>
      </c>
      <c r="D75" s="14">
        <v>887</v>
      </c>
      <c r="E75" s="15">
        <v>77.53</v>
      </c>
      <c r="F75" s="16">
        <v>1.1000000000000001E-3</v>
      </c>
      <c r="G75" s="16"/>
    </row>
    <row r="76" spans="1:7" x14ac:dyDescent="0.25">
      <c r="A76" s="13" t="s">
        <v>1210</v>
      </c>
      <c r="B76" s="31" t="s">
        <v>1211</v>
      </c>
      <c r="C76" s="31" t="s">
        <v>1148</v>
      </c>
      <c r="D76" s="14">
        <v>150</v>
      </c>
      <c r="E76" s="15">
        <v>74.81</v>
      </c>
      <c r="F76" s="16">
        <v>1.1000000000000001E-3</v>
      </c>
      <c r="G76" s="16"/>
    </row>
    <row r="77" spans="1:7" x14ac:dyDescent="0.25">
      <c r="A77" s="13" t="s">
        <v>1212</v>
      </c>
      <c r="B77" s="31" t="s">
        <v>1213</v>
      </c>
      <c r="C77" s="31" t="s">
        <v>1148</v>
      </c>
      <c r="D77" s="14">
        <v>343</v>
      </c>
      <c r="E77" s="15">
        <v>61.98</v>
      </c>
      <c r="F77" s="16">
        <v>8.9999999999999998E-4</v>
      </c>
      <c r="G77" s="16"/>
    </row>
    <row r="78" spans="1:7" x14ac:dyDescent="0.25">
      <c r="A78" s="13" t="s">
        <v>1214</v>
      </c>
      <c r="B78" s="31" t="s">
        <v>1215</v>
      </c>
      <c r="C78" s="31" t="s">
        <v>1148</v>
      </c>
      <c r="D78" s="14">
        <v>34</v>
      </c>
      <c r="E78" s="15">
        <v>55.19</v>
      </c>
      <c r="F78" s="16">
        <v>8.0000000000000004E-4</v>
      </c>
      <c r="G78" s="16"/>
    </row>
    <row r="79" spans="1:7" x14ac:dyDescent="0.25">
      <c r="A79" s="13" t="s">
        <v>1216</v>
      </c>
      <c r="B79" s="31" t="s">
        <v>1217</v>
      </c>
      <c r="C79" s="31" t="s">
        <v>1161</v>
      </c>
      <c r="D79" s="14">
        <v>426</v>
      </c>
      <c r="E79" s="15">
        <v>54.61</v>
      </c>
      <c r="F79" s="16">
        <v>8.0000000000000004E-4</v>
      </c>
      <c r="G79" s="16"/>
    </row>
    <row r="80" spans="1:7" x14ac:dyDescent="0.25">
      <c r="A80" s="13" t="s">
        <v>1218</v>
      </c>
      <c r="B80" s="31" t="s">
        <v>1219</v>
      </c>
      <c r="C80" s="31" t="s">
        <v>1139</v>
      </c>
      <c r="D80" s="14">
        <v>694</v>
      </c>
      <c r="E80" s="15">
        <v>49.67</v>
      </c>
      <c r="F80" s="16">
        <v>6.9999999999999999E-4</v>
      </c>
      <c r="G80" s="16"/>
    </row>
    <row r="81" spans="1:7" x14ac:dyDescent="0.25">
      <c r="A81" s="13" t="s">
        <v>1220</v>
      </c>
      <c r="B81" s="31" t="s">
        <v>1221</v>
      </c>
      <c r="C81" s="31" t="s">
        <v>1148</v>
      </c>
      <c r="D81" s="14">
        <v>105</v>
      </c>
      <c r="E81" s="15">
        <v>49.38</v>
      </c>
      <c r="F81" s="16">
        <v>6.9999999999999999E-4</v>
      </c>
      <c r="G81" s="16"/>
    </row>
    <row r="82" spans="1:7" x14ac:dyDescent="0.25">
      <c r="A82" s="13" t="s">
        <v>1222</v>
      </c>
      <c r="B82" s="31" t="s">
        <v>1223</v>
      </c>
      <c r="C82" s="31" t="s">
        <v>1148</v>
      </c>
      <c r="D82" s="14">
        <v>1091</v>
      </c>
      <c r="E82" s="15">
        <v>49.23</v>
      </c>
      <c r="F82" s="16">
        <v>6.9999999999999999E-4</v>
      </c>
      <c r="G82" s="16"/>
    </row>
    <row r="83" spans="1:7" x14ac:dyDescent="0.25">
      <c r="A83" s="13" t="s">
        <v>1224</v>
      </c>
      <c r="B83" s="31" t="s">
        <v>1225</v>
      </c>
      <c r="C83" s="31" t="s">
        <v>1161</v>
      </c>
      <c r="D83" s="14">
        <v>1335</v>
      </c>
      <c r="E83" s="15">
        <v>37.590000000000003</v>
      </c>
      <c r="F83" s="16">
        <v>5.9999999999999995E-4</v>
      </c>
      <c r="G83" s="16"/>
    </row>
    <row r="84" spans="1:7" x14ac:dyDescent="0.25">
      <c r="A84" s="13" t="s">
        <v>1226</v>
      </c>
      <c r="B84" s="31" t="s">
        <v>1227</v>
      </c>
      <c r="C84" s="31" t="s">
        <v>1148</v>
      </c>
      <c r="D84" s="14">
        <v>242</v>
      </c>
      <c r="E84" s="15">
        <v>37.4</v>
      </c>
      <c r="F84" s="16">
        <v>5.9999999999999995E-4</v>
      </c>
      <c r="G84" s="16"/>
    </row>
    <row r="85" spans="1:7" x14ac:dyDescent="0.25">
      <c r="A85" s="13" t="s">
        <v>1228</v>
      </c>
      <c r="B85" s="31" t="s">
        <v>1229</v>
      </c>
      <c r="C85" s="31" t="s">
        <v>1145</v>
      </c>
      <c r="D85" s="14">
        <v>122</v>
      </c>
      <c r="E85" s="15">
        <v>37.049999999999997</v>
      </c>
      <c r="F85" s="16">
        <v>5.0000000000000001E-4</v>
      </c>
      <c r="G85" s="16"/>
    </row>
    <row r="86" spans="1:7" x14ac:dyDescent="0.25">
      <c r="A86" s="13" t="s">
        <v>1230</v>
      </c>
      <c r="B86" s="31" t="s">
        <v>1231</v>
      </c>
      <c r="C86" s="31" t="s">
        <v>1148</v>
      </c>
      <c r="D86" s="14">
        <v>66</v>
      </c>
      <c r="E86" s="15">
        <v>36.450000000000003</v>
      </c>
      <c r="F86" s="16">
        <v>5.0000000000000001E-4</v>
      </c>
      <c r="G86" s="16"/>
    </row>
    <row r="87" spans="1:7" x14ac:dyDescent="0.25">
      <c r="A87" s="13" t="s">
        <v>1232</v>
      </c>
      <c r="B87" s="31" t="s">
        <v>1233</v>
      </c>
      <c r="C87" s="31" t="s">
        <v>1148</v>
      </c>
      <c r="D87" s="14">
        <v>739</v>
      </c>
      <c r="E87" s="15">
        <v>34.770000000000003</v>
      </c>
      <c r="F87" s="16">
        <v>5.0000000000000001E-4</v>
      </c>
      <c r="G87" s="16"/>
    </row>
    <row r="88" spans="1:7" x14ac:dyDescent="0.25">
      <c r="A88" s="13" t="s">
        <v>1234</v>
      </c>
      <c r="B88" s="31" t="s">
        <v>1235</v>
      </c>
      <c r="C88" s="31" t="s">
        <v>1236</v>
      </c>
      <c r="D88" s="14">
        <v>1816</v>
      </c>
      <c r="E88" s="15">
        <v>33.340000000000003</v>
      </c>
      <c r="F88" s="16">
        <v>5.0000000000000001E-4</v>
      </c>
      <c r="G88" s="16"/>
    </row>
    <row r="89" spans="1:7" x14ac:dyDescent="0.25">
      <c r="A89" s="13" t="s">
        <v>1237</v>
      </c>
      <c r="B89" s="31" t="s">
        <v>1238</v>
      </c>
      <c r="C89" s="31" t="s">
        <v>1139</v>
      </c>
      <c r="D89" s="14">
        <v>187</v>
      </c>
      <c r="E89" s="15">
        <v>32.26</v>
      </c>
      <c r="F89" s="16">
        <v>5.0000000000000001E-4</v>
      </c>
      <c r="G89" s="16"/>
    </row>
    <row r="90" spans="1:7" x14ac:dyDescent="0.25">
      <c r="A90" s="13" t="s">
        <v>1239</v>
      </c>
      <c r="B90" s="31" t="s">
        <v>1240</v>
      </c>
      <c r="C90" s="31" t="s">
        <v>1148</v>
      </c>
      <c r="D90" s="14">
        <v>60</v>
      </c>
      <c r="E90" s="15">
        <v>31.28</v>
      </c>
      <c r="F90" s="16">
        <v>5.0000000000000001E-4</v>
      </c>
      <c r="G90" s="16"/>
    </row>
    <row r="91" spans="1:7" x14ac:dyDescent="0.25">
      <c r="A91" s="13" t="s">
        <v>1241</v>
      </c>
      <c r="B91" s="31" t="s">
        <v>1242</v>
      </c>
      <c r="C91" s="31" t="s">
        <v>1148</v>
      </c>
      <c r="D91" s="14">
        <v>287</v>
      </c>
      <c r="E91" s="15">
        <v>30.36</v>
      </c>
      <c r="F91" s="16">
        <v>4.0000000000000002E-4</v>
      </c>
      <c r="G91" s="16"/>
    </row>
    <row r="92" spans="1:7" x14ac:dyDescent="0.25">
      <c r="A92" s="13" t="s">
        <v>1243</v>
      </c>
      <c r="B92" s="31" t="s">
        <v>1244</v>
      </c>
      <c r="C92" s="31" t="s">
        <v>1148</v>
      </c>
      <c r="D92" s="14">
        <v>599</v>
      </c>
      <c r="E92" s="15">
        <v>27.16</v>
      </c>
      <c r="F92" s="16">
        <v>4.0000000000000002E-4</v>
      </c>
      <c r="G92" s="16"/>
    </row>
    <row r="93" spans="1:7" x14ac:dyDescent="0.25">
      <c r="A93" s="13" t="s">
        <v>1245</v>
      </c>
      <c r="B93" s="31" t="s">
        <v>1246</v>
      </c>
      <c r="C93" s="31" t="s">
        <v>1148</v>
      </c>
      <c r="D93" s="14">
        <v>142</v>
      </c>
      <c r="E93" s="15">
        <v>20.61</v>
      </c>
      <c r="F93" s="16">
        <v>2.9999999999999997E-4</v>
      </c>
      <c r="G93" s="16"/>
    </row>
    <row r="94" spans="1:7" x14ac:dyDescent="0.25">
      <c r="A94" s="17" t="s">
        <v>230</v>
      </c>
      <c r="B94" s="32"/>
      <c r="C94" s="32"/>
      <c r="D94" s="18"/>
      <c r="E94" s="19">
        <v>18355.259999999998</v>
      </c>
      <c r="F94" s="20">
        <v>0.27060000000000001</v>
      </c>
      <c r="G94" s="21"/>
    </row>
    <row r="95" spans="1:7" x14ac:dyDescent="0.25">
      <c r="A95" s="13"/>
      <c r="B95" s="31"/>
      <c r="C95" s="31"/>
      <c r="D95" s="14"/>
      <c r="E95" s="15"/>
      <c r="F95" s="16"/>
      <c r="G95" s="16"/>
    </row>
    <row r="96" spans="1:7" x14ac:dyDescent="0.25">
      <c r="A96" s="24" t="s">
        <v>237</v>
      </c>
      <c r="B96" s="33"/>
      <c r="C96" s="33"/>
      <c r="D96" s="25"/>
      <c r="E96" s="19">
        <v>66396.850000000006</v>
      </c>
      <c r="F96" s="20">
        <v>0.97889999999999999</v>
      </c>
      <c r="G96" s="21"/>
    </row>
    <row r="97" spans="1:7" x14ac:dyDescent="0.25">
      <c r="A97" s="13"/>
      <c r="B97" s="31"/>
      <c r="C97" s="31"/>
      <c r="D97" s="14"/>
      <c r="E97" s="15"/>
      <c r="F97" s="16"/>
      <c r="G97" s="16"/>
    </row>
    <row r="98" spans="1:7" x14ac:dyDescent="0.25">
      <c r="A98" s="13"/>
      <c r="B98" s="31"/>
      <c r="C98" s="31"/>
      <c r="D98" s="14"/>
      <c r="E98" s="15"/>
      <c r="F98" s="16"/>
      <c r="G98" s="16"/>
    </row>
    <row r="99" spans="1:7" x14ac:dyDescent="0.25">
      <c r="A99" s="17" t="s">
        <v>238</v>
      </c>
      <c r="B99" s="31"/>
      <c r="C99" s="31"/>
      <c r="D99" s="14"/>
      <c r="E99" s="15"/>
      <c r="F99" s="16"/>
      <c r="G99" s="16"/>
    </row>
    <row r="100" spans="1:7" x14ac:dyDescent="0.25">
      <c r="A100" s="13" t="s">
        <v>239</v>
      </c>
      <c r="B100" s="31"/>
      <c r="C100" s="31"/>
      <c r="D100" s="14"/>
      <c r="E100" s="15">
        <v>1362.26</v>
      </c>
      <c r="F100" s="16">
        <v>2.01E-2</v>
      </c>
      <c r="G100" s="16">
        <v>6.5728999999999996E-2</v>
      </c>
    </row>
    <row r="101" spans="1:7" x14ac:dyDescent="0.25">
      <c r="A101" s="17" t="s">
        <v>230</v>
      </c>
      <c r="B101" s="32"/>
      <c r="C101" s="32"/>
      <c r="D101" s="18"/>
      <c r="E101" s="19">
        <v>1362.26</v>
      </c>
      <c r="F101" s="20">
        <v>2.01E-2</v>
      </c>
      <c r="G101" s="21"/>
    </row>
    <row r="102" spans="1:7" x14ac:dyDescent="0.25">
      <c r="A102" s="13"/>
      <c r="B102" s="31"/>
      <c r="C102" s="31"/>
      <c r="D102" s="14"/>
      <c r="E102" s="15"/>
      <c r="F102" s="16"/>
      <c r="G102" s="16"/>
    </row>
    <row r="103" spans="1:7" x14ac:dyDescent="0.25">
      <c r="A103" s="24" t="s">
        <v>237</v>
      </c>
      <c r="B103" s="33"/>
      <c r="C103" s="33"/>
      <c r="D103" s="25"/>
      <c r="E103" s="19">
        <v>1362.26</v>
      </c>
      <c r="F103" s="20">
        <v>2.01E-2</v>
      </c>
      <c r="G103" s="21"/>
    </row>
    <row r="104" spans="1:7" x14ac:dyDescent="0.25">
      <c r="A104" s="13" t="s">
        <v>240</v>
      </c>
      <c r="B104" s="31"/>
      <c r="C104" s="31"/>
      <c r="D104" s="14"/>
      <c r="E104" s="15">
        <v>0.2453158</v>
      </c>
      <c r="F104" s="16">
        <v>3.0000000000000001E-6</v>
      </c>
      <c r="G104" s="16"/>
    </row>
    <row r="105" spans="1:7" x14ac:dyDescent="0.25">
      <c r="A105" s="13" t="s">
        <v>241</v>
      </c>
      <c r="B105" s="31"/>
      <c r="C105" s="31"/>
      <c r="D105" s="14"/>
      <c r="E105" s="15">
        <v>59.244684200000002</v>
      </c>
      <c r="F105" s="16">
        <v>9.9700000000000006E-4</v>
      </c>
      <c r="G105" s="16">
        <v>6.5728999999999996E-2</v>
      </c>
    </row>
    <row r="106" spans="1:7" x14ac:dyDescent="0.25">
      <c r="A106" s="26" t="s">
        <v>242</v>
      </c>
      <c r="B106" s="34"/>
      <c r="C106" s="34"/>
      <c r="D106" s="27"/>
      <c r="E106" s="28">
        <v>67818.600000000006</v>
      </c>
      <c r="F106" s="29">
        <v>1</v>
      </c>
      <c r="G106" s="29"/>
    </row>
    <row r="111" spans="1:7" x14ac:dyDescent="0.25">
      <c r="A111" s="1" t="s">
        <v>244</v>
      </c>
    </row>
    <row r="112" spans="1:7" x14ac:dyDescent="0.25">
      <c r="A112" s="48" t="s">
        <v>245</v>
      </c>
      <c r="B112" s="3" t="s">
        <v>130</v>
      </c>
    </row>
    <row r="113" spans="1:3" x14ac:dyDescent="0.25">
      <c r="A113" t="s">
        <v>246</v>
      </c>
    </row>
    <row r="114" spans="1:3" x14ac:dyDescent="0.25">
      <c r="A114" t="s">
        <v>337</v>
      </c>
      <c r="B114" t="s">
        <v>248</v>
      </c>
      <c r="C114" t="s">
        <v>248</v>
      </c>
    </row>
    <row r="115" spans="1:3" x14ac:dyDescent="0.25">
      <c r="B115" s="49">
        <v>45657</v>
      </c>
      <c r="C115" s="49">
        <v>45688</v>
      </c>
    </row>
    <row r="116" spans="1:3" x14ac:dyDescent="0.25">
      <c r="A116" t="s">
        <v>493</v>
      </c>
      <c r="B116">
        <v>12.414999999999999</v>
      </c>
      <c r="C116">
        <v>11.7692</v>
      </c>
    </row>
    <row r="117" spans="1:3" x14ac:dyDescent="0.25">
      <c r="A117" t="s">
        <v>339</v>
      </c>
      <c r="B117">
        <v>12.414999999999999</v>
      </c>
      <c r="C117">
        <v>11.7692</v>
      </c>
    </row>
    <row r="118" spans="1:3" x14ac:dyDescent="0.25">
      <c r="A118" t="s">
        <v>494</v>
      </c>
      <c r="B118">
        <v>12.2356</v>
      </c>
      <c r="C118">
        <v>11.5822</v>
      </c>
    </row>
    <row r="119" spans="1:3" x14ac:dyDescent="0.25">
      <c r="A119" t="s">
        <v>341</v>
      </c>
      <c r="B119">
        <v>12.2356</v>
      </c>
      <c r="C119">
        <v>11.5822</v>
      </c>
    </row>
    <row r="121" spans="1:3" x14ac:dyDescent="0.25">
      <c r="A121" t="s">
        <v>250</v>
      </c>
      <c r="B121" s="3" t="s">
        <v>130</v>
      </c>
    </row>
    <row r="122" spans="1:3" x14ac:dyDescent="0.25">
      <c r="A122" t="s">
        <v>251</v>
      </c>
      <c r="B122" s="3" t="s">
        <v>130</v>
      </c>
    </row>
    <row r="123" spans="1:3" ht="30" customHeight="1" x14ac:dyDescent="0.25">
      <c r="A123" s="48" t="s">
        <v>252</v>
      </c>
      <c r="B123" s="3" t="s">
        <v>130</v>
      </c>
    </row>
    <row r="124" spans="1:3" ht="30" customHeight="1" x14ac:dyDescent="0.25">
      <c r="A124" s="48" t="s">
        <v>253</v>
      </c>
      <c r="B124" s="50">
        <v>18355.291294999999</v>
      </c>
    </row>
    <row r="125" spans="1:3" x14ac:dyDescent="0.25">
      <c r="A125" t="s">
        <v>495</v>
      </c>
      <c r="B125" s="50">
        <v>6.4000000000000001E-2</v>
      </c>
    </row>
    <row r="126" spans="1:3" ht="45" customHeight="1" x14ac:dyDescent="0.25">
      <c r="A126" s="48" t="s">
        <v>699</v>
      </c>
      <c r="B126" s="3" t="s">
        <v>130</v>
      </c>
    </row>
    <row r="127" spans="1:3" x14ac:dyDescent="0.25">
      <c r="B127" s="3"/>
    </row>
    <row r="128" spans="1:3" ht="30" customHeight="1" x14ac:dyDescent="0.25">
      <c r="A128" s="48" t="s">
        <v>700</v>
      </c>
      <c r="B128" s="3" t="s">
        <v>130</v>
      </c>
    </row>
    <row r="129" spans="1:4" ht="30" customHeight="1" x14ac:dyDescent="0.25">
      <c r="A129" s="48" t="s">
        <v>701</v>
      </c>
      <c r="B129" t="s">
        <v>130</v>
      </c>
    </row>
    <row r="130" spans="1:4" ht="30" customHeight="1" x14ac:dyDescent="0.25">
      <c r="A130" s="48" t="s">
        <v>702</v>
      </c>
      <c r="B130" s="3" t="s">
        <v>130</v>
      </c>
    </row>
    <row r="131" spans="1:4" ht="30" customHeight="1" x14ac:dyDescent="0.25">
      <c r="A131" s="48" t="s">
        <v>703</v>
      </c>
      <c r="B131" s="3" t="s">
        <v>130</v>
      </c>
    </row>
    <row r="133" spans="1:4" ht="69.95" customHeight="1" x14ac:dyDescent="0.25">
      <c r="A133" s="75" t="s">
        <v>269</v>
      </c>
      <c r="B133" s="75" t="s">
        <v>270</v>
      </c>
      <c r="C133" s="75" t="s">
        <v>4</v>
      </c>
      <c r="D133" s="75" t="s">
        <v>5</v>
      </c>
    </row>
    <row r="134" spans="1:4" ht="69.95" customHeight="1" x14ac:dyDescent="0.25">
      <c r="A134" s="75" t="s">
        <v>1247</v>
      </c>
      <c r="B134" s="75"/>
      <c r="C134" s="75" t="s">
        <v>36</v>
      </c>
      <c r="D134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6"/>
  <sheetViews>
    <sheetView showGridLines="0" workbookViewId="0">
      <pane ySplit="4" topLeftCell="A27" activePane="bottomLeft" state="frozen"/>
      <selection pane="bottomLeft" activeCell="A33" sqref="A33:XFD3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1248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1249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695</v>
      </c>
      <c r="B7" s="31"/>
      <c r="C7" s="31"/>
      <c r="D7" s="14"/>
      <c r="E7" s="15"/>
      <c r="F7" s="16"/>
      <c r="G7" s="16"/>
    </row>
    <row r="8" spans="1:8" x14ac:dyDescent="0.25">
      <c r="A8" s="17" t="s">
        <v>696</v>
      </c>
      <c r="B8" s="32"/>
      <c r="C8" s="32"/>
      <c r="D8" s="18"/>
      <c r="E8" s="41"/>
      <c r="F8" s="21"/>
      <c r="G8" s="21"/>
    </row>
    <row r="9" spans="1:8" x14ac:dyDescent="0.25">
      <c r="A9" s="13" t="s">
        <v>1250</v>
      </c>
      <c r="B9" s="31" t="s">
        <v>1251</v>
      </c>
      <c r="C9" s="31"/>
      <c r="D9" s="14">
        <v>174856.90599999999</v>
      </c>
      <c r="E9" s="15">
        <v>7795.41</v>
      </c>
      <c r="F9" s="16">
        <v>0.99570000000000003</v>
      </c>
      <c r="G9" s="16"/>
    </row>
    <row r="10" spans="1:8" x14ac:dyDescent="0.25">
      <c r="A10" s="17" t="s">
        <v>230</v>
      </c>
      <c r="B10" s="32"/>
      <c r="C10" s="32"/>
      <c r="D10" s="18"/>
      <c r="E10" s="19">
        <v>7795.41</v>
      </c>
      <c r="F10" s="20">
        <v>0.99570000000000003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7795.41</v>
      </c>
      <c r="F12" s="20">
        <v>0.99570000000000003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46.97</v>
      </c>
      <c r="F15" s="16">
        <v>6.0000000000000001E-3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46.97</v>
      </c>
      <c r="F16" s="20">
        <v>6.0000000000000001E-3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46.97</v>
      </c>
      <c r="F18" s="20">
        <v>6.0000000000000001E-3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8.4592000000000001E-3</v>
      </c>
      <c r="F19" s="16">
        <v>9.9999999999999995E-7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-13.2984592</v>
      </c>
      <c r="F20" s="36">
        <v>-1.701E-3</v>
      </c>
      <c r="G20" s="16">
        <v>6.5727999999999995E-2</v>
      </c>
    </row>
    <row r="21" spans="1:7" x14ac:dyDescent="0.25">
      <c r="A21" s="26" t="s">
        <v>242</v>
      </c>
      <c r="B21" s="34"/>
      <c r="C21" s="34"/>
      <c r="D21" s="27"/>
      <c r="E21" s="28">
        <v>7829.09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45656</v>
      </c>
      <c r="C30" s="49">
        <v>45688</v>
      </c>
    </row>
    <row r="31" spans="1:7" x14ac:dyDescent="0.25">
      <c r="A31" t="s">
        <v>338</v>
      </c>
      <c r="B31">
        <v>20.209099999999999</v>
      </c>
      <c r="C31">
        <v>21.7852</v>
      </c>
    </row>
    <row r="32" spans="1:7" x14ac:dyDescent="0.25">
      <c r="A32" t="s">
        <v>340</v>
      </c>
      <c r="B32">
        <v>18.401800000000001</v>
      </c>
      <c r="C32">
        <v>19.822299999999998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50">
        <v>7795.4078536999996</v>
      </c>
    </row>
    <row r="38" spans="1:4" ht="45" customHeight="1" x14ac:dyDescent="0.25">
      <c r="A38" s="48" t="s">
        <v>699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700</v>
      </c>
      <c r="B40" s="3" t="s">
        <v>130</v>
      </c>
    </row>
    <row r="41" spans="1:4" ht="30" customHeight="1" x14ac:dyDescent="0.25">
      <c r="A41" s="48" t="s">
        <v>701</v>
      </c>
      <c r="B41" t="s">
        <v>130</v>
      </c>
    </row>
    <row r="42" spans="1:4" ht="30" customHeight="1" x14ac:dyDescent="0.25">
      <c r="A42" s="48" t="s">
        <v>702</v>
      </c>
      <c r="B42" s="3" t="s">
        <v>130</v>
      </c>
    </row>
    <row r="43" spans="1:4" ht="30" customHeight="1" x14ac:dyDescent="0.25">
      <c r="A43" s="48" t="s">
        <v>703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1252</v>
      </c>
      <c r="B46" s="75"/>
      <c r="C46" s="75" t="s">
        <v>38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5"/>
  <sheetViews>
    <sheetView showGridLines="0" workbookViewId="0">
      <pane ySplit="4" topLeftCell="A85" activePane="bottomLeft" state="frozen"/>
      <selection pane="bottomLeft" activeCell="A89" sqref="A8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120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121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133</v>
      </c>
      <c r="B11" s="31" t="s">
        <v>134</v>
      </c>
      <c r="C11" s="31" t="s">
        <v>135</v>
      </c>
      <c r="D11" s="14">
        <v>104500000</v>
      </c>
      <c r="E11" s="15">
        <v>100183</v>
      </c>
      <c r="F11" s="16">
        <v>7.7899999999999997E-2</v>
      </c>
      <c r="G11" s="16">
        <v>7.2549000000000002E-2</v>
      </c>
    </row>
    <row r="12" spans="1:8" x14ac:dyDescent="0.25">
      <c r="A12" s="13" t="s">
        <v>136</v>
      </c>
      <c r="B12" s="31" t="s">
        <v>137</v>
      </c>
      <c r="C12" s="31" t="s">
        <v>138</v>
      </c>
      <c r="D12" s="14">
        <v>100000000</v>
      </c>
      <c r="E12" s="15">
        <v>95567.5</v>
      </c>
      <c r="F12" s="16">
        <v>7.4300000000000005E-2</v>
      </c>
      <c r="G12" s="16">
        <v>7.3598999999999998E-2</v>
      </c>
    </row>
    <row r="13" spans="1:8" x14ac:dyDescent="0.25">
      <c r="A13" s="13" t="s">
        <v>139</v>
      </c>
      <c r="B13" s="31" t="s">
        <v>140</v>
      </c>
      <c r="C13" s="31" t="s">
        <v>135</v>
      </c>
      <c r="D13" s="14">
        <v>98500000</v>
      </c>
      <c r="E13" s="15">
        <v>95397.25</v>
      </c>
      <c r="F13" s="16">
        <v>7.4200000000000002E-2</v>
      </c>
      <c r="G13" s="16">
        <v>7.1424000000000001E-2</v>
      </c>
    </row>
    <row r="14" spans="1:8" x14ac:dyDescent="0.25">
      <c r="A14" s="13" t="s">
        <v>141</v>
      </c>
      <c r="B14" s="31" t="s">
        <v>142</v>
      </c>
      <c r="C14" s="31" t="s">
        <v>138</v>
      </c>
      <c r="D14" s="14">
        <v>96000000</v>
      </c>
      <c r="E14" s="15">
        <v>94284.1</v>
      </c>
      <c r="F14" s="16">
        <v>7.3300000000000004E-2</v>
      </c>
      <c r="G14" s="16">
        <v>7.1647000000000002E-2</v>
      </c>
    </row>
    <row r="15" spans="1:8" x14ac:dyDescent="0.25">
      <c r="A15" s="13" t="s">
        <v>143</v>
      </c>
      <c r="B15" s="31" t="s">
        <v>144</v>
      </c>
      <c r="C15" s="31" t="s">
        <v>135</v>
      </c>
      <c r="D15" s="14">
        <v>95500000</v>
      </c>
      <c r="E15" s="15">
        <v>93508.92</v>
      </c>
      <c r="F15" s="16">
        <v>7.2700000000000001E-2</v>
      </c>
      <c r="G15" s="16">
        <v>7.3050000000000004E-2</v>
      </c>
    </row>
    <row r="16" spans="1:8" x14ac:dyDescent="0.25">
      <c r="A16" s="13" t="s">
        <v>145</v>
      </c>
      <c r="B16" s="31" t="s">
        <v>146</v>
      </c>
      <c r="C16" s="31" t="s">
        <v>135</v>
      </c>
      <c r="D16" s="14">
        <v>92500000</v>
      </c>
      <c r="E16" s="15">
        <v>90714.29</v>
      </c>
      <c r="F16" s="16">
        <v>7.0499999999999993E-2</v>
      </c>
      <c r="G16" s="16">
        <v>7.2949E-2</v>
      </c>
    </row>
    <row r="17" spans="1:7" x14ac:dyDescent="0.25">
      <c r="A17" s="13" t="s">
        <v>147</v>
      </c>
      <c r="B17" s="31" t="s">
        <v>148</v>
      </c>
      <c r="C17" s="31" t="s">
        <v>138</v>
      </c>
      <c r="D17" s="14">
        <v>83000000</v>
      </c>
      <c r="E17" s="15">
        <v>79638.33</v>
      </c>
      <c r="F17" s="16">
        <v>6.1899999999999997E-2</v>
      </c>
      <c r="G17" s="16">
        <v>7.2299000000000002E-2</v>
      </c>
    </row>
    <row r="18" spans="1:7" x14ac:dyDescent="0.25">
      <c r="A18" s="13" t="s">
        <v>149</v>
      </c>
      <c r="B18" s="31" t="s">
        <v>150</v>
      </c>
      <c r="C18" s="31" t="s">
        <v>135</v>
      </c>
      <c r="D18" s="14">
        <v>80000000</v>
      </c>
      <c r="E18" s="15">
        <v>77719.759999999995</v>
      </c>
      <c r="F18" s="16">
        <v>6.0400000000000002E-2</v>
      </c>
      <c r="G18" s="16">
        <v>7.2098999999999996E-2</v>
      </c>
    </row>
    <row r="19" spans="1:7" x14ac:dyDescent="0.25">
      <c r="A19" s="13" t="s">
        <v>151</v>
      </c>
      <c r="B19" s="31" t="s">
        <v>152</v>
      </c>
      <c r="C19" s="31" t="s">
        <v>135</v>
      </c>
      <c r="D19" s="14">
        <v>80000000</v>
      </c>
      <c r="E19" s="15">
        <v>76567.679999999993</v>
      </c>
      <c r="F19" s="16">
        <v>5.9499999999999997E-2</v>
      </c>
      <c r="G19" s="16">
        <v>7.1675000000000003E-2</v>
      </c>
    </row>
    <row r="20" spans="1:7" x14ac:dyDescent="0.25">
      <c r="A20" s="13" t="s">
        <v>153</v>
      </c>
      <c r="B20" s="31" t="s">
        <v>154</v>
      </c>
      <c r="C20" s="31" t="s">
        <v>135</v>
      </c>
      <c r="D20" s="14">
        <v>59000000</v>
      </c>
      <c r="E20" s="15">
        <v>59760.69</v>
      </c>
      <c r="F20" s="16">
        <v>4.65E-2</v>
      </c>
      <c r="G20" s="16">
        <v>7.2921E-2</v>
      </c>
    </row>
    <row r="21" spans="1:7" x14ac:dyDescent="0.25">
      <c r="A21" s="13" t="s">
        <v>155</v>
      </c>
      <c r="B21" s="31" t="s">
        <v>156</v>
      </c>
      <c r="C21" s="31" t="s">
        <v>157</v>
      </c>
      <c r="D21" s="14">
        <v>55500000</v>
      </c>
      <c r="E21" s="15">
        <v>53661.120000000003</v>
      </c>
      <c r="F21" s="16">
        <v>4.1700000000000001E-2</v>
      </c>
      <c r="G21" s="16">
        <v>7.3700000000000002E-2</v>
      </c>
    </row>
    <row r="22" spans="1:7" x14ac:dyDescent="0.25">
      <c r="A22" s="13" t="s">
        <v>158</v>
      </c>
      <c r="B22" s="31" t="s">
        <v>159</v>
      </c>
      <c r="C22" s="31" t="s">
        <v>160</v>
      </c>
      <c r="D22" s="14">
        <v>50000000</v>
      </c>
      <c r="E22" s="15">
        <v>50507.55</v>
      </c>
      <c r="F22" s="16">
        <v>3.9300000000000002E-2</v>
      </c>
      <c r="G22" s="16">
        <v>7.2921E-2</v>
      </c>
    </row>
    <row r="23" spans="1:7" x14ac:dyDescent="0.25">
      <c r="A23" s="13" t="s">
        <v>161</v>
      </c>
      <c r="B23" s="31" t="s">
        <v>162</v>
      </c>
      <c r="C23" s="31" t="s">
        <v>135</v>
      </c>
      <c r="D23" s="14">
        <v>38500000</v>
      </c>
      <c r="E23" s="15">
        <v>36822.519999999997</v>
      </c>
      <c r="F23" s="16">
        <v>2.86E-2</v>
      </c>
      <c r="G23" s="16">
        <v>7.1715000000000001E-2</v>
      </c>
    </row>
    <row r="24" spans="1:7" x14ac:dyDescent="0.25">
      <c r="A24" s="13" t="s">
        <v>163</v>
      </c>
      <c r="B24" s="31" t="s">
        <v>164</v>
      </c>
      <c r="C24" s="31" t="s">
        <v>135</v>
      </c>
      <c r="D24" s="14">
        <v>33500000</v>
      </c>
      <c r="E24" s="15">
        <v>33766.589999999997</v>
      </c>
      <c r="F24" s="16">
        <v>2.63E-2</v>
      </c>
      <c r="G24" s="16">
        <v>7.3499999999999996E-2</v>
      </c>
    </row>
    <row r="25" spans="1:7" x14ac:dyDescent="0.25">
      <c r="A25" s="13" t="s">
        <v>165</v>
      </c>
      <c r="B25" s="31" t="s">
        <v>166</v>
      </c>
      <c r="C25" s="31" t="s">
        <v>135</v>
      </c>
      <c r="D25" s="14">
        <v>27000000</v>
      </c>
      <c r="E25" s="15">
        <v>27658.91</v>
      </c>
      <c r="F25" s="16">
        <v>2.1499999999999998E-2</v>
      </c>
      <c r="G25" s="16">
        <v>7.3050000000000004E-2</v>
      </c>
    </row>
    <row r="26" spans="1:7" x14ac:dyDescent="0.25">
      <c r="A26" s="13" t="s">
        <v>167</v>
      </c>
      <c r="B26" s="31" t="s">
        <v>168</v>
      </c>
      <c r="C26" s="31" t="s">
        <v>135</v>
      </c>
      <c r="D26" s="14">
        <v>28000000</v>
      </c>
      <c r="E26" s="15">
        <v>27624.799999999999</v>
      </c>
      <c r="F26" s="16">
        <v>2.1499999999999998E-2</v>
      </c>
      <c r="G26" s="16">
        <v>7.3400000000000007E-2</v>
      </c>
    </row>
    <row r="27" spans="1:7" x14ac:dyDescent="0.25">
      <c r="A27" s="13" t="s">
        <v>169</v>
      </c>
      <c r="B27" s="31" t="s">
        <v>170</v>
      </c>
      <c r="C27" s="31" t="s">
        <v>135</v>
      </c>
      <c r="D27" s="14">
        <v>27500000</v>
      </c>
      <c r="E27" s="15">
        <v>26791.24</v>
      </c>
      <c r="F27" s="16">
        <v>2.0799999999999999E-2</v>
      </c>
      <c r="G27" s="16">
        <v>7.3499999999999996E-2</v>
      </c>
    </row>
    <row r="28" spans="1:7" x14ac:dyDescent="0.25">
      <c r="A28" s="13" t="s">
        <v>171</v>
      </c>
      <c r="B28" s="31" t="s">
        <v>172</v>
      </c>
      <c r="C28" s="31" t="s">
        <v>135</v>
      </c>
      <c r="D28" s="14">
        <v>12500000</v>
      </c>
      <c r="E28" s="15">
        <v>12610.09</v>
      </c>
      <c r="F28" s="16">
        <v>9.7999999999999997E-3</v>
      </c>
      <c r="G28" s="16">
        <v>7.1318000000000006E-2</v>
      </c>
    </row>
    <row r="29" spans="1:7" x14ac:dyDescent="0.25">
      <c r="A29" s="13" t="s">
        <v>173</v>
      </c>
      <c r="B29" s="31" t="s">
        <v>174</v>
      </c>
      <c r="C29" s="31" t="s">
        <v>135</v>
      </c>
      <c r="D29" s="14">
        <v>12500000</v>
      </c>
      <c r="E29" s="15">
        <v>12322.75</v>
      </c>
      <c r="F29" s="16">
        <v>9.5999999999999992E-3</v>
      </c>
      <c r="G29" s="16">
        <v>7.3400000000000007E-2</v>
      </c>
    </row>
    <row r="30" spans="1:7" x14ac:dyDescent="0.25">
      <c r="A30" s="13" t="s">
        <v>175</v>
      </c>
      <c r="B30" s="31" t="s">
        <v>176</v>
      </c>
      <c r="C30" s="31" t="s">
        <v>135</v>
      </c>
      <c r="D30" s="14">
        <v>11500000</v>
      </c>
      <c r="E30" s="15">
        <v>11285.48</v>
      </c>
      <c r="F30" s="16">
        <v>8.8000000000000005E-3</v>
      </c>
      <c r="G30" s="16">
        <v>7.2949E-2</v>
      </c>
    </row>
    <row r="31" spans="1:7" x14ac:dyDescent="0.25">
      <c r="A31" s="13" t="s">
        <v>177</v>
      </c>
      <c r="B31" s="31" t="s">
        <v>178</v>
      </c>
      <c r="C31" s="31" t="s">
        <v>135</v>
      </c>
      <c r="D31" s="14">
        <v>9500000</v>
      </c>
      <c r="E31" s="15">
        <v>9898.4500000000007</v>
      </c>
      <c r="F31" s="16">
        <v>7.7000000000000002E-3</v>
      </c>
      <c r="G31" s="16">
        <v>7.1665999999999994E-2</v>
      </c>
    </row>
    <row r="32" spans="1:7" x14ac:dyDescent="0.25">
      <c r="A32" s="13" t="s">
        <v>179</v>
      </c>
      <c r="B32" s="31" t="s">
        <v>180</v>
      </c>
      <c r="C32" s="31" t="s">
        <v>135</v>
      </c>
      <c r="D32" s="14">
        <v>7000000</v>
      </c>
      <c r="E32" s="15">
        <v>7119.03</v>
      </c>
      <c r="F32" s="16">
        <v>5.4999999999999997E-3</v>
      </c>
      <c r="G32" s="16">
        <v>7.3400000000000007E-2</v>
      </c>
    </row>
    <row r="33" spans="1:7" x14ac:dyDescent="0.25">
      <c r="A33" s="13" t="s">
        <v>181</v>
      </c>
      <c r="B33" s="31" t="s">
        <v>182</v>
      </c>
      <c r="C33" s="31" t="s">
        <v>135</v>
      </c>
      <c r="D33" s="14">
        <v>6000000</v>
      </c>
      <c r="E33" s="15">
        <v>6109.03</v>
      </c>
      <c r="F33" s="16">
        <v>4.7999999999999996E-3</v>
      </c>
      <c r="G33" s="16">
        <v>7.3499999999999996E-2</v>
      </c>
    </row>
    <row r="34" spans="1:7" x14ac:dyDescent="0.25">
      <c r="A34" s="13" t="s">
        <v>183</v>
      </c>
      <c r="B34" s="31" t="s">
        <v>184</v>
      </c>
      <c r="C34" s="31" t="s">
        <v>135</v>
      </c>
      <c r="D34" s="14">
        <v>5000000</v>
      </c>
      <c r="E34" s="15">
        <v>5321.65</v>
      </c>
      <c r="F34" s="16">
        <v>4.1000000000000003E-3</v>
      </c>
      <c r="G34" s="16">
        <v>7.3400000000000007E-2</v>
      </c>
    </row>
    <row r="35" spans="1:7" x14ac:dyDescent="0.25">
      <c r="A35" s="13" t="s">
        <v>185</v>
      </c>
      <c r="B35" s="31" t="s">
        <v>186</v>
      </c>
      <c r="C35" s="31" t="s">
        <v>135</v>
      </c>
      <c r="D35" s="14">
        <v>5000000</v>
      </c>
      <c r="E35" s="15">
        <v>5110.66</v>
      </c>
      <c r="F35" s="16">
        <v>4.0000000000000001E-3</v>
      </c>
      <c r="G35" s="16">
        <v>7.3499999999999996E-2</v>
      </c>
    </row>
    <row r="36" spans="1:7" x14ac:dyDescent="0.25">
      <c r="A36" s="13" t="s">
        <v>187</v>
      </c>
      <c r="B36" s="31" t="s">
        <v>188</v>
      </c>
      <c r="C36" s="31" t="s">
        <v>135</v>
      </c>
      <c r="D36" s="14">
        <v>3300000</v>
      </c>
      <c r="E36" s="15">
        <v>3476.91</v>
      </c>
      <c r="F36" s="16">
        <v>2.7000000000000001E-3</v>
      </c>
      <c r="G36" s="16">
        <v>7.1665999999999994E-2</v>
      </c>
    </row>
    <row r="37" spans="1:7" x14ac:dyDescent="0.25">
      <c r="A37" s="13" t="s">
        <v>189</v>
      </c>
      <c r="B37" s="31" t="s">
        <v>190</v>
      </c>
      <c r="C37" s="31" t="s">
        <v>135</v>
      </c>
      <c r="D37" s="14">
        <v>3500000</v>
      </c>
      <c r="E37" s="15">
        <v>3377.72</v>
      </c>
      <c r="F37" s="16">
        <v>2.5999999999999999E-3</v>
      </c>
      <c r="G37" s="16">
        <v>7.1675000000000003E-2</v>
      </c>
    </row>
    <row r="38" spans="1:7" x14ac:dyDescent="0.25">
      <c r="A38" s="13" t="s">
        <v>191</v>
      </c>
      <c r="B38" s="31" t="s">
        <v>192</v>
      </c>
      <c r="C38" s="31" t="s">
        <v>135</v>
      </c>
      <c r="D38" s="14">
        <v>3000000</v>
      </c>
      <c r="E38" s="15">
        <v>3159.67</v>
      </c>
      <c r="F38" s="16">
        <v>2.5000000000000001E-3</v>
      </c>
      <c r="G38" s="16">
        <v>7.17E-2</v>
      </c>
    </row>
    <row r="39" spans="1:7" x14ac:dyDescent="0.25">
      <c r="A39" s="13" t="s">
        <v>193</v>
      </c>
      <c r="B39" s="31" t="s">
        <v>194</v>
      </c>
      <c r="C39" s="31" t="s">
        <v>135</v>
      </c>
      <c r="D39" s="14">
        <v>2500000</v>
      </c>
      <c r="E39" s="15">
        <v>2600.7800000000002</v>
      </c>
      <c r="F39" s="16">
        <v>2E-3</v>
      </c>
      <c r="G39" s="16">
        <v>7.1665999999999994E-2</v>
      </c>
    </row>
    <row r="40" spans="1:7" x14ac:dyDescent="0.25">
      <c r="A40" s="13" t="s">
        <v>195</v>
      </c>
      <c r="B40" s="31" t="s">
        <v>196</v>
      </c>
      <c r="C40" s="31" t="s">
        <v>135</v>
      </c>
      <c r="D40" s="14">
        <v>1500000</v>
      </c>
      <c r="E40" s="15">
        <v>1624.4</v>
      </c>
      <c r="F40" s="16">
        <v>1.2999999999999999E-3</v>
      </c>
      <c r="G40" s="16">
        <v>7.1400000000000005E-2</v>
      </c>
    </row>
    <row r="41" spans="1:7" x14ac:dyDescent="0.25">
      <c r="A41" s="13" t="s">
        <v>197</v>
      </c>
      <c r="B41" s="31" t="s">
        <v>198</v>
      </c>
      <c r="C41" s="31" t="s">
        <v>135</v>
      </c>
      <c r="D41" s="14">
        <v>1500000</v>
      </c>
      <c r="E41" s="15">
        <v>1529.04</v>
      </c>
      <c r="F41" s="16">
        <v>1.1999999999999999E-3</v>
      </c>
      <c r="G41" s="16">
        <v>7.3400000000000007E-2</v>
      </c>
    </row>
    <row r="42" spans="1:7" x14ac:dyDescent="0.25">
      <c r="A42" s="13" t="s">
        <v>199</v>
      </c>
      <c r="B42" s="31" t="s">
        <v>200</v>
      </c>
      <c r="C42" s="31" t="s">
        <v>135</v>
      </c>
      <c r="D42" s="14">
        <v>1000000</v>
      </c>
      <c r="E42" s="15">
        <v>1081.3</v>
      </c>
      <c r="F42" s="16">
        <v>8.0000000000000004E-4</v>
      </c>
      <c r="G42" s="16">
        <v>7.1400000000000005E-2</v>
      </c>
    </row>
    <row r="43" spans="1:7" x14ac:dyDescent="0.25">
      <c r="A43" s="13" t="s">
        <v>201</v>
      </c>
      <c r="B43" s="31" t="s">
        <v>202</v>
      </c>
      <c r="C43" s="31" t="s">
        <v>135</v>
      </c>
      <c r="D43" s="14">
        <v>1000000</v>
      </c>
      <c r="E43" s="15">
        <v>1052.3399999999999</v>
      </c>
      <c r="F43" s="16">
        <v>8.0000000000000004E-4</v>
      </c>
      <c r="G43" s="16">
        <v>7.1665999999999994E-2</v>
      </c>
    </row>
    <row r="44" spans="1:7" x14ac:dyDescent="0.25">
      <c r="A44" s="13" t="s">
        <v>203</v>
      </c>
      <c r="B44" s="31" t="s">
        <v>204</v>
      </c>
      <c r="C44" s="31" t="s">
        <v>135</v>
      </c>
      <c r="D44" s="14">
        <v>1000000</v>
      </c>
      <c r="E44" s="15">
        <v>1040.55</v>
      </c>
      <c r="F44" s="16">
        <v>8.0000000000000004E-4</v>
      </c>
      <c r="G44" s="16">
        <v>7.1665999999999994E-2</v>
      </c>
    </row>
    <row r="45" spans="1:7" x14ac:dyDescent="0.25">
      <c r="A45" s="13" t="s">
        <v>205</v>
      </c>
      <c r="B45" s="31" t="s">
        <v>206</v>
      </c>
      <c r="C45" s="31" t="s">
        <v>135</v>
      </c>
      <c r="D45" s="14">
        <v>1000000</v>
      </c>
      <c r="E45" s="15">
        <v>1035.8399999999999</v>
      </c>
      <c r="F45" s="16">
        <v>8.0000000000000004E-4</v>
      </c>
      <c r="G45" s="16">
        <v>7.2401999999999994E-2</v>
      </c>
    </row>
    <row r="46" spans="1:7" x14ac:dyDescent="0.25">
      <c r="A46" s="13" t="s">
        <v>207</v>
      </c>
      <c r="B46" s="31" t="s">
        <v>208</v>
      </c>
      <c r="C46" s="31" t="s">
        <v>135</v>
      </c>
      <c r="D46" s="14">
        <v>1000000</v>
      </c>
      <c r="E46" s="15">
        <v>1009.56</v>
      </c>
      <c r="F46" s="16">
        <v>8.0000000000000004E-4</v>
      </c>
      <c r="G46" s="16">
        <v>7.17E-2</v>
      </c>
    </row>
    <row r="47" spans="1:7" x14ac:dyDescent="0.25">
      <c r="A47" s="13" t="s">
        <v>209</v>
      </c>
      <c r="B47" s="31" t="s">
        <v>210</v>
      </c>
      <c r="C47" s="31" t="s">
        <v>135</v>
      </c>
      <c r="D47" s="14">
        <v>1000000</v>
      </c>
      <c r="E47" s="15">
        <v>985.59</v>
      </c>
      <c r="F47" s="16">
        <v>8.0000000000000004E-4</v>
      </c>
      <c r="G47" s="16">
        <v>7.3050000000000004E-2</v>
      </c>
    </row>
    <row r="48" spans="1:7" x14ac:dyDescent="0.25">
      <c r="A48" s="13" t="s">
        <v>211</v>
      </c>
      <c r="B48" s="31" t="s">
        <v>212</v>
      </c>
      <c r="C48" s="31" t="s">
        <v>135</v>
      </c>
      <c r="D48" s="14">
        <v>500000</v>
      </c>
      <c r="E48" s="15">
        <v>548.36</v>
      </c>
      <c r="F48" s="16">
        <v>4.0000000000000002E-4</v>
      </c>
      <c r="G48" s="16">
        <v>7.1665999999999994E-2</v>
      </c>
    </row>
    <row r="49" spans="1:7" x14ac:dyDescent="0.25">
      <c r="A49" s="13" t="s">
        <v>213</v>
      </c>
      <c r="B49" s="31" t="s">
        <v>214</v>
      </c>
      <c r="C49" s="31" t="s">
        <v>215</v>
      </c>
      <c r="D49" s="14">
        <v>500000</v>
      </c>
      <c r="E49" s="15">
        <v>527.17999999999995</v>
      </c>
      <c r="F49" s="16">
        <v>4.0000000000000002E-4</v>
      </c>
      <c r="G49" s="16">
        <v>7.2398000000000004E-2</v>
      </c>
    </row>
    <row r="50" spans="1:7" x14ac:dyDescent="0.25">
      <c r="A50" s="13" t="s">
        <v>216</v>
      </c>
      <c r="B50" s="31" t="s">
        <v>217</v>
      </c>
      <c r="C50" s="31" t="s">
        <v>135</v>
      </c>
      <c r="D50" s="14">
        <v>500000</v>
      </c>
      <c r="E50" s="15">
        <v>523.19000000000005</v>
      </c>
      <c r="F50" s="16">
        <v>4.0000000000000002E-4</v>
      </c>
      <c r="G50" s="16">
        <v>7.17E-2</v>
      </c>
    </row>
    <row r="51" spans="1:7" x14ac:dyDescent="0.25">
      <c r="A51" s="13" t="s">
        <v>218</v>
      </c>
      <c r="B51" s="31" t="s">
        <v>219</v>
      </c>
      <c r="C51" s="31" t="s">
        <v>138</v>
      </c>
      <c r="D51" s="14">
        <v>500000</v>
      </c>
      <c r="E51" s="15">
        <v>520.84</v>
      </c>
      <c r="F51" s="16">
        <v>4.0000000000000002E-4</v>
      </c>
      <c r="G51" s="16">
        <v>7.3136000000000007E-2</v>
      </c>
    </row>
    <row r="52" spans="1:7" x14ac:dyDescent="0.25">
      <c r="A52" s="13" t="s">
        <v>220</v>
      </c>
      <c r="B52" s="31" t="s">
        <v>221</v>
      </c>
      <c r="C52" s="31" t="s">
        <v>135</v>
      </c>
      <c r="D52" s="14">
        <v>500000</v>
      </c>
      <c r="E52" s="15">
        <v>520.01</v>
      </c>
      <c r="F52" s="16">
        <v>4.0000000000000002E-4</v>
      </c>
      <c r="G52" s="16">
        <v>7.0999999999999994E-2</v>
      </c>
    </row>
    <row r="53" spans="1:7" x14ac:dyDescent="0.25">
      <c r="A53" s="13" t="s">
        <v>222</v>
      </c>
      <c r="B53" s="31" t="s">
        <v>223</v>
      </c>
      <c r="C53" s="31" t="s">
        <v>135</v>
      </c>
      <c r="D53" s="14">
        <v>500000</v>
      </c>
      <c r="E53" s="15">
        <v>516.91999999999996</v>
      </c>
      <c r="F53" s="16">
        <v>4.0000000000000002E-4</v>
      </c>
      <c r="G53" s="16">
        <v>7.1599999999999997E-2</v>
      </c>
    </row>
    <row r="54" spans="1:7" x14ac:dyDescent="0.25">
      <c r="A54" s="13" t="s">
        <v>224</v>
      </c>
      <c r="B54" s="31" t="s">
        <v>225</v>
      </c>
      <c r="C54" s="31" t="s">
        <v>135</v>
      </c>
      <c r="D54" s="14">
        <v>500000</v>
      </c>
      <c r="E54" s="15">
        <v>513.26</v>
      </c>
      <c r="F54" s="16">
        <v>4.0000000000000002E-4</v>
      </c>
      <c r="G54" s="16">
        <v>7.2983999999999993E-2</v>
      </c>
    </row>
    <row r="55" spans="1:7" x14ac:dyDescent="0.25">
      <c r="A55" s="13" t="s">
        <v>226</v>
      </c>
      <c r="B55" s="31" t="s">
        <v>227</v>
      </c>
      <c r="C55" s="31" t="s">
        <v>160</v>
      </c>
      <c r="D55" s="14">
        <v>500000</v>
      </c>
      <c r="E55" s="15">
        <v>490.5</v>
      </c>
      <c r="F55" s="16">
        <v>4.0000000000000002E-4</v>
      </c>
      <c r="G55" s="16">
        <v>7.2400000000000006E-2</v>
      </c>
    </row>
    <row r="56" spans="1:7" x14ac:dyDescent="0.25">
      <c r="A56" s="13" t="s">
        <v>228</v>
      </c>
      <c r="B56" s="31" t="s">
        <v>229</v>
      </c>
      <c r="C56" s="31" t="s">
        <v>138</v>
      </c>
      <c r="D56" s="14">
        <v>500000</v>
      </c>
      <c r="E56" s="15">
        <v>488.02</v>
      </c>
      <c r="F56" s="16">
        <v>4.0000000000000002E-4</v>
      </c>
      <c r="G56" s="16">
        <v>7.2974999999999998E-2</v>
      </c>
    </row>
    <row r="57" spans="1:7" x14ac:dyDescent="0.25">
      <c r="A57" s="17" t="s">
        <v>230</v>
      </c>
      <c r="B57" s="32"/>
      <c r="C57" s="32"/>
      <c r="D57" s="18"/>
      <c r="E57" s="19">
        <v>1216573.3700000001</v>
      </c>
      <c r="F57" s="20">
        <v>0.94589999999999996</v>
      </c>
      <c r="G57" s="21"/>
    </row>
    <row r="58" spans="1:7" x14ac:dyDescent="0.25">
      <c r="A58" s="13"/>
      <c r="B58" s="31"/>
      <c r="C58" s="31"/>
      <c r="D58" s="14"/>
      <c r="E58" s="15"/>
      <c r="F58" s="16"/>
      <c r="G58" s="16"/>
    </row>
    <row r="59" spans="1:7" x14ac:dyDescent="0.25">
      <c r="A59" s="17" t="s">
        <v>231</v>
      </c>
      <c r="B59" s="31"/>
      <c r="C59" s="31"/>
      <c r="D59" s="14"/>
      <c r="E59" s="15"/>
      <c r="F59" s="16"/>
      <c r="G59" s="16"/>
    </row>
    <row r="60" spans="1:7" x14ac:dyDescent="0.25">
      <c r="A60" s="13" t="s">
        <v>232</v>
      </c>
      <c r="B60" s="31" t="s">
        <v>233</v>
      </c>
      <c r="C60" s="31" t="s">
        <v>234</v>
      </c>
      <c r="D60" s="14">
        <v>12500000</v>
      </c>
      <c r="E60" s="15">
        <v>12879.73</v>
      </c>
      <c r="F60" s="16">
        <v>0.01</v>
      </c>
      <c r="G60" s="16">
        <v>6.7864999999999995E-2</v>
      </c>
    </row>
    <row r="61" spans="1:7" x14ac:dyDescent="0.25">
      <c r="A61" s="17" t="s">
        <v>230</v>
      </c>
      <c r="B61" s="32"/>
      <c r="C61" s="32"/>
      <c r="D61" s="18"/>
      <c r="E61" s="19">
        <v>12879.73</v>
      </c>
      <c r="F61" s="20">
        <v>0.01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17" t="s">
        <v>235</v>
      </c>
      <c r="B63" s="31"/>
      <c r="C63" s="31"/>
      <c r="D63" s="14"/>
      <c r="E63" s="15"/>
      <c r="F63" s="16"/>
      <c r="G63" s="16"/>
    </row>
    <row r="64" spans="1:7" x14ac:dyDescent="0.25">
      <c r="A64" s="17" t="s">
        <v>230</v>
      </c>
      <c r="B64" s="31"/>
      <c r="C64" s="31"/>
      <c r="D64" s="14"/>
      <c r="E64" s="22" t="s">
        <v>130</v>
      </c>
      <c r="F64" s="23" t="s">
        <v>130</v>
      </c>
      <c r="G64" s="16"/>
    </row>
    <row r="65" spans="1:7" x14ac:dyDescent="0.25">
      <c r="A65" s="13"/>
      <c r="B65" s="31"/>
      <c r="C65" s="31"/>
      <c r="D65" s="14"/>
      <c r="E65" s="15"/>
      <c r="F65" s="16"/>
      <c r="G65" s="16"/>
    </row>
    <row r="66" spans="1:7" x14ac:dyDescent="0.25">
      <c r="A66" s="17" t="s">
        <v>236</v>
      </c>
      <c r="B66" s="31"/>
      <c r="C66" s="31"/>
      <c r="D66" s="14"/>
      <c r="E66" s="15"/>
      <c r="F66" s="16"/>
      <c r="G66" s="16"/>
    </row>
    <row r="67" spans="1:7" x14ac:dyDescent="0.25">
      <c r="A67" s="17" t="s">
        <v>230</v>
      </c>
      <c r="B67" s="31"/>
      <c r="C67" s="31"/>
      <c r="D67" s="14"/>
      <c r="E67" s="22" t="s">
        <v>130</v>
      </c>
      <c r="F67" s="23" t="s">
        <v>130</v>
      </c>
      <c r="G67" s="16"/>
    </row>
    <row r="68" spans="1:7" x14ac:dyDescent="0.25">
      <c r="A68" s="13"/>
      <c r="B68" s="31"/>
      <c r="C68" s="31"/>
      <c r="D68" s="14"/>
      <c r="E68" s="15"/>
      <c r="F68" s="16"/>
      <c r="G68" s="16"/>
    </row>
    <row r="69" spans="1:7" x14ac:dyDescent="0.25">
      <c r="A69" s="24" t="s">
        <v>237</v>
      </c>
      <c r="B69" s="33"/>
      <c r="C69" s="33"/>
      <c r="D69" s="25"/>
      <c r="E69" s="19">
        <v>1229453.1000000001</v>
      </c>
      <c r="F69" s="20">
        <v>0.95589999999999997</v>
      </c>
      <c r="G69" s="21"/>
    </row>
    <row r="70" spans="1:7" x14ac:dyDescent="0.25">
      <c r="A70" s="13"/>
      <c r="B70" s="31"/>
      <c r="C70" s="31"/>
      <c r="D70" s="14"/>
      <c r="E70" s="15"/>
      <c r="F70" s="16"/>
      <c r="G70" s="16"/>
    </row>
    <row r="71" spans="1:7" x14ac:dyDescent="0.25">
      <c r="A71" s="13"/>
      <c r="B71" s="31"/>
      <c r="C71" s="31"/>
      <c r="D71" s="14"/>
      <c r="E71" s="15"/>
      <c r="F71" s="16"/>
      <c r="G71" s="16"/>
    </row>
    <row r="72" spans="1:7" x14ac:dyDescent="0.25">
      <c r="A72" s="17" t="s">
        <v>238</v>
      </c>
      <c r="B72" s="31"/>
      <c r="C72" s="31"/>
      <c r="D72" s="14"/>
      <c r="E72" s="15"/>
      <c r="F72" s="16"/>
      <c r="G72" s="16"/>
    </row>
    <row r="73" spans="1:7" x14ac:dyDescent="0.25">
      <c r="A73" s="13" t="s">
        <v>239</v>
      </c>
      <c r="B73" s="31"/>
      <c r="C73" s="31"/>
      <c r="D73" s="14"/>
      <c r="E73" s="15">
        <v>7812.78</v>
      </c>
      <c r="F73" s="16">
        <v>6.1000000000000004E-3</v>
      </c>
      <c r="G73" s="16">
        <v>6.5728999999999996E-2</v>
      </c>
    </row>
    <row r="74" spans="1:7" x14ac:dyDescent="0.25">
      <c r="A74" s="17" t="s">
        <v>230</v>
      </c>
      <c r="B74" s="32"/>
      <c r="C74" s="32"/>
      <c r="D74" s="18"/>
      <c r="E74" s="19">
        <v>7812.78</v>
      </c>
      <c r="F74" s="20">
        <v>6.1000000000000004E-3</v>
      </c>
      <c r="G74" s="21"/>
    </row>
    <row r="75" spans="1:7" x14ac:dyDescent="0.25">
      <c r="A75" s="13"/>
      <c r="B75" s="31"/>
      <c r="C75" s="31"/>
      <c r="D75" s="14"/>
      <c r="E75" s="15"/>
      <c r="F75" s="16"/>
      <c r="G75" s="16"/>
    </row>
    <row r="76" spans="1:7" x14ac:dyDescent="0.25">
      <c r="A76" s="24" t="s">
        <v>237</v>
      </c>
      <c r="B76" s="33"/>
      <c r="C76" s="33"/>
      <c r="D76" s="25"/>
      <c r="E76" s="19">
        <v>7812.78</v>
      </c>
      <c r="F76" s="20">
        <v>6.1000000000000004E-3</v>
      </c>
      <c r="G76" s="21"/>
    </row>
    <row r="77" spans="1:7" x14ac:dyDescent="0.25">
      <c r="A77" s="13" t="s">
        <v>240</v>
      </c>
      <c r="B77" s="31"/>
      <c r="C77" s="31"/>
      <c r="D77" s="14"/>
      <c r="E77" s="15">
        <v>48598.917331800003</v>
      </c>
      <c r="F77" s="16">
        <v>3.7791999999999999E-2</v>
      </c>
      <c r="G77" s="16"/>
    </row>
    <row r="78" spans="1:7" x14ac:dyDescent="0.25">
      <c r="A78" s="13" t="s">
        <v>241</v>
      </c>
      <c r="B78" s="31"/>
      <c r="C78" s="31"/>
      <c r="D78" s="14"/>
      <c r="E78" s="15">
        <v>64.972668200000001</v>
      </c>
      <c r="F78" s="16">
        <v>2.0799999999999999E-4</v>
      </c>
      <c r="G78" s="16">
        <v>6.5728999999999996E-2</v>
      </c>
    </row>
    <row r="79" spans="1:7" x14ac:dyDescent="0.25">
      <c r="A79" s="26" t="s">
        <v>242</v>
      </c>
      <c r="B79" s="34"/>
      <c r="C79" s="34"/>
      <c r="D79" s="27"/>
      <c r="E79" s="28">
        <v>1285929.77</v>
      </c>
      <c r="F79" s="29">
        <v>1</v>
      </c>
      <c r="G79" s="29"/>
    </row>
    <row r="81" spans="1:3" x14ac:dyDescent="0.25">
      <c r="A81" s="1" t="s">
        <v>243</v>
      </c>
    </row>
    <row r="84" spans="1:3" x14ac:dyDescent="0.25">
      <c r="A84" s="1" t="s">
        <v>244</v>
      </c>
    </row>
    <row r="85" spans="1:3" x14ac:dyDescent="0.25">
      <c r="A85" s="48" t="s">
        <v>245</v>
      </c>
      <c r="B85" s="3" t="s">
        <v>130</v>
      </c>
    </row>
    <row r="86" spans="1:3" x14ac:dyDescent="0.25">
      <c r="A86" t="s">
        <v>246</v>
      </c>
    </row>
    <row r="87" spans="1:3" x14ac:dyDescent="0.25">
      <c r="A87" t="s">
        <v>247</v>
      </c>
      <c r="B87" t="s">
        <v>248</v>
      </c>
      <c r="C87" t="s">
        <v>248</v>
      </c>
    </row>
    <row r="88" spans="1:3" x14ac:dyDescent="0.25">
      <c r="B88" s="49">
        <v>45657</v>
      </c>
      <c r="C88" s="49">
        <v>45688</v>
      </c>
    </row>
    <row r="89" spans="1:3" x14ac:dyDescent="0.25">
      <c r="A89" t="s">
        <v>249</v>
      </c>
      <c r="B89">
        <v>1288.0226</v>
      </c>
      <c r="C89">
        <v>1298.0254</v>
      </c>
    </row>
    <row r="91" spans="1:3" x14ac:dyDescent="0.25">
      <c r="A91" t="s">
        <v>250</v>
      </c>
      <c r="B91" s="3" t="s">
        <v>130</v>
      </c>
    </row>
    <row r="92" spans="1:3" x14ac:dyDescent="0.25">
      <c r="A92" t="s">
        <v>251</v>
      </c>
      <c r="B92" s="3" t="s">
        <v>130</v>
      </c>
    </row>
    <row r="93" spans="1:3" ht="30" customHeight="1" x14ac:dyDescent="0.25">
      <c r="A93" s="48" t="s">
        <v>252</v>
      </c>
      <c r="B93" s="3" t="s">
        <v>130</v>
      </c>
    </row>
    <row r="94" spans="1:3" ht="30" customHeight="1" x14ac:dyDescent="0.25">
      <c r="A94" s="48" t="s">
        <v>253</v>
      </c>
      <c r="B94" s="3" t="s">
        <v>130</v>
      </c>
    </row>
    <row r="95" spans="1:3" x14ac:dyDescent="0.25">
      <c r="A95" t="s">
        <v>254</v>
      </c>
      <c r="B95" s="50">
        <f>+B110</f>
        <v>6.0033351781445354</v>
      </c>
    </row>
    <row r="96" spans="1:3" ht="45" customHeight="1" x14ac:dyDescent="0.25">
      <c r="A96" s="48" t="s">
        <v>255</v>
      </c>
      <c r="B96" s="3" t="s">
        <v>130</v>
      </c>
    </row>
    <row r="97" spans="1:2" x14ac:dyDescent="0.25">
      <c r="B97" s="3"/>
    </row>
    <row r="98" spans="1:2" ht="30" customHeight="1" x14ac:dyDescent="0.25">
      <c r="A98" s="48" t="s">
        <v>256</v>
      </c>
      <c r="B98" s="3" t="s">
        <v>130</v>
      </c>
    </row>
    <row r="99" spans="1:2" ht="30" customHeight="1" x14ac:dyDescent="0.25">
      <c r="A99" s="48" t="s">
        <v>257</v>
      </c>
      <c r="B99">
        <v>468892.76</v>
      </c>
    </row>
    <row r="100" spans="1:2" ht="30" customHeight="1" x14ac:dyDescent="0.25">
      <c r="A100" s="48" t="s">
        <v>258</v>
      </c>
      <c r="B100" s="3" t="s">
        <v>130</v>
      </c>
    </row>
    <row r="101" spans="1:2" ht="30" customHeight="1" x14ac:dyDescent="0.25">
      <c r="A101" s="48" t="s">
        <v>259</v>
      </c>
      <c r="B101" s="3" t="s">
        <v>130</v>
      </c>
    </row>
    <row r="103" spans="1:2" x14ac:dyDescent="0.25">
      <c r="A103" t="s">
        <v>260</v>
      </c>
    </row>
    <row r="104" spans="1:2" ht="30" customHeight="1" x14ac:dyDescent="0.25">
      <c r="A104" s="52" t="s">
        <v>261</v>
      </c>
      <c r="B104" s="56" t="s">
        <v>262</v>
      </c>
    </row>
    <row r="105" spans="1:2" x14ac:dyDescent="0.25">
      <c r="A105" s="52" t="s">
        <v>263</v>
      </c>
      <c r="B105" s="52" t="s">
        <v>264</v>
      </c>
    </row>
    <row r="106" spans="1:2" x14ac:dyDescent="0.25">
      <c r="A106" s="52"/>
      <c r="B106" s="52"/>
    </row>
    <row r="107" spans="1:2" x14ac:dyDescent="0.25">
      <c r="A107" s="52" t="s">
        <v>265</v>
      </c>
      <c r="B107" s="53">
        <v>7.2484580162085823</v>
      </c>
    </row>
    <row r="108" spans="1:2" x14ac:dyDescent="0.25">
      <c r="A108" s="52"/>
      <c r="B108" s="52"/>
    </row>
    <row r="109" spans="1:2" x14ac:dyDescent="0.25">
      <c r="A109" s="52" t="s">
        <v>266</v>
      </c>
      <c r="B109" s="54">
        <v>4.9149000000000003</v>
      </c>
    </row>
    <row r="110" spans="1:2" x14ac:dyDescent="0.25">
      <c r="A110" s="52" t="s">
        <v>267</v>
      </c>
      <c r="B110" s="54">
        <v>6.0033351781445354</v>
      </c>
    </row>
    <row r="111" spans="1:2" x14ac:dyDescent="0.25">
      <c r="A111" s="52"/>
      <c r="B111" s="52"/>
    </row>
    <row r="112" spans="1:2" x14ac:dyDescent="0.25">
      <c r="A112" s="52" t="s">
        <v>268</v>
      </c>
      <c r="B112" s="55">
        <v>45688</v>
      </c>
    </row>
    <row r="114" spans="1:4" ht="69.95" customHeight="1" x14ac:dyDescent="0.25">
      <c r="A114" s="75" t="s">
        <v>269</v>
      </c>
      <c r="B114" s="75" t="s">
        <v>270</v>
      </c>
      <c r="C114" s="75" t="s">
        <v>4</v>
      </c>
      <c r="D114" s="75" t="s">
        <v>5</v>
      </c>
    </row>
    <row r="115" spans="1:4" ht="69.95" customHeight="1" x14ac:dyDescent="0.25">
      <c r="A115" s="75" t="s">
        <v>262</v>
      </c>
      <c r="B115" s="75"/>
      <c r="C115" s="75" t="s">
        <v>7</v>
      </c>
      <c r="D115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8"/>
  <sheetViews>
    <sheetView showGridLines="0" workbookViewId="0">
      <pane ySplit="4" topLeftCell="A42" activePane="bottomLeft" state="frozen"/>
      <selection pane="bottomLeft" activeCell="A48" sqref="A4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1253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1254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1255</v>
      </c>
      <c r="B11" s="31" t="s">
        <v>1256</v>
      </c>
      <c r="C11" s="31" t="s">
        <v>138</v>
      </c>
      <c r="D11" s="14">
        <v>2000000</v>
      </c>
      <c r="E11" s="15">
        <v>2085.81</v>
      </c>
      <c r="F11" s="16">
        <v>7.7399999999999997E-2</v>
      </c>
      <c r="G11" s="16">
        <v>7.3210999999999998E-2</v>
      </c>
    </row>
    <row r="12" spans="1:8" x14ac:dyDescent="0.25">
      <c r="A12" s="13" t="s">
        <v>913</v>
      </c>
      <c r="B12" s="31" t="s">
        <v>914</v>
      </c>
      <c r="C12" s="31" t="s">
        <v>215</v>
      </c>
      <c r="D12" s="14">
        <v>2000000</v>
      </c>
      <c r="E12" s="15">
        <v>2017.36</v>
      </c>
      <c r="F12" s="16">
        <v>7.4800000000000005E-2</v>
      </c>
      <c r="G12" s="16">
        <v>7.1735999999999994E-2</v>
      </c>
    </row>
    <row r="13" spans="1:8" x14ac:dyDescent="0.25">
      <c r="A13" s="13" t="s">
        <v>925</v>
      </c>
      <c r="B13" s="31" t="s">
        <v>926</v>
      </c>
      <c r="C13" s="31" t="s">
        <v>135</v>
      </c>
      <c r="D13" s="14">
        <v>2000000</v>
      </c>
      <c r="E13" s="15">
        <v>2016.48</v>
      </c>
      <c r="F13" s="16">
        <v>7.4800000000000005E-2</v>
      </c>
      <c r="G13" s="16">
        <v>7.2599999999999998E-2</v>
      </c>
    </row>
    <row r="14" spans="1:8" x14ac:dyDescent="0.25">
      <c r="A14" s="13" t="s">
        <v>893</v>
      </c>
      <c r="B14" s="31" t="s">
        <v>894</v>
      </c>
      <c r="C14" s="31" t="s">
        <v>135</v>
      </c>
      <c r="D14" s="14">
        <v>1990000</v>
      </c>
      <c r="E14" s="15">
        <v>1979.53</v>
      </c>
      <c r="F14" s="16">
        <v>7.3400000000000007E-2</v>
      </c>
      <c r="G14" s="16">
        <v>7.1537000000000003E-2</v>
      </c>
    </row>
    <row r="15" spans="1:8" x14ac:dyDescent="0.25">
      <c r="A15" s="13" t="s">
        <v>943</v>
      </c>
      <c r="B15" s="31" t="s">
        <v>944</v>
      </c>
      <c r="C15" s="31" t="s">
        <v>945</v>
      </c>
      <c r="D15" s="14">
        <v>1900000</v>
      </c>
      <c r="E15" s="15">
        <v>1924.1</v>
      </c>
      <c r="F15" s="16">
        <v>7.1400000000000005E-2</v>
      </c>
      <c r="G15" s="16">
        <v>7.3124999999999996E-2</v>
      </c>
    </row>
    <row r="16" spans="1:8" x14ac:dyDescent="0.25">
      <c r="A16" s="13" t="s">
        <v>937</v>
      </c>
      <c r="B16" s="31" t="s">
        <v>938</v>
      </c>
      <c r="C16" s="31" t="s">
        <v>135</v>
      </c>
      <c r="D16" s="14">
        <v>1500000</v>
      </c>
      <c r="E16" s="15">
        <v>1576.23</v>
      </c>
      <c r="F16" s="16">
        <v>5.8500000000000003E-2</v>
      </c>
      <c r="G16" s="16">
        <v>7.3849999999999999E-2</v>
      </c>
    </row>
    <row r="17" spans="1:7" x14ac:dyDescent="0.25">
      <c r="A17" s="13" t="s">
        <v>917</v>
      </c>
      <c r="B17" s="31" t="s">
        <v>918</v>
      </c>
      <c r="C17" s="31" t="s">
        <v>135</v>
      </c>
      <c r="D17" s="14">
        <v>1300000</v>
      </c>
      <c r="E17" s="15">
        <v>1316.06</v>
      </c>
      <c r="F17" s="16">
        <v>4.8800000000000003E-2</v>
      </c>
      <c r="G17" s="16">
        <v>7.1417999999999995E-2</v>
      </c>
    </row>
    <row r="18" spans="1:7" x14ac:dyDescent="0.25">
      <c r="A18" s="13" t="s">
        <v>1014</v>
      </c>
      <c r="B18" s="31" t="s">
        <v>1015</v>
      </c>
      <c r="C18" s="31" t="s">
        <v>135</v>
      </c>
      <c r="D18" s="14">
        <v>1000000</v>
      </c>
      <c r="E18" s="15">
        <v>1062.68</v>
      </c>
      <c r="F18" s="16">
        <v>3.9399999999999998E-2</v>
      </c>
      <c r="G18" s="16">
        <v>7.2114999999999999E-2</v>
      </c>
    </row>
    <row r="19" spans="1:7" x14ac:dyDescent="0.25">
      <c r="A19" s="13" t="s">
        <v>968</v>
      </c>
      <c r="B19" s="31" t="s">
        <v>969</v>
      </c>
      <c r="C19" s="31" t="s">
        <v>135</v>
      </c>
      <c r="D19" s="14">
        <v>1000000</v>
      </c>
      <c r="E19" s="15">
        <v>1038.25</v>
      </c>
      <c r="F19" s="16">
        <v>3.85E-2</v>
      </c>
      <c r="G19" s="16">
        <v>7.1618000000000001E-2</v>
      </c>
    </row>
    <row r="20" spans="1:7" x14ac:dyDescent="0.25">
      <c r="A20" s="13" t="s">
        <v>927</v>
      </c>
      <c r="B20" s="31" t="s">
        <v>928</v>
      </c>
      <c r="C20" s="31" t="s">
        <v>160</v>
      </c>
      <c r="D20" s="14">
        <v>1000000</v>
      </c>
      <c r="E20" s="15">
        <v>1036.5899999999999</v>
      </c>
      <c r="F20" s="16">
        <v>3.85E-2</v>
      </c>
      <c r="G20" s="16">
        <v>7.2133000000000003E-2</v>
      </c>
    </row>
    <row r="21" spans="1:7" x14ac:dyDescent="0.25">
      <c r="A21" s="13" t="s">
        <v>205</v>
      </c>
      <c r="B21" s="31" t="s">
        <v>206</v>
      </c>
      <c r="C21" s="31" t="s">
        <v>135</v>
      </c>
      <c r="D21" s="14">
        <v>1000000</v>
      </c>
      <c r="E21" s="15">
        <v>1035.8399999999999</v>
      </c>
      <c r="F21" s="16">
        <v>3.8399999999999997E-2</v>
      </c>
      <c r="G21" s="16">
        <v>7.2401999999999994E-2</v>
      </c>
    </row>
    <row r="22" spans="1:7" x14ac:dyDescent="0.25">
      <c r="A22" s="13" t="s">
        <v>958</v>
      </c>
      <c r="B22" s="31" t="s">
        <v>959</v>
      </c>
      <c r="C22" s="31" t="s">
        <v>138</v>
      </c>
      <c r="D22" s="14">
        <v>1000000</v>
      </c>
      <c r="E22" s="15">
        <v>1028.8800000000001</v>
      </c>
      <c r="F22" s="16">
        <v>3.8199999999999998E-2</v>
      </c>
      <c r="G22" s="16">
        <v>7.2700000000000001E-2</v>
      </c>
    </row>
    <row r="23" spans="1:7" x14ac:dyDescent="0.25">
      <c r="A23" s="13" t="s">
        <v>990</v>
      </c>
      <c r="B23" s="31" t="s">
        <v>991</v>
      </c>
      <c r="C23" s="31" t="s">
        <v>135</v>
      </c>
      <c r="D23" s="14">
        <v>1000000</v>
      </c>
      <c r="E23" s="15">
        <v>1006.78</v>
      </c>
      <c r="F23" s="16">
        <v>3.7400000000000003E-2</v>
      </c>
      <c r="G23" s="16">
        <v>7.1400000000000005E-2</v>
      </c>
    </row>
    <row r="24" spans="1:7" x14ac:dyDescent="0.25">
      <c r="A24" s="13" t="s">
        <v>895</v>
      </c>
      <c r="B24" s="31" t="s">
        <v>896</v>
      </c>
      <c r="C24" s="31" t="s">
        <v>135</v>
      </c>
      <c r="D24" s="14">
        <v>1000000</v>
      </c>
      <c r="E24" s="15">
        <v>1002.71</v>
      </c>
      <c r="F24" s="16">
        <v>3.7199999999999997E-2</v>
      </c>
      <c r="G24" s="16">
        <v>7.3400000000000007E-2</v>
      </c>
    </row>
    <row r="25" spans="1:7" x14ac:dyDescent="0.25">
      <c r="A25" s="13" t="s">
        <v>911</v>
      </c>
      <c r="B25" s="31" t="s">
        <v>912</v>
      </c>
      <c r="C25" s="31" t="s">
        <v>135</v>
      </c>
      <c r="D25" s="14">
        <v>800000</v>
      </c>
      <c r="E25" s="15">
        <v>804.79</v>
      </c>
      <c r="F25" s="16">
        <v>2.9899999999999999E-2</v>
      </c>
      <c r="G25" s="16">
        <v>7.3499999999999996E-2</v>
      </c>
    </row>
    <row r="26" spans="1:7" x14ac:dyDescent="0.25">
      <c r="A26" s="13" t="s">
        <v>1004</v>
      </c>
      <c r="B26" s="31" t="s">
        <v>1005</v>
      </c>
      <c r="C26" s="31" t="s">
        <v>135</v>
      </c>
      <c r="D26" s="14">
        <v>500000</v>
      </c>
      <c r="E26" s="15">
        <v>526.20000000000005</v>
      </c>
      <c r="F26" s="16">
        <v>1.95E-2</v>
      </c>
      <c r="G26" s="16">
        <v>7.22E-2</v>
      </c>
    </row>
    <row r="27" spans="1:7" x14ac:dyDescent="0.25">
      <c r="A27" s="13" t="s">
        <v>1257</v>
      </c>
      <c r="B27" s="31" t="s">
        <v>1258</v>
      </c>
      <c r="C27" s="31" t="s">
        <v>135</v>
      </c>
      <c r="D27" s="14">
        <v>500000</v>
      </c>
      <c r="E27" s="15">
        <v>516.66999999999996</v>
      </c>
      <c r="F27" s="16">
        <v>1.9199999999999998E-2</v>
      </c>
      <c r="G27" s="16">
        <v>7.4284000000000003E-2</v>
      </c>
    </row>
    <row r="28" spans="1:7" x14ac:dyDescent="0.25">
      <c r="A28" s="13" t="s">
        <v>1259</v>
      </c>
      <c r="B28" s="31" t="s">
        <v>1260</v>
      </c>
      <c r="C28" s="31" t="s">
        <v>135</v>
      </c>
      <c r="D28" s="14">
        <v>120000</v>
      </c>
      <c r="E28" s="15">
        <v>128.66</v>
      </c>
      <c r="F28" s="16">
        <v>4.7999999999999996E-3</v>
      </c>
      <c r="G28" s="16">
        <v>7.2450000000000001E-2</v>
      </c>
    </row>
    <row r="29" spans="1:7" x14ac:dyDescent="0.25">
      <c r="A29" s="13" t="s">
        <v>1261</v>
      </c>
      <c r="B29" s="31" t="s">
        <v>1262</v>
      </c>
      <c r="C29" s="31" t="s">
        <v>135</v>
      </c>
      <c r="D29" s="14">
        <v>10000</v>
      </c>
      <c r="E29" s="15">
        <v>10.35</v>
      </c>
      <c r="F29" s="16">
        <v>4.0000000000000002E-4</v>
      </c>
      <c r="G29" s="16">
        <v>7.6600000000000001E-2</v>
      </c>
    </row>
    <row r="30" spans="1:7" x14ac:dyDescent="0.25">
      <c r="A30" s="17" t="s">
        <v>230</v>
      </c>
      <c r="B30" s="32"/>
      <c r="C30" s="32"/>
      <c r="D30" s="18"/>
      <c r="E30" s="19">
        <v>22113.97</v>
      </c>
      <c r="F30" s="20">
        <v>0.82050000000000001</v>
      </c>
      <c r="G30" s="21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17" t="s">
        <v>231</v>
      </c>
      <c r="B32" s="31"/>
      <c r="C32" s="31"/>
      <c r="D32" s="14"/>
      <c r="E32" s="15"/>
      <c r="F32" s="16"/>
      <c r="G32" s="16"/>
    </row>
    <row r="33" spans="1:7" x14ac:dyDescent="0.25">
      <c r="A33" s="13" t="s">
        <v>1263</v>
      </c>
      <c r="B33" s="31" t="s">
        <v>1264</v>
      </c>
      <c r="C33" s="31" t="s">
        <v>234</v>
      </c>
      <c r="D33" s="14">
        <v>2500000</v>
      </c>
      <c r="E33" s="15">
        <v>2568.36</v>
      </c>
      <c r="F33" s="16">
        <v>9.5299999999999996E-2</v>
      </c>
      <c r="G33" s="16">
        <v>6.8666000000000005E-2</v>
      </c>
    </row>
    <row r="34" spans="1:7" x14ac:dyDescent="0.25">
      <c r="A34" s="13" t="s">
        <v>1016</v>
      </c>
      <c r="B34" s="31" t="s">
        <v>1017</v>
      </c>
      <c r="C34" s="31" t="s">
        <v>234</v>
      </c>
      <c r="D34" s="14">
        <v>500000</v>
      </c>
      <c r="E34" s="15">
        <v>508.3</v>
      </c>
      <c r="F34" s="16">
        <v>1.89E-2</v>
      </c>
      <c r="G34" s="16">
        <v>6.7484000000000002E-2</v>
      </c>
    </row>
    <row r="35" spans="1:7" x14ac:dyDescent="0.25">
      <c r="A35" s="13" t="s">
        <v>1265</v>
      </c>
      <c r="B35" s="31" t="s">
        <v>1266</v>
      </c>
      <c r="C35" s="31" t="s">
        <v>234</v>
      </c>
      <c r="D35" s="14">
        <v>500000</v>
      </c>
      <c r="E35" s="15">
        <v>507.63</v>
      </c>
      <c r="F35" s="16">
        <v>1.8800000000000001E-2</v>
      </c>
      <c r="G35" s="16">
        <v>6.7360000000000003E-2</v>
      </c>
    </row>
    <row r="36" spans="1:7" x14ac:dyDescent="0.25">
      <c r="A36" s="17" t="s">
        <v>230</v>
      </c>
      <c r="B36" s="32"/>
      <c r="C36" s="32"/>
      <c r="D36" s="18"/>
      <c r="E36" s="19">
        <v>3584.29</v>
      </c>
      <c r="F36" s="20">
        <v>0.13300000000000001</v>
      </c>
      <c r="G36" s="21"/>
    </row>
    <row r="37" spans="1:7" x14ac:dyDescent="0.25">
      <c r="A37" s="13"/>
      <c r="B37" s="31"/>
      <c r="C37" s="31"/>
      <c r="D37" s="14"/>
      <c r="E37" s="15"/>
      <c r="F37" s="16"/>
      <c r="G37" s="16"/>
    </row>
    <row r="38" spans="1:7" x14ac:dyDescent="0.25">
      <c r="A38" s="17" t="s">
        <v>235</v>
      </c>
      <c r="B38" s="31"/>
      <c r="C38" s="31"/>
      <c r="D38" s="14"/>
      <c r="E38" s="15"/>
      <c r="F38" s="16"/>
      <c r="G38" s="16"/>
    </row>
    <row r="39" spans="1:7" x14ac:dyDescent="0.25">
      <c r="A39" s="17" t="s">
        <v>230</v>
      </c>
      <c r="B39" s="31"/>
      <c r="C39" s="31"/>
      <c r="D39" s="14"/>
      <c r="E39" s="22" t="s">
        <v>130</v>
      </c>
      <c r="F39" s="23" t="s">
        <v>130</v>
      </c>
      <c r="G39" s="16"/>
    </row>
    <row r="40" spans="1:7" x14ac:dyDescent="0.25">
      <c r="A40" s="13"/>
      <c r="B40" s="31"/>
      <c r="C40" s="31"/>
      <c r="D40" s="14"/>
      <c r="E40" s="15"/>
      <c r="F40" s="16"/>
      <c r="G40" s="16"/>
    </row>
    <row r="41" spans="1:7" x14ac:dyDescent="0.25">
      <c r="A41" s="17" t="s">
        <v>236</v>
      </c>
      <c r="B41" s="31"/>
      <c r="C41" s="31"/>
      <c r="D41" s="14"/>
      <c r="E41" s="15"/>
      <c r="F41" s="16"/>
      <c r="G41" s="16"/>
    </row>
    <row r="42" spans="1:7" x14ac:dyDescent="0.25">
      <c r="A42" s="17" t="s">
        <v>230</v>
      </c>
      <c r="B42" s="31"/>
      <c r="C42" s="31"/>
      <c r="D42" s="14"/>
      <c r="E42" s="22" t="s">
        <v>130</v>
      </c>
      <c r="F42" s="23" t="s">
        <v>130</v>
      </c>
      <c r="G42" s="16"/>
    </row>
    <row r="43" spans="1:7" x14ac:dyDescent="0.25">
      <c r="A43" s="13"/>
      <c r="B43" s="31"/>
      <c r="C43" s="31"/>
      <c r="D43" s="14"/>
      <c r="E43" s="15"/>
      <c r="F43" s="16"/>
      <c r="G43" s="16"/>
    </row>
    <row r="44" spans="1:7" x14ac:dyDescent="0.25">
      <c r="A44" s="24" t="s">
        <v>237</v>
      </c>
      <c r="B44" s="33"/>
      <c r="C44" s="33"/>
      <c r="D44" s="25"/>
      <c r="E44" s="19">
        <v>25698.26</v>
      </c>
      <c r="F44" s="20">
        <v>0.95350000000000001</v>
      </c>
      <c r="G44" s="21"/>
    </row>
    <row r="45" spans="1:7" x14ac:dyDescent="0.25">
      <c r="A45" s="13"/>
      <c r="B45" s="31"/>
      <c r="C45" s="31"/>
      <c r="D45" s="14"/>
      <c r="E45" s="15"/>
      <c r="F45" s="16"/>
      <c r="G45" s="16"/>
    </row>
    <row r="46" spans="1:7" x14ac:dyDescent="0.25">
      <c r="A46" s="13"/>
      <c r="B46" s="31"/>
      <c r="C46" s="31"/>
      <c r="D46" s="14"/>
      <c r="E46" s="15"/>
      <c r="F46" s="16"/>
      <c r="G46" s="16"/>
    </row>
    <row r="47" spans="1:7" x14ac:dyDescent="0.25">
      <c r="A47" s="17" t="s">
        <v>1267</v>
      </c>
      <c r="B47" s="31"/>
      <c r="C47" s="31"/>
      <c r="D47" s="14"/>
      <c r="E47" s="15"/>
      <c r="F47" s="16"/>
      <c r="G47" s="16"/>
    </row>
    <row r="48" spans="1:7" x14ac:dyDescent="0.25">
      <c r="A48" s="13" t="s">
        <v>1268</v>
      </c>
      <c r="B48" s="31" t="s">
        <v>1269</v>
      </c>
      <c r="C48" s="31"/>
      <c r="D48" s="14">
        <v>888.45600000000002</v>
      </c>
      <c r="E48" s="15">
        <v>96.94</v>
      </c>
      <c r="F48" s="16">
        <v>3.5999999999999999E-3</v>
      </c>
      <c r="G48" s="16"/>
    </row>
    <row r="49" spans="1:7" x14ac:dyDescent="0.25">
      <c r="A49" s="13"/>
      <c r="B49" s="31"/>
      <c r="C49" s="31"/>
      <c r="D49" s="14"/>
      <c r="E49" s="15"/>
      <c r="F49" s="16"/>
      <c r="G49" s="16"/>
    </row>
    <row r="50" spans="1:7" x14ac:dyDescent="0.25">
      <c r="A50" s="24" t="s">
        <v>237</v>
      </c>
      <c r="B50" s="33"/>
      <c r="C50" s="33"/>
      <c r="D50" s="25"/>
      <c r="E50" s="19">
        <v>96.94</v>
      </c>
      <c r="F50" s="20">
        <v>3.5999999999999999E-3</v>
      </c>
      <c r="G50" s="21"/>
    </row>
    <row r="51" spans="1:7" x14ac:dyDescent="0.25">
      <c r="A51" s="13"/>
      <c r="B51" s="31"/>
      <c r="C51" s="31"/>
      <c r="D51" s="14"/>
      <c r="E51" s="15"/>
      <c r="F51" s="16"/>
      <c r="G51" s="16"/>
    </row>
    <row r="52" spans="1:7" x14ac:dyDescent="0.25">
      <c r="A52" s="17" t="s">
        <v>238</v>
      </c>
      <c r="B52" s="31"/>
      <c r="C52" s="31"/>
      <c r="D52" s="14"/>
      <c r="E52" s="15"/>
      <c r="F52" s="16"/>
      <c r="G52" s="16"/>
    </row>
    <row r="53" spans="1:7" x14ac:dyDescent="0.25">
      <c r="A53" s="13" t="s">
        <v>239</v>
      </c>
      <c r="B53" s="31"/>
      <c r="C53" s="31"/>
      <c r="D53" s="14"/>
      <c r="E53" s="15">
        <v>153.91999999999999</v>
      </c>
      <c r="F53" s="16">
        <v>5.7000000000000002E-3</v>
      </c>
      <c r="G53" s="16">
        <v>6.5728999999999996E-2</v>
      </c>
    </row>
    <row r="54" spans="1:7" x14ac:dyDescent="0.25">
      <c r="A54" s="17" t="s">
        <v>230</v>
      </c>
      <c r="B54" s="32"/>
      <c r="C54" s="32"/>
      <c r="D54" s="18"/>
      <c r="E54" s="19">
        <v>153.91999999999999</v>
      </c>
      <c r="F54" s="20">
        <v>5.7000000000000002E-3</v>
      </c>
      <c r="G54" s="21"/>
    </row>
    <row r="55" spans="1:7" x14ac:dyDescent="0.25">
      <c r="A55" s="13"/>
      <c r="B55" s="31"/>
      <c r="C55" s="31"/>
      <c r="D55" s="14"/>
      <c r="E55" s="15"/>
      <c r="F55" s="16"/>
      <c r="G55" s="16"/>
    </row>
    <row r="56" spans="1:7" x14ac:dyDescent="0.25">
      <c r="A56" s="24" t="s">
        <v>237</v>
      </c>
      <c r="B56" s="33"/>
      <c r="C56" s="33"/>
      <c r="D56" s="25"/>
      <c r="E56" s="19">
        <v>153.91999999999999</v>
      </c>
      <c r="F56" s="20">
        <v>5.7000000000000002E-3</v>
      </c>
      <c r="G56" s="21"/>
    </row>
    <row r="57" spans="1:7" x14ac:dyDescent="0.25">
      <c r="A57" s="13" t="s">
        <v>240</v>
      </c>
      <c r="B57" s="31"/>
      <c r="C57" s="31"/>
      <c r="D57" s="14"/>
      <c r="E57" s="15">
        <v>1021.9457326</v>
      </c>
      <c r="F57" s="16">
        <v>3.7915999999999998E-2</v>
      </c>
      <c r="G57" s="16"/>
    </row>
    <row r="58" spans="1:7" x14ac:dyDescent="0.25">
      <c r="A58" s="13" t="s">
        <v>241</v>
      </c>
      <c r="B58" s="31"/>
      <c r="C58" s="31"/>
      <c r="D58" s="14"/>
      <c r="E58" s="35">
        <v>-18.725732600000001</v>
      </c>
      <c r="F58" s="36">
        <v>-7.1599999999999995E-4</v>
      </c>
      <c r="G58" s="16">
        <v>6.5728999999999996E-2</v>
      </c>
    </row>
    <row r="59" spans="1:7" x14ac:dyDescent="0.25">
      <c r="A59" s="26" t="s">
        <v>242</v>
      </c>
      <c r="B59" s="34"/>
      <c r="C59" s="34"/>
      <c r="D59" s="27"/>
      <c r="E59" s="28">
        <v>26952.34</v>
      </c>
      <c r="F59" s="29">
        <v>1</v>
      </c>
      <c r="G59" s="29"/>
    </row>
    <row r="61" spans="1:7" x14ac:dyDescent="0.25">
      <c r="A61" s="1" t="s">
        <v>243</v>
      </c>
    </row>
    <row r="64" spans="1:7" x14ac:dyDescent="0.25">
      <c r="A64" s="1" t="s">
        <v>244</v>
      </c>
    </row>
    <row r="65" spans="1:3" x14ac:dyDescent="0.25">
      <c r="A65" s="48" t="s">
        <v>245</v>
      </c>
      <c r="B65" s="3" t="s">
        <v>130</v>
      </c>
    </row>
    <row r="66" spans="1:3" x14ac:dyDescent="0.25">
      <c r="A66" t="s">
        <v>246</v>
      </c>
    </row>
    <row r="67" spans="1:3" x14ac:dyDescent="0.25">
      <c r="A67" t="s">
        <v>337</v>
      </c>
      <c r="B67" t="s">
        <v>248</v>
      </c>
      <c r="C67" t="s">
        <v>248</v>
      </c>
    </row>
    <row r="68" spans="1:3" x14ac:dyDescent="0.25">
      <c r="B68" s="49">
        <v>45657</v>
      </c>
      <c r="C68" s="49">
        <v>45688</v>
      </c>
    </row>
    <row r="69" spans="1:3" x14ac:dyDescent="0.25">
      <c r="A69" t="s">
        <v>1270</v>
      </c>
      <c r="B69" t="s">
        <v>1271</v>
      </c>
      <c r="C69" t="s">
        <v>1272</v>
      </c>
    </row>
    <row r="70" spans="1:3" x14ac:dyDescent="0.25">
      <c r="A70" t="s">
        <v>1273</v>
      </c>
      <c r="B70">
        <v>14.5496</v>
      </c>
      <c r="C70">
        <v>14.558999999999999</v>
      </c>
    </row>
    <row r="71" spans="1:3" x14ac:dyDescent="0.25">
      <c r="A71" t="s">
        <v>338</v>
      </c>
      <c r="B71">
        <v>24.354700000000001</v>
      </c>
      <c r="C71">
        <v>24.546199999999999</v>
      </c>
    </row>
    <row r="72" spans="1:3" x14ac:dyDescent="0.25">
      <c r="A72" t="s">
        <v>339</v>
      </c>
      <c r="B72">
        <v>18.569700000000001</v>
      </c>
      <c r="C72">
        <v>18.415500000000002</v>
      </c>
    </row>
    <row r="73" spans="1:3" x14ac:dyDescent="0.25">
      <c r="A73" t="s">
        <v>1274</v>
      </c>
      <c r="B73">
        <v>10.9207</v>
      </c>
      <c r="C73">
        <v>10.917899999999999</v>
      </c>
    </row>
    <row r="74" spans="1:3" x14ac:dyDescent="0.25">
      <c r="A74" t="s">
        <v>1275</v>
      </c>
      <c r="B74">
        <v>10.554399999999999</v>
      </c>
      <c r="C74">
        <v>10.5594</v>
      </c>
    </row>
    <row r="75" spans="1:3" x14ac:dyDescent="0.25">
      <c r="A75" t="s">
        <v>1276</v>
      </c>
      <c r="B75" t="s">
        <v>1271</v>
      </c>
      <c r="C75" t="s">
        <v>1272</v>
      </c>
    </row>
    <row r="76" spans="1:3" x14ac:dyDescent="0.25">
      <c r="A76" t="s">
        <v>1277</v>
      </c>
      <c r="B76">
        <v>14.0867</v>
      </c>
      <c r="C76">
        <v>14.095499999999999</v>
      </c>
    </row>
    <row r="77" spans="1:3" x14ac:dyDescent="0.25">
      <c r="A77" t="s">
        <v>340</v>
      </c>
      <c r="B77">
        <v>23.5395</v>
      </c>
      <c r="C77">
        <v>23.718299999999999</v>
      </c>
    </row>
    <row r="78" spans="1:3" x14ac:dyDescent="0.25">
      <c r="A78" t="s">
        <v>341</v>
      </c>
      <c r="B78">
        <v>17.7956</v>
      </c>
      <c r="C78">
        <v>17.630600000000001</v>
      </c>
    </row>
    <row r="79" spans="1:3" x14ac:dyDescent="0.25">
      <c r="A79" t="s">
        <v>1278</v>
      </c>
      <c r="B79">
        <v>11.164999999999999</v>
      </c>
      <c r="C79">
        <v>11.1622</v>
      </c>
    </row>
    <row r="80" spans="1:3" x14ac:dyDescent="0.25">
      <c r="A80" t="s">
        <v>1279</v>
      </c>
      <c r="B80">
        <v>10.148</v>
      </c>
      <c r="C80">
        <v>10.1541</v>
      </c>
    </row>
    <row r="81" spans="1:4" x14ac:dyDescent="0.25">
      <c r="A81" t="s">
        <v>1280</v>
      </c>
    </row>
    <row r="83" spans="1:4" x14ac:dyDescent="0.25">
      <c r="A83" t="s">
        <v>1119</v>
      </c>
    </row>
    <row r="85" spans="1:4" x14ac:dyDescent="0.25">
      <c r="A85" s="51" t="s">
        <v>1120</v>
      </c>
      <c r="B85" s="51" t="s">
        <v>1121</v>
      </c>
      <c r="C85" s="51" t="s">
        <v>1122</v>
      </c>
      <c r="D85" s="51" t="s">
        <v>1123</v>
      </c>
    </row>
    <row r="86" spans="1:4" x14ac:dyDescent="0.25">
      <c r="A86" s="51" t="s">
        <v>1281</v>
      </c>
      <c r="B86" s="51"/>
      <c r="C86" s="51">
        <v>0.3</v>
      </c>
      <c r="D86" s="51">
        <v>0.3</v>
      </c>
    </row>
    <row r="87" spans="1:4" x14ac:dyDescent="0.25">
      <c r="A87" s="51" t="s">
        <v>1282</v>
      </c>
      <c r="B87" s="51"/>
      <c r="C87" s="51">
        <v>0.1049418</v>
      </c>
      <c r="D87" s="51">
        <v>0.1049418</v>
      </c>
    </row>
    <row r="88" spans="1:4" x14ac:dyDescent="0.25">
      <c r="A88" s="51" t="s">
        <v>1283</v>
      </c>
      <c r="B88" s="51"/>
      <c r="C88" s="51">
        <v>8.8580599999999995E-2</v>
      </c>
      <c r="D88" s="51">
        <v>8.8580599999999995E-2</v>
      </c>
    </row>
    <row r="89" spans="1:4" x14ac:dyDescent="0.25">
      <c r="A89" s="51" t="s">
        <v>1284</v>
      </c>
      <c r="B89" s="51"/>
      <c r="C89" s="51">
        <v>7.7735200000000004E-2</v>
      </c>
      <c r="D89" s="51">
        <v>7.7735200000000004E-2</v>
      </c>
    </row>
    <row r="90" spans="1:4" x14ac:dyDescent="0.25">
      <c r="A90" s="51" t="s">
        <v>1285</v>
      </c>
      <c r="B90" s="51"/>
      <c r="C90" s="51">
        <v>9.8013900000000001E-2</v>
      </c>
      <c r="D90" s="51">
        <v>9.8013900000000001E-2</v>
      </c>
    </row>
    <row r="91" spans="1:4" x14ac:dyDescent="0.25">
      <c r="A91" s="51" t="s">
        <v>1125</v>
      </c>
      <c r="B91" s="51"/>
      <c r="C91" s="51">
        <v>0.3</v>
      </c>
      <c r="D91" s="51">
        <v>0.3</v>
      </c>
    </row>
    <row r="92" spans="1:4" x14ac:dyDescent="0.25">
      <c r="A92" s="51" t="s">
        <v>1286</v>
      </c>
      <c r="B92" s="51"/>
      <c r="C92" s="51">
        <v>8.7512599999999996E-2</v>
      </c>
      <c r="D92" s="51">
        <v>8.7512599999999996E-2</v>
      </c>
    </row>
    <row r="93" spans="1:4" x14ac:dyDescent="0.25">
      <c r="A93" s="51" t="s">
        <v>1287</v>
      </c>
      <c r="B93" s="51"/>
      <c r="C93" s="51">
        <v>7.0827399999999999E-2</v>
      </c>
      <c r="D93" s="51">
        <v>7.0827399999999999E-2</v>
      </c>
    </row>
    <row r="95" spans="1:4" x14ac:dyDescent="0.25">
      <c r="A95" t="s">
        <v>251</v>
      </c>
      <c r="B95" s="3" t="s">
        <v>130</v>
      </c>
    </row>
    <row r="96" spans="1:4" ht="30" customHeight="1" x14ac:dyDescent="0.25">
      <c r="A96" s="48" t="s">
        <v>252</v>
      </c>
      <c r="B96" s="3" t="s">
        <v>130</v>
      </c>
    </row>
    <row r="97" spans="1:2" ht="30" customHeight="1" x14ac:dyDescent="0.25">
      <c r="A97" s="48" t="s">
        <v>253</v>
      </c>
      <c r="B97" s="3" t="s">
        <v>130</v>
      </c>
    </row>
    <row r="98" spans="1:2" x14ac:dyDescent="0.25">
      <c r="A98" t="s">
        <v>254</v>
      </c>
      <c r="B98" s="50">
        <f>+B113</f>
        <v>4.9211975959995744</v>
      </c>
    </row>
    <row r="99" spans="1:2" ht="45" customHeight="1" x14ac:dyDescent="0.25">
      <c r="A99" s="48" t="s">
        <v>255</v>
      </c>
      <c r="B99" s="3" t="s">
        <v>130</v>
      </c>
    </row>
    <row r="100" spans="1:2" x14ac:dyDescent="0.25">
      <c r="B100" s="3"/>
    </row>
    <row r="101" spans="1:2" ht="30" customHeight="1" x14ac:dyDescent="0.25">
      <c r="A101" s="48" t="s">
        <v>256</v>
      </c>
      <c r="B101" s="3" t="s">
        <v>130</v>
      </c>
    </row>
    <row r="102" spans="1:2" ht="30" customHeight="1" x14ac:dyDescent="0.25">
      <c r="A102" s="48" t="s">
        <v>257</v>
      </c>
      <c r="B102" t="s">
        <v>130</v>
      </c>
    </row>
    <row r="103" spans="1:2" ht="30" customHeight="1" x14ac:dyDescent="0.25">
      <c r="A103" s="48" t="s">
        <v>258</v>
      </c>
      <c r="B103" s="3" t="s">
        <v>130</v>
      </c>
    </row>
    <row r="104" spans="1:2" ht="30" customHeight="1" x14ac:dyDescent="0.25">
      <c r="A104" s="48" t="s">
        <v>259</v>
      </c>
      <c r="B104" s="3" t="s">
        <v>130</v>
      </c>
    </row>
    <row r="106" spans="1:2" x14ac:dyDescent="0.25">
      <c r="A106" t="s">
        <v>260</v>
      </c>
    </row>
    <row r="107" spans="1:2" ht="45" customHeight="1" x14ac:dyDescent="0.25">
      <c r="A107" s="52" t="s">
        <v>261</v>
      </c>
      <c r="B107" s="56" t="s">
        <v>1288</v>
      </c>
    </row>
    <row r="108" spans="1:2" ht="30" customHeight="1" x14ac:dyDescent="0.25">
      <c r="A108" s="52" t="s">
        <v>263</v>
      </c>
      <c r="B108" s="56" t="s">
        <v>1289</v>
      </c>
    </row>
    <row r="109" spans="1:2" x14ac:dyDescent="0.25">
      <c r="A109" s="52"/>
      <c r="B109" s="52"/>
    </row>
    <row r="110" spans="1:2" x14ac:dyDescent="0.25">
      <c r="A110" s="52" t="s">
        <v>265</v>
      </c>
      <c r="B110" s="53">
        <v>7.1658507655757946</v>
      </c>
    </row>
    <row r="111" spans="1:2" x14ac:dyDescent="0.25">
      <c r="A111" s="52"/>
      <c r="B111" s="52"/>
    </row>
    <row r="112" spans="1:2" x14ac:dyDescent="0.25">
      <c r="A112" s="52" t="s">
        <v>266</v>
      </c>
      <c r="B112" s="54">
        <v>4.0609999999999999</v>
      </c>
    </row>
    <row r="113" spans="1:6" x14ac:dyDescent="0.25">
      <c r="A113" s="52" t="s">
        <v>267</v>
      </c>
      <c r="B113" s="54">
        <v>4.9211975959995744</v>
      </c>
    </row>
    <row r="114" spans="1:6" x14ac:dyDescent="0.25">
      <c r="A114" s="52"/>
      <c r="B114" s="52"/>
    </row>
    <row r="115" spans="1:6" x14ac:dyDescent="0.25">
      <c r="A115" s="52" t="s">
        <v>268</v>
      </c>
      <c r="B115" s="55">
        <v>45688</v>
      </c>
    </row>
    <row r="117" spans="1:6" ht="69.95" customHeight="1" x14ac:dyDescent="0.25">
      <c r="A117" s="75" t="s">
        <v>269</v>
      </c>
      <c r="B117" s="75" t="s">
        <v>270</v>
      </c>
      <c r="C117" s="75" t="s">
        <v>4</v>
      </c>
      <c r="D117" s="75" t="s">
        <v>5</v>
      </c>
      <c r="E117" s="75" t="s">
        <v>4</v>
      </c>
      <c r="F117" s="75" t="s">
        <v>5</v>
      </c>
    </row>
    <row r="118" spans="1:6" ht="69.95" customHeight="1" x14ac:dyDescent="0.25">
      <c r="A118" s="75" t="s">
        <v>1290</v>
      </c>
      <c r="B118" s="75"/>
      <c r="C118" s="75" t="s">
        <v>40</v>
      </c>
      <c r="D118" s="75"/>
      <c r="E118" s="75" t="s">
        <v>41</v>
      </c>
      <c r="F11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03"/>
  <sheetViews>
    <sheetView showGridLines="0" workbookViewId="0">
      <pane ySplit="4" topLeftCell="A70" activePane="bottomLeft" state="frozen"/>
      <selection pane="bottomLeft" activeCell="A78" sqref="A78:XFD7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1291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1292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1293</v>
      </c>
      <c r="B11" s="31" t="s">
        <v>1294</v>
      </c>
      <c r="C11" s="31" t="s">
        <v>135</v>
      </c>
      <c r="D11" s="14">
        <v>6000000</v>
      </c>
      <c r="E11" s="15">
        <v>5984.68</v>
      </c>
      <c r="F11" s="16">
        <v>7.3899999999999993E-2</v>
      </c>
      <c r="G11" s="16">
        <v>7.6050000000000006E-2</v>
      </c>
    </row>
    <row r="12" spans="1:8" x14ac:dyDescent="0.25">
      <c r="A12" s="13" t="s">
        <v>1295</v>
      </c>
      <c r="B12" s="31" t="s">
        <v>1296</v>
      </c>
      <c r="C12" s="31" t="s">
        <v>135</v>
      </c>
      <c r="D12" s="14">
        <v>6000000</v>
      </c>
      <c r="E12" s="15">
        <v>5933.74</v>
      </c>
      <c r="F12" s="16">
        <v>7.3200000000000001E-2</v>
      </c>
      <c r="G12" s="16">
        <v>7.8001000000000001E-2</v>
      </c>
    </row>
    <row r="13" spans="1:8" x14ac:dyDescent="0.25">
      <c r="A13" s="13" t="s">
        <v>1297</v>
      </c>
      <c r="B13" s="31" t="s">
        <v>1298</v>
      </c>
      <c r="C13" s="31" t="s">
        <v>138</v>
      </c>
      <c r="D13" s="14">
        <v>5500000</v>
      </c>
      <c r="E13" s="15">
        <v>5479.38</v>
      </c>
      <c r="F13" s="16">
        <v>6.7599999999999993E-2</v>
      </c>
      <c r="G13" s="16">
        <v>7.7499999999999999E-2</v>
      </c>
    </row>
    <row r="14" spans="1:8" x14ac:dyDescent="0.25">
      <c r="A14" s="13" t="s">
        <v>1299</v>
      </c>
      <c r="B14" s="31" t="s">
        <v>1300</v>
      </c>
      <c r="C14" s="31" t="s">
        <v>135</v>
      </c>
      <c r="D14" s="14">
        <v>5000000</v>
      </c>
      <c r="E14" s="15">
        <v>5007.43</v>
      </c>
      <c r="F14" s="16">
        <v>6.1800000000000001E-2</v>
      </c>
      <c r="G14" s="16">
        <v>7.7203999999999995E-2</v>
      </c>
    </row>
    <row r="15" spans="1:8" x14ac:dyDescent="0.25">
      <c r="A15" s="13" t="s">
        <v>1109</v>
      </c>
      <c r="B15" s="31" t="s">
        <v>1110</v>
      </c>
      <c r="C15" s="31" t="s">
        <v>135</v>
      </c>
      <c r="D15" s="14">
        <v>4000000</v>
      </c>
      <c r="E15" s="15">
        <v>3990.64</v>
      </c>
      <c r="F15" s="16">
        <v>4.9200000000000001E-2</v>
      </c>
      <c r="G15" s="16">
        <v>7.7701000000000006E-2</v>
      </c>
    </row>
    <row r="16" spans="1:8" x14ac:dyDescent="0.25">
      <c r="A16" s="13" t="s">
        <v>1301</v>
      </c>
      <c r="B16" s="31" t="s">
        <v>1302</v>
      </c>
      <c r="C16" s="31" t="s">
        <v>135</v>
      </c>
      <c r="D16" s="14">
        <v>4000000</v>
      </c>
      <c r="E16" s="15">
        <v>3964.98</v>
      </c>
      <c r="F16" s="16">
        <v>4.8899999999999999E-2</v>
      </c>
      <c r="G16" s="16">
        <v>7.7799999999999994E-2</v>
      </c>
    </row>
    <row r="17" spans="1:7" x14ac:dyDescent="0.25">
      <c r="A17" s="13" t="s">
        <v>1303</v>
      </c>
      <c r="B17" s="31" t="s">
        <v>1304</v>
      </c>
      <c r="C17" s="31" t="s">
        <v>138</v>
      </c>
      <c r="D17" s="14">
        <v>2500000</v>
      </c>
      <c r="E17" s="15">
        <v>2495.52</v>
      </c>
      <c r="F17" s="16">
        <v>3.0800000000000001E-2</v>
      </c>
      <c r="G17" s="16">
        <v>7.5950000000000004E-2</v>
      </c>
    </row>
    <row r="18" spans="1:7" x14ac:dyDescent="0.25">
      <c r="A18" s="13" t="s">
        <v>1305</v>
      </c>
      <c r="B18" s="31" t="s">
        <v>1306</v>
      </c>
      <c r="C18" s="31" t="s">
        <v>138</v>
      </c>
      <c r="D18" s="14">
        <v>2500000</v>
      </c>
      <c r="E18" s="15">
        <v>2487.58</v>
      </c>
      <c r="F18" s="16">
        <v>3.0700000000000002E-2</v>
      </c>
      <c r="G18" s="16">
        <v>7.8E-2</v>
      </c>
    </row>
    <row r="19" spans="1:7" x14ac:dyDescent="0.25">
      <c r="A19" s="13" t="s">
        <v>1307</v>
      </c>
      <c r="B19" s="31" t="s">
        <v>1308</v>
      </c>
      <c r="C19" s="31" t="s">
        <v>135</v>
      </c>
      <c r="D19" s="14">
        <v>2000000</v>
      </c>
      <c r="E19" s="15">
        <v>1993.74</v>
      </c>
      <c r="F19" s="16">
        <v>2.46E-2</v>
      </c>
      <c r="G19" s="16">
        <v>7.6749999999999999E-2</v>
      </c>
    </row>
    <row r="20" spans="1:7" x14ac:dyDescent="0.25">
      <c r="A20" s="13" t="s">
        <v>1309</v>
      </c>
      <c r="B20" s="31" t="s">
        <v>1310</v>
      </c>
      <c r="C20" s="31" t="s">
        <v>138</v>
      </c>
      <c r="D20" s="14">
        <v>1000000</v>
      </c>
      <c r="E20" s="15">
        <v>998.86</v>
      </c>
      <c r="F20" s="16">
        <v>1.23E-2</v>
      </c>
      <c r="G20" s="16">
        <v>7.8399999999999997E-2</v>
      </c>
    </row>
    <row r="21" spans="1:7" x14ac:dyDescent="0.25">
      <c r="A21" s="13" t="s">
        <v>1311</v>
      </c>
      <c r="B21" s="31" t="s">
        <v>1312</v>
      </c>
      <c r="C21" s="31" t="s">
        <v>135</v>
      </c>
      <c r="D21" s="14">
        <v>1000000</v>
      </c>
      <c r="E21" s="15">
        <v>995.96</v>
      </c>
      <c r="F21" s="16">
        <v>1.23E-2</v>
      </c>
      <c r="G21" s="16">
        <v>7.8001000000000001E-2</v>
      </c>
    </row>
    <row r="22" spans="1:7" x14ac:dyDescent="0.25">
      <c r="A22" s="13" t="s">
        <v>1313</v>
      </c>
      <c r="B22" s="31" t="s">
        <v>1314</v>
      </c>
      <c r="C22" s="31" t="s">
        <v>135</v>
      </c>
      <c r="D22" s="14">
        <v>500000</v>
      </c>
      <c r="E22" s="15">
        <v>501.25</v>
      </c>
      <c r="F22" s="16">
        <v>6.1999999999999998E-3</v>
      </c>
      <c r="G22" s="16">
        <v>7.7854999999999994E-2</v>
      </c>
    </row>
    <row r="23" spans="1:7" x14ac:dyDescent="0.25">
      <c r="A23" s="13" t="s">
        <v>1315</v>
      </c>
      <c r="B23" s="31" t="s">
        <v>1316</v>
      </c>
      <c r="C23" s="31" t="s">
        <v>138</v>
      </c>
      <c r="D23" s="14">
        <v>500000</v>
      </c>
      <c r="E23" s="15">
        <v>497.98</v>
      </c>
      <c r="F23" s="16">
        <v>6.1000000000000004E-3</v>
      </c>
      <c r="G23" s="16">
        <v>7.7498999999999998E-2</v>
      </c>
    </row>
    <row r="24" spans="1:7" x14ac:dyDescent="0.25">
      <c r="A24" s="13" t="s">
        <v>1317</v>
      </c>
      <c r="B24" s="31" t="s">
        <v>1318</v>
      </c>
      <c r="C24" s="31" t="s">
        <v>135</v>
      </c>
      <c r="D24" s="14">
        <v>500000</v>
      </c>
      <c r="E24" s="15">
        <v>496.45</v>
      </c>
      <c r="F24" s="16">
        <v>6.1000000000000004E-3</v>
      </c>
      <c r="G24" s="16">
        <v>7.5899999999999995E-2</v>
      </c>
    </row>
    <row r="25" spans="1:7" x14ac:dyDescent="0.25">
      <c r="A25" s="17" t="s">
        <v>230</v>
      </c>
      <c r="B25" s="32"/>
      <c r="C25" s="32"/>
      <c r="D25" s="18"/>
      <c r="E25" s="19">
        <v>40828.19</v>
      </c>
      <c r="F25" s="20">
        <v>0.50370000000000004</v>
      </c>
      <c r="G25" s="21"/>
    </row>
    <row r="26" spans="1:7" x14ac:dyDescent="0.25">
      <c r="A26" s="17" t="s">
        <v>775</v>
      </c>
      <c r="B26" s="31"/>
      <c r="C26" s="31"/>
      <c r="D26" s="14"/>
      <c r="E26" s="15"/>
      <c r="F26" s="16"/>
      <c r="G26" s="16"/>
    </row>
    <row r="27" spans="1:7" x14ac:dyDescent="0.25">
      <c r="A27" s="13" t="s">
        <v>1319</v>
      </c>
      <c r="B27" s="31" t="s">
        <v>1320</v>
      </c>
      <c r="C27" s="31" t="s">
        <v>234</v>
      </c>
      <c r="D27" s="14">
        <v>7000000</v>
      </c>
      <c r="E27" s="15">
        <v>7054.61</v>
      </c>
      <c r="F27" s="16">
        <v>8.7099999999999997E-2</v>
      </c>
      <c r="G27" s="16">
        <v>6.9060999999999997E-2</v>
      </c>
    </row>
    <row r="28" spans="1:7" x14ac:dyDescent="0.25">
      <c r="A28" s="13" t="s">
        <v>1321</v>
      </c>
      <c r="B28" s="31" t="s">
        <v>1322</v>
      </c>
      <c r="C28" s="31" t="s">
        <v>234</v>
      </c>
      <c r="D28" s="14">
        <v>5000000</v>
      </c>
      <c r="E28" s="15">
        <v>5029.1899999999996</v>
      </c>
      <c r="F28" s="16">
        <v>6.2100000000000002E-2</v>
      </c>
      <c r="G28" s="16">
        <v>6.8411E-2</v>
      </c>
    </row>
    <row r="29" spans="1:7" x14ac:dyDescent="0.25">
      <c r="A29" s="13" t="s">
        <v>1323</v>
      </c>
      <c r="B29" s="31" t="s">
        <v>1324</v>
      </c>
      <c r="C29" s="31" t="s">
        <v>234</v>
      </c>
      <c r="D29" s="14">
        <v>2500000</v>
      </c>
      <c r="E29" s="15">
        <v>2521.29</v>
      </c>
      <c r="F29" s="16">
        <v>3.1099999999999999E-2</v>
      </c>
      <c r="G29" s="16">
        <v>6.8846000000000004E-2</v>
      </c>
    </row>
    <row r="30" spans="1:7" x14ac:dyDescent="0.25">
      <c r="A30" s="13" t="s">
        <v>1325</v>
      </c>
      <c r="B30" s="31" t="s">
        <v>1326</v>
      </c>
      <c r="C30" s="31" t="s">
        <v>234</v>
      </c>
      <c r="D30" s="14">
        <v>2500000</v>
      </c>
      <c r="E30" s="15">
        <v>2518.84</v>
      </c>
      <c r="F30" s="16">
        <v>3.1099999999999999E-2</v>
      </c>
      <c r="G30" s="16">
        <v>6.9316000000000003E-2</v>
      </c>
    </row>
    <row r="31" spans="1:7" x14ac:dyDescent="0.25">
      <c r="A31" s="13" t="s">
        <v>1327</v>
      </c>
      <c r="B31" s="31" t="s">
        <v>1328</v>
      </c>
      <c r="C31" s="31" t="s">
        <v>234</v>
      </c>
      <c r="D31" s="14">
        <v>2500000</v>
      </c>
      <c r="E31" s="15">
        <v>2518.8000000000002</v>
      </c>
      <c r="F31" s="16">
        <v>3.1099999999999999E-2</v>
      </c>
      <c r="G31" s="16">
        <v>6.9459000000000007E-2</v>
      </c>
    </row>
    <row r="32" spans="1:7" x14ac:dyDescent="0.25">
      <c r="A32" s="13" t="s">
        <v>1329</v>
      </c>
      <c r="B32" s="31" t="s">
        <v>1330</v>
      </c>
      <c r="C32" s="31" t="s">
        <v>234</v>
      </c>
      <c r="D32" s="14">
        <v>2500000</v>
      </c>
      <c r="E32" s="15">
        <v>2518.54</v>
      </c>
      <c r="F32" s="16">
        <v>3.1099999999999999E-2</v>
      </c>
      <c r="G32" s="16">
        <v>6.9317000000000004E-2</v>
      </c>
    </row>
    <row r="33" spans="1:7" x14ac:dyDescent="0.25">
      <c r="A33" s="13" t="s">
        <v>1331</v>
      </c>
      <c r="B33" s="31" t="s">
        <v>1332</v>
      </c>
      <c r="C33" s="31" t="s">
        <v>234</v>
      </c>
      <c r="D33" s="14">
        <v>2500000</v>
      </c>
      <c r="E33" s="15">
        <v>2514.5700000000002</v>
      </c>
      <c r="F33" s="16">
        <v>3.1E-2</v>
      </c>
      <c r="G33" s="16">
        <v>6.8542000000000006E-2</v>
      </c>
    </row>
    <row r="34" spans="1:7" x14ac:dyDescent="0.25">
      <c r="A34" s="13" t="s">
        <v>1333</v>
      </c>
      <c r="B34" s="31" t="s">
        <v>1334</v>
      </c>
      <c r="C34" s="31" t="s">
        <v>234</v>
      </c>
      <c r="D34" s="14">
        <v>2500000</v>
      </c>
      <c r="E34" s="15">
        <v>2508.8200000000002</v>
      </c>
      <c r="F34" s="16">
        <v>3.1E-2</v>
      </c>
      <c r="G34" s="16">
        <v>6.8043000000000006E-2</v>
      </c>
    </row>
    <row r="35" spans="1:7" x14ac:dyDescent="0.25">
      <c r="A35" s="13" t="s">
        <v>1335</v>
      </c>
      <c r="B35" s="31" t="s">
        <v>1336</v>
      </c>
      <c r="C35" s="31" t="s">
        <v>234</v>
      </c>
      <c r="D35" s="14">
        <v>2000000</v>
      </c>
      <c r="E35" s="15">
        <v>2015.61</v>
      </c>
      <c r="F35" s="16">
        <v>2.4899999999999999E-2</v>
      </c>
      <c r="G35" s="16">
        <v>6.8948999999999996E-2</v>
      </c>
    </row>
    <row r="36" spans="1:7" x14ac:dyDescent="0.25">
      <c r="A36" s="13" t="s">
        <v>1337</v>
      </c>
      <c r="B36" s="31" t="s">
        <v>1338</v>
      </c>
      <c r="C36" s="31" t="s">
        <v>234</v>
      </c>
      <c r="D36" s="14">
        <v>2000000</v>
      </c>
      <c r="E36" s="15">
        <v>2011.42</v>
      </c>
      <c r="F36" s="16">
        <v>2.4799999999999999E-2</v>
      </c>
      <c r="G36" s="16">
        <v>6.8748000000000004E-2</v>
      </c>
    </row>
    <row r="37" spans="1:7" x14ac:dyDescent="0.25">
      <c r="A37" s="13" t="s">
        <v>1339</v>
      </c>
      <c r="B37" s="31" t="s">
        <v>1340</v>
      </c>
      <c r="C37" s="31" t="s">
        <v>234</v>
      </c>
      <c r="D37" s="14">
        <v>1000000</v>
      </c>
      <c r="E37" s="15">
        <v>1008.26</v>
      </c>
      <c r="F37" s="16">
        <v>1.24E-2</v>
      </c>
      <c r="G37" s="16">
        <v>6.9209000000000007E-2</v>
      </c>
    </row>
    <row r="38" spans="1:7" x14ac:dyDescent="0.25">
      <c r="A38" s="13" t="s">
        <v>1341</v>
      </c>
      <c r="B38" s="31" t="s">
        <v>1342</v>
      </c>
      <c r="C38" s="31" t="s">
        <v>234</v>
      </c>
      <c r="D38" s="14">
        <v>1000000</v>
      </c>
      <c r="E38" s="15">
        <v>1007.07</v>
      </c>
      <c r="F38" s="16">
        <v>1.24E-2</v>
      </c>
      <c r="G38" s="16">
        <v>6.9458000000000006E-2</v>
      </c>
    </row>
    <row r="39" spans="1:7" x14ac:dyDescent="0.25">
      <c r="A39" s="13" t="s">
        <v>1343</v>
      </c>
      <c r="B39" s="31" t="s">
        <v>1344</v>
      </c>
      <c r="C39" s="31" t="s">
        <v>234</v>
      </c>
      <c r="D39" s="14">
        <v>1000000</v>
      </c>
      <c r="E39" s="15">
        <v>1005.36</v>
      </c>
      <c r="F39" s="16">
        <v>1.24E-2</v>
      </c>
      <c r="G39" s="16">
        <v>6.8470000000000003E-2</v>
      </c>
    </row>
    <row r="40" spans="1:7" x14ac:dyDescent="0.25">
      <c r="A40" s="13" t="s">
        <v>1345</v>
      </c>
      <c r="B40" s="31" t="s">
        <v>1346</v>
      </c>
      <c r="C40" s="31" t="s">
        <v>234</v>
      </c>
      <c r="D40" s="14">
        <v>1000000</v>
      </c>
      <c r="E40" s="15">
        <v>1004.84</v>
      </c>
      <c r="F40" s="16">
        <v>1.24E-2</v>
      </c>
      <c r="G40" s="16">
        <v>6.8111000000000005E-2</v>
      </c>
    </row>
    <row r="41" spans="1:7" x14ac:dyDescent="0.25">
      <c r="A41" s="13" t="s">
        <v>1347</v>
      </c>
      <c r="B41" s="31" t="s">
        <v>1348</v>
      </c>
      <c r="C41" s="31" t="s">
        <v>234</v>
      </c>
      <c r="D41" s="14">
        <v>1000000</v>
      </c>
      <c r="E41" s="15">
        <v>998.06</v>
      </c>
      <c r="F41" s="16">
        <v>1.23E-2</v>
      </c>
      <c r="G41" s="16">
        <v>6.8329000000000001E-2</v>
      </c>
    </row>
    <row r="42" spans="1:7" x14ac:dyDescent="0.25">
      <c r="A42" s="13" t="s">
        <v>1349</v>
      </c>
      <c r="B42" s="31" t="s">
        <v>1350</v>
      </c>
      <c r="C42" s="31" t="s">
        <v>234</v>
      </c>
      <c r="D42" s="14">
        <v>500000</v>
      </c>
      <c r="E42" s="15">
        <v>504.22</v>
      </c>
      <c r="F42" s="16">
        <v>6.1999999999999998E-3</v>
      </c>
      <c r="G42" s="16">
        <v>6.9060999999999997E-2</v>
      </c>
    </row>
    <row r="43" spans="1:7" x14ac:dyDescent="0.25">
      <c r="A43" s="13" t="s">
        <v>1351</v>
      </c>
      <c r="B43" s="31" t="s">
        <v>1352</v>
      </c>
      <c r="C43" s="31" t="s">
        <v>234</v>
      </c>
      <c r="D43" s="14">
        <v>500000</v>
      </c>
      <c r="E43" s="15">
        <v>503.77</v>
      </c>
      <c r="F43" s="16">
        <v>6.1999999999999998E-3</v>
      </c>
      <c r="G43" s="16">
        <v>6.9102999999999998E-2</v>
      </c>
    </row>
    <row r="44" spans="1:7" x14ac:dyDescent="0.25">
      <c r="A44" s="13" t="s">
        <v>1353</v>
      </c>
      <c r="B44" s="31" t="s">
        <v>1354</v>
      </c>
      <c r="C44" s="31" t="s">
        <v>234</v>
      </c>
      <c r="D44" s="14">
        <v>500000</v>
      </c>
      <c r="E44" s="15">
        <v>503.74</v>
      </c>
      <c r="F44" s="16">
        <v>6.1999999999999998E-3</v>
      </c>
      <c r="G44" s="16">
        <v>6.9317000000000004E-2</v>
      </c>
    </row>
    <row r="45" spans="1:7" x14ac:dyDescent="0.25">
      <c r="A45" s="17" t="s">
        <v>230</v>
      </c>
      <c r="B45" s="32"/>
      <c r="C45" s="32"/>
      <c r="D45" s="18"/>
      <c r="E45" s="19">
        <v>37747.01</v>
      </c>
      <c r="F45" s="20">
        <v>0.46579999999999999</v>
      </c>
      <c r="G45" s="21"/>
    </row>
    <row r="46" spans="1:7" x14ac:dyDescent="0.25">
      <c r="A46" s="13"/>
      <c r="B46" s="31"/>
      <c r="C46" s="31"/>
      <c r="D46" s="14"/>
      <c r="E46" s="15"/>
      <c r="F46" s="16"/>
      <c r="G46" s="16"/>
    </row>
    <row r="47" spans="1:7" x14ac:dyDescent="0.25">
      <c r="A47" s="13"/>
      <c r="B47" s="31"/>
      <c r="C47" s="31"/>
      <c r="D47" s="14"/>
      <c r="E47" s="15"/>
      <c r="F47" s="16"/>
      <c r="G47" s="16"/>
    </row>
    <row r="48" spans="1:7" x14ac:dyDescent="0.25">
      <c r="A48" s="17" t="s">
        <v>235</v>
      </c>
      <c r="B48" s="31"/>
      <c r="C48" s="31"/>
      <c r="D48" s="14"/>
      <c r="E48" s="15"/>
      <c r="F48" s="16"/>
      <c r="G48" s="16"/>
    </row>
    <row r="49" spans="1:7" x14ac:dyDescent="0.25">
      <c r="A49" s="17" t="s">
        <v>230</v>
      </c>
      <c r="B49" s="31"/>
      <c r="C49" s="31"/>
      <c r="D49" s="14"/>
      <c r="E49" s="22" t="s">
        <v>130</v>
      </c>
      <c r="F49" s="23" t="s">
        <v>130</v>
      </c>
      <c r="G49" s="16"/>
    </row>
    <row r="50" spans="1:7" x14ac:dyDescent="0.25">
      <c r="A50" s="13"/>
      <c r="B50" s="31"/>
      <c r="C50" s="31"/>
      <c r="D50" s="14"/>
      <c r="E50" s="15"/>
      <c r="F50" s="16"/>
      <c r="G50" s="16"/>
    </row>
    <row r="51" spans="1:7" x14ac:dyDescent="0.25">
      <c r="A51" s="17" t="s">
        <v>236</v>
      </c>
      <c r="B51" s="31"/>
      <c r="C51" s="31"/>
      <c r="D51" s="14"/>
      <c r="E51" s="15"/>
      <c r="F51" s="16"/>
      <c r="G51" s="16"/>
    </row>
    <row r="52" spans="1:7" x14ac:dyDescent="0.25">
      <c r="A52" s="17" t="s">
        <v>230</v>
      </c>
      <c r="B52" s="31"/>
      <c r="C52" s="31"/>
      <c r="D52" s="14"/>
      <c r="E52" s="22" t="s">
        <v>130</v>
      </c>
      <c r="F52" s="23" t="s">
        <v>130</v>
      </c>
      <c r="G52" s="16"/>
    </row>
    <row r="53" spans="1:7" x14ac:dyDescent="0.25">
      <c r="A53" s="13"/>
      <c r="B53" s="31"/>
      <c r="C53" s="31"/>
      <c r="D53" s="14"/>
      <c r="E53" s="15"/>
      <c r="F53" s="16"/>
      <c r="G53" s="16"/>
    </row>
    <row r="54" spans="1:7" x14ac:dyDescent="0.25">
      <c r="A54" s="24" t="s">
        <v>237</v>
      </c>
      <c r="B54" s="33"/>
      <c r="C54" s="33"/>
      <c r="D54" s="25"/>
      <c r="E54" s="19">
        <v>78575.199999999997</v>
      </c>
      <c r="F54" s="20">
        <v>0.96950000000000003</v>
      </c>
      <c r="G54" s="21"/>
    </row>
    <row r="55" spans="1:7" x14ac:dyDescent="0.25">
      <c r="A55" s="13"/>
      <c r="B55" s="31"/>
      <c r="C55" s="31"/>
      <c r="D55" s="14"/>
      <c r="E55" s="15"/>
      <c r="F55" s="16"/>
      <c r="G55" s="16"/>
    </row>
    <row r="56" spans="1:7" x14ac:dyDescent="0.25">
      <c r="A56" s="13"/>
      <c r="B56" s="31"/>
      <c r="C56" s="31"/>
      <c r="D56" s="14"/>
      <c r="E56" s="15"/>
      <c r="F56" s="16"/>
      <c r="G56" s="16"/>
    </row>
    <row r="57" spans="1:7" x14ac:dyDescent="0.25">
      <c r="A57" s="17" t="s">
        <v>238</v>
      </c>
      <c r="B57" s="31"/>
      <c r="C57" s="31"/>
      <c r="D57" s="14"/>
      <c r="E57" s="15"/>
      <c r="F57" s="16"/>
      <c r="G57" s="16"/>
    </row>
    <row r="58" spans="1:7" x14ac:dyDescent="0.25">
      <c r="A58" s="13" t="s">
        <v>239</v>
      </c>
      <c r="B58" s="31"/>
      <c r="C58" s="31"/>
      <c r="D58" s="14"/>
      <c r="E58" s="15">
        <v>503.73</v>
      </c>
      <c r="F58" s="16">
        <v>6.1999999999999998E-3</v>
      </c>
      <c r="G58" s="16">
        <v>6.5728999999999996E-2</v>
      </c>
    </row>
    <row r="59" spans="1:7" x14ac:dyDescent="0.25">
      <c r="A59" s="17" t="s">
        <v>230</v>
      </c>
      <c r="B59" s="32"/>
      <c r="C59" s="32"/>
      <c r="D59" s="18"/>
      <c r="E59" s="19">
        <v>503.73</v>
      </c>
      <c r="F59" s="20">
        <v>6.1999999999999998E-3</v>
      </c>
      <c r="G59" s="21"/>
    </row>
    <row r="60" spans="1:7" x14ac:dyDescent="0.25">
      <c r="A60" s="13"/>
      <c r="B60" s="31"/>
      <c r="C60" s="31"/>
      <c r="D60" s="14"/>
      <c r="E60" s="15"/>
      <c r="F60" s="16"/>
      <c r="G60" s="16"/>
    </row>
    <row r="61" spans="1:7" x14ac:dyDescent="0.25">
      <c r="A61" s="24" t="s">
        <v>237</v>
      </c>
      <c r="B61" s="33"/>
      <c r="C61" s="33"/>
      <c r="D61" s="25"/>
      <c r="E61" s="19">
        <v>503.73</v>
      </c>
      <c r="F61" s="20">
        <v>6.1999999999999998E-3</v>
      </c>
      <c r="G61" s="21"/>
    </row>
    <row r="62" spans="1:7" x14ac:dyDescent="0.25">
      <c r="A62" s="13" t="s">
        <v>240</v>
      </c>
      <c r="B62" s="31"/>
      <c r="C62" s="31"/>
      <c r="D62" s="14"/>
      <c r="E62" s="15">
        <v>1959.0261886999999</v>
      </c>
      <c r="F62" s="16">
        <v>2.4177000000000001E-2</v>
      </c>
      <c r="G62" s="16"/>
    </row>
    <row r="63" spans="1:7" x14ac:dyDescent="0.25">
      <c r="A63" s="13" t="s">
        <v>241</v>
      </c>
      <c r="B63" s="31"/>
      <c r="C63" s="31"/>
      <c r="D63" s="14"/>
      <c r="E63" s="35">
        <v>-9.4861886999999996</v>
      </c>
      <c r="F63" s="16">
        <v>1.2300000000000001E-4</v>
      </c>
      <c r="G63" s="16">
        <v>6.5727999999999995E-2</v>
      </c>
    </row>
    <row r="64" spans="1:7" x14ac:dyDescent="0.25">
      <c r="A64" s="26" t="s">
        <v>242</v>
      </c>
      <c r="B64" s="34"/>
      <c r="C64" s="34"/>
      <c r="D64" s="27"/>
      <c r="E64" s="28">
        <v>81028.47</v>
      </c>
      <c r="F64" s="29">
        <v>1</v>
      </c>
      <c r="G64" s="29"/>
    </row>
    <row r="66" spans="1:3" x14ac:dyDescent="0.25">
      <c r="A66" s="1" t="s">
        <v>243</v>
      </c>
    </row>
    <row r="69" spans="1:3" x14ac:dyDescent="0.25">
      <c r="A69" s="1" t="s">
        <v>244</v>
      </c>
    </row>
    <row r="70" spans="1:3" x14ac:dyDescent="0.25">
      <c r="A70" s="48" t="s">
        <v>245</v>
      </c>
      <c r="B70" s="3" t="s">
        <v>130</v>
      </c>
    </row>
    <row r="71" spans="1:3" x14ac:dyDescent="0.25">
      <c r="A71" t="s">
        <v>246</v>
      </c>
    </row>
    <row r="72" spans="1:3" x14ac:dyDescent="0.25">
      <c r="A72" t="s">
        <v>337</v>
      </c>
      <c r="B72" t="s">
        <v>248</v>
      </c>
      <c r="C72" t="s">
        <v>248</v>
      </c>
    </row>
    <row r="73" spans="1:3" x14ac:dyDescent="0.25">
      <c r="B73" s="49">
        <v>45657</v>
      </c>
      <c r="C73" s="49">
        <v>45688</v>
      </c>
    </row>
    <row r="74" spans="1:3" x14ac:dyDescent="0.25">
      <c r="A74" t="s">
        <v>493</v>
      </c>
      <c r="B74">
        <v>11.7271</v>
      </c>
      <c r="C74">
        <v>11.795</v>
      </c>
    </row>
    <row r="75" spans="1:3" x14ac:dyDescent="0.25">
      <c r="A75" t="s">
        <v>339</v>
      </c>
      <c r="B75">
        <v>11.727600000000001</v>
      </c>
      <c r="C75">
        <v>11.795400000000001</v>
      </c>
    </row>
    <row r="76" spans="1:3" x14ac:dyDescent="0.25">
      <c r="A76" t="s">
        <v>494</v>
      </c>
      <c r="B76">
        <v>11.664</v>
      </c>
      <c r="C76">
        <v>11.7296</v>
      </c>
    </row>
    <row r="77" spans="1:3" x14ac:dyDescent="0.25">
      <c r="A77" t="s">
        <v>341</v>
      </c>
      <c r="B77">
        <v>11.664400000000001</v>
      </c>
      <c r="C77">
        <v>11.73</v>
      </c>
    </row>
    <row r="79" spans="1:3" x14ac:dyDescent="0.25">
      <c r="A79" t="s">
        <v>250</v>
      </c>
      <c r="B79" s="3" t="s">
        <v>130</v>
      </c>
    </row>
    <row r="80" spans="1:3" x14ac:dyDescent="0.25">
      <c r="A80" t="s">
        <v>251</v>
      </c>
      <c r="B80" s="3" t="s">
        <v>130</v>
      </c>
    </row>
    <row r="81" spans="1:2" ht="30" customHeight="1" x14ac:dyDescent="0.25">
      <c r="A81" s="48" t="s">
        <v>252</v>
      </c>
      <c r="B81" s="3" t="s">
        <v>130</v>
      </c>
    </row>
    <row r="82" spans="1:2" ht="30" customHeight="1" x14ac:dyDescent="0.25">
      <c r="A82" s="48" t="s">
        <v>253</v>
      </c>
      <c r="B82" s="3" t="s">
        <v>130</v>
      </c>
    </row>
    <row r="83" spans="1:2" x14ac:dyDescent="0.25">
      <c r="A83" t="s">
        <v>254</v>
      </c>
      <c r="B83" s="50">
        <f>+B98</f>
        <v>0.51964118197682974</v>
      </c>
    </row>
    <row r="84" spans="1:2" ht="45" customHeight="1" x14ac:dyDescent="0.25">
      <c r="A84" s="48" t="s">
        <v>255</v>
      </c>
      <c r="B84" s="3" t="s">
        <v>130</v>
      </c>
    </row>
    <row r="85" spans="1:2" x14ac:dyDescent="0.25">
      <c r="B85" s="3"/>
    </row>
    <row r="86" spans="1:2" ht="30" customHeight="1" x14ac:dyDescent="0.25">
      <c r="A86" s="48" t="s">
        <v>256</v>
      </c>
      <c r="B86" s="3" t="s">
        <v>130</v>
      </c>
    </row>
    <row r="87" spans="1:2" ht="30" customHeight="1" x14ac:dyDescent="0.25">
      <c r="A87" s="48" t="s">
        <v>257</v>
      </c>
      <c r="B87" t="s">
        <v>130</v>
      </c>
    </row>
    <row r="88" spans="1:2" ht="30" customHeight="1" x14ac:dyDescent="0.25">
      <c r="A88" s="48" t="s">
        <v>258</v>
      </c>
      <c r="B88" s="3" t="s">
        <v>130</v>
      </c>
    </row>
    <row r="89" spans="1:2" ht="30" customHeight="1" x14ac:dyDescent="0.25">
      <c r="A89" s="48" t="s">
        <v>259</v>
      </c>
      <c r="B89" s="3" t="s">
        <v>130</v>
      </c>
    </row>
    <row r="91" spans="1:2" x14ac:dyDescent="0.25">
      <c r="A91" t="s">
        <v>260</v>
      </c>
    </row>
    <row r="92" spans="1:2" ht="45" customHeight="1" x14ac:dyDescent="0.25">
      <c r="A92" s="52" t="s">
        <v>261</v>
      </c>
      <c r="B92" s="56" t="s">
        <v>1355</v>
      </c>
    </row>
    <row r="93" spans="1:2" ht="45" customHeight="1" x14ac:dyDescent="0.25">
      <c r="A93" s="52" t="s">
        <v>263</v>
      </c>
      <c r="B93" s="56" t="s">
        <v>1356</v>
      </c>
    </row>
    <row r="94" spans="1:2" x14ac:dyDescent="0.25">
      <c r="A94" s="52"/>
      <c r="B94" s="52"/>
    </row>
    <row r="95" spans="1:2" x14ac:dyDescent="0.25">
      <c r="A95" s="52" t="s">
        <v>265</v>
      </c>
      <c r="B95" s="53">
        <v>7.3226487338329749</v>
      </c>
    </row>
    <row r="96" spans="1:2" x14ac:dyDescent="0.25">
      <c r="A96" s="52"/>
      <c r="B96" s="52"/>
    </row>
    <row r="97" spans="1:4" x14ac:dyDescent="0.25">
      <c r="A97" s="52" t="s">
        <v>266</v>
      </c>
      <c r="B97" s="54">
        <v>0.51600000000000001</v>
      </c>
    </row>
    <row r="98" spans="1:4" x14ac:dyDescent="0.25">
      <c r="A98" s="52" t="s">
        <v>267</v>
      </c>
      <c r="B98" s="54">
        <v>0.51964118197682974</v>
      </c>
    </row>
    <row r="99" spans="1:4" x14ac:dyDescent="0.25">
      <c r="A99" s="52"/>
      <c r="B99" s="52"/>
    </row>
    <row r="100" spans="1:4" x14ac:dyDescent="0.25">
      <c r="A100" s="52" t="s">
        <v>268</v>
      </c>
      <c r="B100" s="55">
        <v>45688</v>
      </c>
    </row>
    <row r="102" spans="1:4" ht="69.95" customHeight="1" x14ac:dyDescent="0.25">
      <c r="A102" s="75" t="s">
        <v>269</v>
      </c>
      <c r="B102" s="75" t="s">
        <v>270</v>
      </c>
      <c r="C102" s="75" t="s">
        <v>4</v>
      </c>
      <c r="D102" s="75" t="s">
        <v>5</v>
      </c>
    </row>
    <row r="103" spans="1:4" ht="69.95" customHeight="1" x14ac:dyDescent="0.25">
      <c r="A103" s="75" t="s">
        <v>1357</v>
      </c>
      <c r="B103" s="75"/>
      <c r="C103" s="75" t="s">
        <v>43</v>
      </c>
      <c r="D103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4"/>
  <sheetViews>
    <sheetView showGridLines="0" workbookViewId="0">
      <pane ySplit="4" topLeftCell="A51" activePane="bottomLeft" state="frozen"/>
      <selection pane="bottomLeft" activeCell="A59" sqref="A59:XFD5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1358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1359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7" t="s">
        <v>131</v>
      </c>
      <c r="B8" s="31"/>
      <c r="C8" s="31"/>
      <c r="D8" s="14"/>
      <c r="E8" s="15"/>
      <c r="F8" s="16"/>
      <c r="G8" s="16"/>
    </row>
    <row r="9" spans="1:8" x14ac:dyDescent="0.25">
      <c r="A9" s="17" t="s">
        <v>770</v>
      </c>
      <c r="B9" s="31"/>
      <c r="C9" s="31"/>
      <c r="D9" s="14"/>
      <c r="E9" s="15"/>
      <c r="F9" s="16"/>
      <c r="G9" s="16"/>
    </row>
    <row r="10" spans="1:8" x14ac:dyDescent="0.25">
      <c r="A10" s="17" t="s">
        <v>230</v>
      </c>
      <c r="B10" s="31"/>
      <c r="C10" s="31"/>
      <c r="D10" s="14"/>
      <c r="E10" s="22" t="s">
        <v>130</v>
      </c>
      <c r="F10" s="23" t="s">
        <v>130</v>
      </c>
      <c r="G10" s="16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17" t="s">
        <v>231</v>
      </c>
      <c r="B12" s="31"/>
      <c r="C12" s="31"/>
      <c r="D12" s="14"/>
      <c r="E12" s="15"/>
      <c r="F12" s="16"/>
      <c r="G12" s="16"/>
    </row>
    <row r="13" spans="1:8" x14ac:dyDescent="0.25">
      <c r="A13" s="13" t="s">
        <v>771</v>
      </c>
      <c r="B13" s="31" t="s">
        <v>772</v>
      </c>
      <c r="C13" s="31" t="s">
        <v>234</v>
      </c>
      <c r="D13" s="14">
        <v>4700000</v>
      </c>
      <c r="E13" s="15">
        <v>4758.37</v>
      </c>
      <c r="F13" s="16">
        <v>0.30769999999999997</v>
      </c>
      <c r="G13" s="16">
        <v>6.7266999999999993E-2</v>
      </c>
    </row>
    <row r="14" spans="1:8" x14ac:dyDescent="0.25">
      <c r="A14" s="13" t="s">
        <v>1360</v>
      </c>
      <c r="B14" s="31" t="s">
        <v>1361</v>
      </c>
      <c r="C14" s="31" t="s">
        <v>234</v>
      </c>
      <c r="D14" s="14">
        <v>1000000</v>
      </c>
      <c r="E14" s="15">
        <v>1021.62</v>
      </c>
      <c r="F14" s="16">
        <v>6.6100000000000006E-2</v>
      </c>
      <c r="G14" s="16">
        <v>6.7799999999999999E-2</v>
      </c>
    </row>
    <row r="15" spans="1:8" x14ac:dyDescent="0.25">
      <c r="A15" s="13" t="s">
        <v>1362</v>
      </c>
      <c r="B15" s="31" t="s">
        <v>1363</v>
      </c>
      <c r="C15" s="31" t="s">
        <v>234</v>
      </c>
      <c r="D15" s="14">
        <v>825000</v>
      </c>
      <c r="E15" s="15">
        <v>838.86</v>
      </c>
      <c r="F15" s="16">
        <v>5.4199999999999998E-2</v>
      </c>
      <c r="G15" s="16">
        <v>6.7115999999999995E-2</v>
      </c>
    </row>
    <row r="16" spans="1:8" x14ac:dyDescent="0.25">
      <c r="A16" s="13" t="s">
        <v>1016</v>
      </c>
      <c r="B16" s="31" t="s">
        <v>1017</v>
      </c>
      <c r="C16" s="31" t="s">
        <v>234</v>
      </c>
      <c r="D16" s="14">
        <v>500000</v>
      </c>
      <c r="E16" s="15">
        <v>508.3</v>
      </c>
      <c r="F16" s="16">
        <v>3.2899999999999999E-2</v>
      </c>
      <c r="G16" s="16">
        <v>6.7484000000000002E-2</v>
      </c>
    </row>
    <row r="17" spans="1:7" x14ac:dyDescent="0.25">
      <c r="A17" s="13" t="s">
        <v>1364</v>
      </c>
      <c r="B17" s="31" t="s">
        <v>1365</v>
      </c>
      <c r="C17" s="31" t="s">
        <v>234</v>
      </c>
      <c r="D17" s="14">
        <v>500000</v>
      </c>
      <c r="E17" s="15">
        <v>494.6</v>
      </c>
      <c r="F17" s="16">
        <v>3.2000000000000001E-2</v>
      </c>
      <c r="G17" s="16">
        <v>6.6810999999999995E-2</v>
      </c>
    </row>
    <row r="18" spans="1:7" x14ac:dyDescent="0.25">
      <c r="A18" s="17" t="s">
        <v>230</v>
      </c>
      <c r="B18" s="32"/>
      <c r="C18" s="32"/>
      <c r="D18" s="18"/>
      <c r="E18" s="19">
        <v>7621.75</v>
      </c>
      <c r="F18" s="20">
        <v>0.4929</v>
      </c>
      <c r="G18" s="21"/>
    </row>
    <row r="19" spans="1:7" x14ac:dyDescent="0.25">
      <c r="A19" s="13"/>
      <c r="B19" s="31"/>
      <c r="C19" s="31"/>
      <c r="D19" s="14"/>
      <c r="E19" s="15"/>
      <c r="F19" s="16"/>
      <c r="G19" s="16"/>
    </row>
    <row r="20" spans="1:7" x14ac:dyDescent="0.25">
      <c r="A20" s="17" t="s">
        <v>775</v>
      </c>
      <c r="B20" s="31"/>
      <c r="C20" s="31"/>
      <c r="D20" s="14"/>
      <c r="E20" s="15"/>
      <c r="F20" s="16"/>
      <c r="G20" s="16"/>
    </row>
    <row r="21" spans="1:7" x14ac:dyDescent="0.25">
      <c r="A21" s="13" t="s">
        <v>1366</v>
      </c>
      <c r="B21" s="31" t="s">
        <v>1367</v>
      </c>
      <c r="C21" s="31" t="s">
        <v>234</v>
      </c>
      <c r="D21" s="14">
        <v>3000000</v>
      </c>
      <c r="E21" s="15">
        <v>3043.26</v>
      </c>
      <c r="F21" s="16">
        <v>0.1968</v>
      </c>
      <c r="G21" s="16">
        <v>6.9342000000000001E-2</v>
      </c>
    </row>
    <row r="22" spans="1:7" x14ac:dyDescent="0.25">
      <c r="A22" s="13" t="s">
        <v>1368</v>
      </c>
      <c r="B22" s="31" t="s">
        <v>1369</v>
      </c>
      <c r="C22" s="31" t="s">
        <v>234</v>
      </c>
      <c r="D22" s="14">
        <v>2500000</v>
      </c>
      <c r="E22" s="15">
        <v>2535.12</v>
      </c>
      <c r="F22" s="16">
        <v>0.16389999999999999</v>
      </c>
      <c r="G22" s="16">
        <v>6.9545999999999997E-2</v>
      </c>
    </row>
    <row r="23" spans="1:7" x14ac:dyDescent="0.25">
      <c r="A23" s="13" t="s">
        <v>1370</v>
      </c>
      <c r="B23" s="31" t="s">
        <v>1371</v>
      </c>
      <c r="C23" s="31" t="s">
        <v>234</v>
      </c>
      <c r="D23" s="14">
        <v>500000</v>
      </c>
      <c r="E23" s="15">
        <v>521.95000000000005</v>
      </c>
      <c r="F23" s="16">
        <v>3.3799999999999997E-2</v>
      </c>
      <c r="G23" s="16">
        <v>7.1333999999999995E-2</v>
      </c>
    </row>
    <row r="24" spans="1:7" x14ac:dyDescent="0.25">
      <c r="A24" s="13" t="s">
        <v>1372</v>
      </c>
      <c r="B24" s="31" t="s">
        <v>1373</v>
      </c>
      <c r="C24" s="31" t="s">
        <v>234</v>
      </c>
      <c r="D24" s="14">
        <v>500000</v>
      </c>
      <c r="E24" s="15">
        <v>511.07</v>
      </c>
      <c r="F24" s="16">
        <v>3.3000000000000002E-2</v>
      </c>
      <c r="G24" s="16">
        <v>7.0093000000000003E-2</v>
      </c>
    </row>
    <row r="25" spans="1:7" x14ac:dyDescent="0.25">
      <c r="A25" s="13" t="s">
        <v>1374</v>
      </c>
      <c r="B25" s="31" t="s">
        <v>1375</v>
      </c>
      <c r="C25" s="31" t="s">
        <v>234</v>
      </c>
      <c r="D25" s="14">
        <v>500000</v>
      </c>
      <c r="E25" s="15">
        <v>507.49</v>
      </c>
      <c r="F25" s="16">
        <v>3.2800000000000003E-2</v>
      </c>
      <c r="G25" s="16">
        <v>6.9931999999999994E-2</v>
      </c>
    </row>
    <row r="26" spans="1:7" x14ac:dyDescent="0.25">
      <c r="A26" s="17" t="s">
        <v>230</v>
      </c>
      <c r="B26" s="32"/>
      <c r="C26" s="32"/>
      <c r="D26" s="18"/>
      <c r="E26" s="19">
        <v>7118.89</v>
      </c>
      <c r="F26" s="20">
        <v>0.46029999999999999</v>
      </c>
      <c r="G26" s="21"/>
    </row>
    <row r="27" spans="1:7" x14ac:dyDescent="0.25">
      <c r="A27" s="13"/>
      <c r="B27" s="31"/>
      <c r="C27" s="31"/>
      <c r="D27" s="14"/>
      <c r="E27" s="15"/>
      <c r="F27" s="16"/>
      <c r="G27" s="16"/>
    </row>
    <row r="28" spans="1:7" x14ac:dyDescent="0.25">
      <c r="A28" s="13"/>
      <c r="B28" s="31"/>
      <c r="C28" s="31"/>
      <c r="D28" s="14"/>
      <c r="E28" s="15"/>
      <c r="F28" s="16"/>
      <c r="G28" s="16"/>
    </row>
    <row r="29" spans="1:7" x14ac:dyDescent="0.25">
      <c r="A29" s="17" t="s">
        <v>235</v>
      </c>
      <c r="B29" s="31"/>
      <c r="C29" s="31"/>
      <c r="D29" s="14"/>
      <c r="E29" s="15"/>
      <c r="F29" s="16"/>
      <c r="G29" s="16"/>
    </row>
    <row r="30" spans="1:7" x14ac:dyDescent="0.25">
      <c r="A30" s="17" t="s">
        <v>230</v>
      </c>
      <c r="B30" s="31"/>
      <c r="C30" s="31"/>
      <c r="D30" s="14"/>
      <c r="E30" s="22" t="s">
        <v>130</v>
      </c>
      <c r="F30" s="23" t="s">
        <v>130</v>
      </c>
      <c r="G30" s="16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17" t="s">
        <v>236</v>
      </c>
      <c r="B32" s="31"/>
      <c r="C32" s="31"/>
      <c r="D32" s="14"/>
      <c r="E32" s="15"/>
      <c r="F32" s="16"/>
      <c r="G32" s="16"/>
    </row>
    <row r="33" spans="1:7" x14ac:dyDescent="0.25">
      <c r="A33" s="17" t="s">
        <v>230</v>
      </c>
      <c r="B33" s="31"/>
      <c r="C33" s="31"/>
      <c r="D33" s="14"/>
      <c r="E33" s="22" t="s">
        <v>130</v>
      </c>
      <c r="F33" s="23" t="s">
        <v>130</v>
      </c>
      <c r="G33" s="16"/>
    </row>
    <row r="34" spans="1:7" x14ac:dyDescent="0.25">
      <c r="A34" s="13"/>
      <c r="B34" s="31"/>
      <c r="C34" s="31"/>
      <c r="D34" s="14"/>
      <c r="E34" s="15"/>
      <c r="F34" s="16"/>
      <c r="G34" s="16"/>
    </row>
    <row r="35" spans="1:7" x14ac:dyDescent="0.25">
      <c r="A35" s="24" t="s">
        <v>237</v>
      </c>
      <c r="B35" s="33"/>
      <c r="C35" s="33"/>
      <c r="D35" s="25"/>
      <c r="E35" s="19">
        <v>14740.64</v>
      </c>
      <c r="F35" s="20">
        <v>0.95320000000000005</v>
      </c>
      <c r="G35" s="21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13"/>
      <c r="B37" s="31"/>
      <c r="C37" s="31"/>
      <c r="D37" s="14"/>
      <c r="E37" s="15"/>
      <c r="F37" s="16"/>
      <c r="G37" s="16"/>
    </row>
    <row r="38" spans="1:7" x14ac:dyDescent="0.25">
      <c r="A38" s="17" t="s">
        <v>238</v>
      </c>
      <c r="B38" s="31"/>
      <c r="C38" s="31"/>
      <c r="D38" s="14"/>
      <c r="E38" s="15"/>
      <c r="F38" s="16"/>
      <c r="G38" s="16"/>
    </row>
    <row r="39" spans="1:7" x14ac:dyDescent="0.25">
      <c r="A39" s="13" t="s">
        <v>239</v>
      </c>
      <c r="B39" s="31"/>
      <c r="C39" s="31"/>
      <c r="D39" s="14"/>
      <c r="E39" s="15">
        <v>341.82</v>
      </c>
      <c r="F39" s="16">
        <v>2.2100000000000002E-2</v>
      </c>
      <c r="G39" s="16">
        <v>6.5728999999999996E-2</v>
      </c>
    </row>
    <row r="40" spans="1:7" x14ac:dyDescent="0.25">
      <c r="A40" s="17" t="s">
        <v>230</v>
      </c>
      <c r="B40" s="32"/>
      <c r="C40" s="32"/>
      <c r="D40" s="18"/>
      <c r="E40" s="19">
        <v>341.82</v>
      </c>
      <c r="F40" s="20">
        <v>2.2100000000000002E-2</v>
      </c>
      <c r="G40" s="21"/>
    </row>
    <row r="41" spans="1:7" x14ac:dyDescent="0.25">
      <c r="A41" s="13"/>
      <c r="B41" s="31"/>
      <c r="C41" s="31"/>
      <c r="D41" s="14"/>
      <c r="E41" s="15"/>
      <c r="F41" s="16"/>
      <c r="G41" s="16"/>
    </row>
    <row r="42" spans="1:7" x14ac:dyDescent="0.25">
      <c r="A42" s="24" t="s">
        <v>237</v>
      </c>
      <c r="B42" s="33"/>
      <c r="C42" s="33"/>
      <c r="D42" s="25"/>
      <c r="E42" s="19">
        <v>341.82</v>
      </c>
      <c r="F42" s="20">
        <v>2.2100000000000002E-2</v>
      </c>
      <c r="G42" s="21"/>
    </row>
    <row r="43" spans="1:7" x14ac:dyDescent="0.25">
      <c r="A43" s="13" t="s">
        <v>240</v>
      </c>
      <c r="B43" s="31"/>
      <c r="C43" s="31"/>
      <c r="D43" s="14"/>
      <c r="E43" s="15">
        <v>378.63003989999999</v>
      </c>
      <c r="F43" s="16">
        <v>2.4483000000000001E-2</v>
      </c>
      <c r="G43" s="16"/>
    </row>
    <row r="44" spans="1:7" x14ac:dyDescent="0.25">
      <c r="A44" s="13" t="s">
        <v>241</v>
      </c>
      <c r="B44" s="31"/>
      <c r="C44" s="31"/>
      <c r="D44" s="14"/>
      <c r="E44" s="15">
        <v>3.6599601000000002</v>
      </c>
      <c r="F44" s="16">
        <v>2.1699999999999999E-4</v>
      </c>
      <c r="G44" s="16">
        <v>6.5728999999999996E-2</v>
      </c>
    </row>
    <row r="45" spans="1:7" x14ac:dyDescent="0.25">
      <c r="A45" s="26" t="s">
        <v>242</v>
      </c>
      <c r="B45" s="34"/>
      <c r="C45" s="34"/>
      <c r="D45" s="27"/>
      <c r="E45" s="28">
        <v>15464.75</v>
      </c>
      <c r="F45" s="29">
        <v>1</v>
      </c>
      <c r="G45" s="29"/>
    </row>
    <row r="47" spans="1:7" x14ac:dyDescent="0.25">
      <c r="A47" s="1" t="s">
        <v>243</v>
      </c>
    </row>
    <row r="50" spans="1:3" x14ac:dyDescent="0.25">
      <c r="A50" s="1" t="s">
        <v>244</v>
      </c>
    </row>
    <row r="51" spans="1:3" x14ac:dyDescent="0.25">
      <c r="A51" s="48" t="s">
        <v>245</v>
      </c>
      <c r="B51" s="3" t="s">
        <v>130</v>
      </c>
    </row>
    <row r="52" spans="1:3" x14ac:dyDescent="0.25">
      <c r="A52" t="s">
        <v>246</v>
      </c>
    </row>
    <row r="53" spans="1:3" x14ac:dyDescent="0.25">
      <c r="A53" t="s">
        <v>337</v>
      </c>
      <c r="B53" t="s">
        <v>248</v>
      </c>
      <c r="C53" t="s">
        <v>248</v>
      </c>
    </row>
    <row r="54" spans="1:3" x14ac:dyDescent="0.25">
      <c r="B54" s="49">
        <v>45657</v>
      </c>
      <c r="C54" s="49">
        <v>45688</v>
      </c>
    </row>
    <row r="55" spans="1:3" x14ac:dyDescent="0.25">
      <c r="A55" t="s">
        <v>493</v>
      </c>
      <c r="B55">
        <v>11.555899999999999</v>
      </c>
      <c r="C55">
        <v>11.648</v>
      </c>
    </row>
    <row r="56" spans="1:3" x14ac:dyDescent="0.25">
      <c r="A56" t="s">
        <v>339</v>
      </c>
      <c r="B56">
        <v>11.556100000000001</v>
      </c>
      <c r="C56">
        <v>11.648199999999999</v>
      </c>
    </row>
    <row r="57" spans="1:3" x14ac:dyDescent="0.25">
      <c r="A57" t="s">
        <v>494</v>
      </c>
      <c r="B57">
        <v>11.4596</v>
      </c>
      <c r="C57">
        <v>11.5467</v>
      </c>
    </row>
    <row r="58" spans="1:3" x14ac:dyDescent="0.25">
      <c r="A58" t="s">
        <v>341</v>
      </c>
      <c r="B58">
        <v>11.4605</v>
      </c>
      <c r="C58">
        <v>11.547599999999999</v>
      </c>
    </row>
    <row r="60" spans="1:3" x14ac:dyDescent="0.25">
      <c r="A60" t="s">
        <v>250</v>
      </c>
      <c r="B60" s="3" t="s">
        <v>130</v>
      </c>
    </row>
    <row r="61" spans="1:3" x14ac:dyDescent="0.25">
      <c r="A61" t="s">
        <v>251</v>
      </c>
      <c r="B61" s="3" t="s">
        <v>130</v>
      </c>
    </row>
    <row r="62" spans="1:3" ht="30" customHeight="1" x14ac:dyDescent="0.25">
      <c r="A62" s="48" t="s">
        <v>252</v>
      </c>
      <c r="B62" s="3" t="s">
        <v>130</v>
      </c>
    </row>
    <row r="63" spans="1:3" ht="30" customHeight="1" x14ac:dyDescent="0.25">
      <c r="A63" s="48" t="s">
        <v>253</v>
      </c>
      <c r="B63" s="3" t="s">
        <v>130</v>
      </c>
    </row>
    <row r="64" spans="1:3" x14ac:dyDescent="0.25">
      <c r="A64" t="s">
        <v>254</v>
      </c>
      <c r="B64" s="50">
        <f>+B79</f>
        <v>2.7335833889494769</v>
      </c>
    </row>
    <row r="65" spans="1:2" ht="45" customHeight="1" x14ac:dyDescent="0.25">
      <c r="A65" s="48" t="s">
        <v>255</v>
      </c>
      <c r="B65" s="3" t="s">
        <v>130</v>
      </c>
    </row>
    <row r="66" spans="1:2" x14ac:dyDescent="0.25">
      <c r="B66" s="3"/>
    </row>
    <row r="67" spans="1:2" ht="30" customHeight="1" x14ac:dyDescent="0.25">
      <c r="A67" s="48" t="s">
        <v>256</v>
      </c>
      <c r="B67" s="3" t="s">
        <v>130</v>
      </c>
    </row>
    <row r="68" spans="1:2" ht="30" customHeight="1" x14ac:dyDescent="0.25">
      <c r="A68" s="48" t="s">
        <v>257</v>
      </c>
      <c r="B68" t="s">
        <v>130</v>
      </c>
    </row>
    <row r="69" spans="1:2" ht="30" customHeight="1" x14ac:dyDescent="0.25">
      <c r="A69" s="48" t="s">
        <v>258</v>
      </c>
      <c r="B69" s="3" t="s">
        <v>130</v>
      </c>
    </row>
    <row r="70" spans="1:2" ht="30" customHeight="1" x14ac:dyDescent="0.25">
      <c r="A70" s="48" t="s">
        <v>259</v>
      </c>
      <c r="B70" s="3" t="s">
        <v>130</v>
      </c>
    </row>
    <row r="72" spans="1:2" x14ac:dyDescent="0.25">
      <c r="A72" t="s">
        <v>260</v>
      </c>
    </row>
    <row r="73" spans="1:2" ht="75" customHeight="1" x14ac:dyDescent="0.25">
      <c r="A73" s="52" t="s">
        <v>261</v>
      </c>
      <c r="B73" s="56" t="s">
        <v>1376</v>
      </c>
    </row>
    <row r="74" spans="1:2" ht="60" customHeight="1" x14ac:dyDescent="0.25">
      <c r="A74" s="52" t="s">
        <v>263</v>
      </c>
      <c r="B74" s="56" t="s">
        <v>1377</v>
      </c>
    </row>
    <row r="75" spans="1:2" x14ac:dyDescent="0.25">
      <c r="A75" s="52"/>
      <c r="B75" s="52"/>
    </row>
    <row r="76" spans="1:2" x14ac:dyDescent="0.25">
      <c r="A76" s="52" t="s">
        <v>265</v>
      </c>
      <c r="B76" s="53">
        <v>6.8378662288666394</v>
      </c>
    </row>
    <row r="77" spans="1:2" x14ac:dyDescent="0.25">
      <c r="A77" s="52"/>
      <c r="B77" s="52"/>
    </row>
    <row r="78" spans="1:2" x14ac:dyDescent="0.25">
      <c r="A78" s="52" t="s">
        <v>266</v>
      </c>
      <c r="B78" s="54">
        <v>2.4415</v>
      </c>
    </row>
    <row r="79" spans="1:2" x14ac:dyDescent="0.25">
      <c r="A79" s="52" t="s">
        <v>267</v>
      </c>
      <c r="B79" s="54">
        <v>2.7335833889494769</v>
      </c>
    </row>
    <row r="80" spans="1:2" x14ac:dyDescent="0.25">
      <c r="A80" s="52"/>
      <c r="B80" s="52"/>
    </row>
    <row r="81" spans="1:4" x14ac:dyDescent="0.25">
      <c r="A81" s="52" t="s">
        <v>268</v>
      </c>
      <c r="B81" s="55">
        <v>45688</v>
      </c>
    </row>
    <row r="83" spans="1:4" ht="69.95" customHeight="1" x14ac:dyDescent="0.25">
      <c r="A83" s="75" t="s">
        <v>269</v>
      </c>
      <c r="B83" s="75" t="s">
        <v>270</v>
      </c>
      <c r="C83" s="75" t="s">
        <v>4</v>
      </c>
      <c r="D83" s="75" t="s">
        <v>5</v>
      </c>
    </row>
    <row r="84" spans="1:4" ht="69.95" customHeight="1" x14ac:dyDescent="0.25">
      <c r="A84" s="75" t="s">
        <v>1378</v>
      </c>
      <c r="B84" s="75"/>
      <c r="C84" s="75" t="s">
        <v>45</v>
      </c>
      <c r="D84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80"/>
  <sheetViews>
    <sheetView showGridLines="0" workbookViewId="0">
      <pane ySplit="4" topLeftCell="A59" activePane="bottomLeft" state="frozen"/>
      <selection pane="bottomLeft" activeCell="B66" sqref="B6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1379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1380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1381</v>
      </c>
      <c r="B8" s="31" t="s">
        <v>1382</v>
      </c>
      <c r="C8" s="31" t="s">
        <v>550</v>
      </c>
      <c r="D8" s="14">
        <v>36072</v>
      </c>
      <c r="E8" s="15">
        <v>834.42</v>
      </c>
      <c r="F8" s="16">
        <v>5.3900000000000003E-2</v>
      </c>
      <c r="G8" s="16"/>
    </row>
    <row r="9" spans="1:8" x14ac:dyDescent="0.25">
      <c r="A9" s="13" t="s">
        <v>585</v>
      </c>
      <c r="B9" s="31" t="s">
        <v>586</v>
      </c>
      <c r="C9" s="31" t="s">
        <v>512</v>
      </c>
      <c r="D9" s="14">
        <v>33246</v>
      </c>
      <c r="E9" s="15">
        <v>820.78</v>
      </c>
      <c r="F9" s="16">
        <v>5.2999999999999999E-2</v>
      </c>
      <c r="G9" s="16"/>
    </row>
    <row r="10" spans="1:8" x14ac:dyDescent="0.25">
      <c r="A10" s="13" t="s">
        <v>508</v>
      </c>
      <c r="B10" s="31" t="s">
        <v>509</v>
      </c>
      <c r="C10" s="31" t="s">
        <v>376</v>
      </c>
      <c r="D10" s="14">
        <v>18602</v>
      </c>
      <c r="E10" s="15">
        <v>764.99</v>
      </c>
      <c r="F10" s="16">
        <v>4.9399999999999999E-2</v>
      </c>
      <c r="G10" s="16"/>
    </row>
    <row r="11" spans="1:8" x14ac:dyDescent="0.25">
      <c r="A11" s="13" t="s">
        <v>506</v>
      </c>
      <c r="B11" s="31" t="s">
        <v>507</v>
      </c>
      <c r="C11" s="31" t="s">
        <v>376</v>
      </c>
      <c r="D11" s="14">
        <v>40660</v>
      </c>
      <c r="E11" s="15">
        <v>764.33</v>
      </c>
      <c r="F11" s="16">
        <v>4.9399999999999999E-2</v>
      </c>
      <c r="G11" s="16"/>
    </row>
    <row r="12" spans="1:8" x14ac:dyDescent="0.25">
      <c r="A12" s="13" t="s">
        <v>369</v>
      </c>
      <c r="B12" s="31" t="s">
        <v>370</v>
      </c>
      <c r="C12" s="31" t="s">
        <v>355</v>
      </c>
      <c r="D12" s="14">
        <v>43308</v>
      </c>
      <c r="E12" s="15">
        <v>735.69</v>
      </c>
      <c r="F12" s="16">
        <v>4.7500000000000001E-2</v>
      </c>
      <c r="G12" s="16"/>
    </row>
    <row r="13" spans="1:8" x14ac:dyDescent="0.25">
      <c r="A13" s="13" t="s">
        <v>543</v>
      </c>
      <c r="B13" s="31" t="s">
        <v>544</v>
      </c>
      <c r="C13" s="31" t="s">
        <v>545</v>
      </c>
      <c r="D13" s="14">
        <v>184927</v>
      </c>
      <c r="E13" s="15">
        <v>732.13</v>
      </c>
      <c r="F13" s="16">
        <v>4.7300000000000002E-2</v>
      </c>
      <c r="G13" s="16"/>
    </row>
    <row r="14" spans="1:8" x14ac:dyDescent="0.25">
      <c r="A14" s="13" t="s">
        <v>510</v>
      </c>
      <c r="B14" s="31" t="s">
        <v>511</v>
      </c>
      <c r="C14" s="31" t="s">
        <v>512</v>
      </c>
      <c r="D14" s="14">
        <v>162603</v>
      </c>
      <c r="E14" s="15">
        <v>727.65</v>
      </c>
      <c r="F14" s="16">
        <v>4.7E-2</v>
      </c>
      <c r="G14" s="16"/>
    </row>
    <row r="15" spans="1:8" x14ac:dyDescent="0.25">
      <c r="A15" s="13" t="s">
        <v>374</v>
      </c>
      <c r="B15" s="31" t="s">
        <v>375</v>
      </c>
      <c r="C15" s="31" t="s">
        <v>376</v>
      </c>
      <c r="D15" s="14">
        <v>40802</v>
      </c>
      <c r="E15" s="15">
        <v>704.02</v>
      </c>
      <c r="F15" s="16">
        <v>4.5499999999999999E-2</v>
      </c>
      <c r="G15" s="16"/>
    </row>
    <row r="16" spans="1:8" x14ac:dyDescent="0.25">
      <c r="A16" s="13" t="s">
        <v>515</v>
      </c>
      <c r="B16" s="31" t="s">
        <v>516</v>
      </c>
      <c r="C16" s="31" t="s">
        <v>420</v>
      </c>
      <c r="D16" s="14">
        <v>5585</v>
      </c>
      <c r="E16" s="15">
        <v>687.55</v>
      </c>
      <c r="F16" s="16">
        <v>4.4400000000000002E-2</v>
      </c>
      <c r="G16" s="16"/>
    </row>
    <row r="17" spans="1:7" x14ac:dyDescent="0.25">
      <c r="A17" s="13" t="s">
        <v>548</v>
      </c>
      <c r="B17" s="31" t="s">
        <v>549</v>
      </c>
      <c r="C17" s="31" t="s">
        <v>550</v>
      </c>
      <c r="D17" s="14">
        <v>12411</v>
      </c>
      <c r="E17" s="15">
        <v>636.64</v>
      </c>
      <c r="F17" s="16">
        <v>4.1099999999999998E-2</v>
      </c>
      <c r="G17" s="16"/>
    </row>
    <row r="18" spans="1:7" x14ac:dyDescent="0.25">
      <c r="A18" s="13" t="s">
        <v>1383</v>
      </c>
      <c r="B18" s="31" t="s">
        <v>1384</v>
      </c>
      <c r="C18" s="31" t="s">
        <v>368</v>
      </c>
      <c r="D18" s="14">
        <v>27407</v>
      </c>
      <c r="E18" s="15">
        <v>630.58000000000004</v>
      </c>
      <c r="F18" s="16">
        <v>4.0800000000000003E-2</v>
      </c>
      <c r="G18" s="16"/>
    </row>
    <row r="19" spans="1:7" x14ac:dyDescent="0.25">
      <c r="A19" s="13" t="s">
        <v>537</v>
      </c>
      <c r="B19" s="31" t="s">
        <v>538</v>
      </c>
      <c r="C19" s="31" t="s">
        <v>539</v>
      </c>
      <c r="D19" s="14">
        <v>208331</v>
      </c>
      <c r="E19" s="15">
        <v>609.67999999999995</v>
      </c>
      <c r="F19" s="16">
        <v>3.9399999999999998E-2</v>
      </c>
      <c r="G19" s="16"/>
    </row>
    <row r="20" spans="1:7" x14ac:dyDescent="0.25">
      <c r="A20" s="13" t="s">
        <v>418</v>
      </c>
      <c r="B20" s="31" t="s">
        <v>419</v>
      </c>
      <c r="C20" s="31" t="s">
        <v>420</v>
      </c>
      <c r="D20" s="14">
        <v>6650</v>
      </c>
      <c r="E20" s="15">
        <v>588.38</v>
      </c>
      <c r="F20" s="16">
        <v>3.7999999999999999E-2</v>
      </c>
      <c r="G20" s="16"/>
    </row>
    <row r="21" spans="1:7" x14ac:dyDescent="0.25">
      <c r="A21" s="13" t="s">
        <v>1064</v>
      </c>
      <c r="B21" s="31" t="s">
        <v>1065</v>
      </c>
      <c r="C21" s="31" t="s">
        <v>420</v>
      </c>
      <c r="D21" s="14">
        <v>9315</v>
      </c>
      <c r="E21" s="15">
        <v>483.85</v>
      </c>
      <c r="F21" s="16">
        <v>3.1300000000000001E-2</v>
      </c>
      <c r="G21" s="16"/>
    </row>
    <row r="22" spans="1:7" x14ac:dyDescent="0.25">
      <c r="A22" s="13" t="s">
        <v>625</v>
      </c>
      <c r="B22" s="31" t="s">
        <v>626</v>
      </c>
      <c r="C22" s="31" t="s">
        <v>539</v>
      </c>
      <c r="D22" s="14">
        <v>11768</v>
      </c>
      <c r="E22" s="15">
        <v>463.28</v>
      </c>
      <c r="F22" s="16">
        <v>2.9899999999999999E-2</v>
      </c>
      <c r="G22" s="16"/>
    </row>
    <row r="23" spans="1:7" x14ac:dyDescent="0.25">
      <c r="A23" s="13" t="s">
        <v>787</v>
      </c>
      <c r="B23" s="31" t="s">
        <v>788</v>
      </c>
      <c r="C23" s="31" t="s">
        <v>376</v>
      </c>
      <c r="D23" s="14">
        <v>26358</v>
      </c>
      <c r="E23" s="15">
        <v>441.35</v>
      </c>
      <c r="F23" s="16">
        <v>2.8500000000000001E-2</v>
      </c>
      <c r="G23" s="16"/>
    </row>
    <row r="24" spans="1:7" x14ac:dyDescent="0.25">
      <c r="A24" s="13" t="s">
        <v>1081</v>
      </c>
      <c r="B24" s="31" t="s">
        <v>1082</v>
      </c>
      <c r="C24" s="31" t="s">
        <v>363</v>
      </c>
      <c r="D24" s="14">
        <v>35617</v>
      </c>
      <c r="E24" s="15">
        <v>433.58</v>
      </c>
      <c r="F24" s="16">
        <v>2.8000000000000001E-2</v>
      </c>
      <c r="G24" s="16"/>
    </row>
    <row r="25" spans="1:7" x14ac:dyDescent="0.25">
      <c r="A25" s="13" t="s">
        <v>1385</v>
      </c>
      <c r="B25" s="31" t="s">
        <v>1386</v>
      </c>
      <c r="C25" s="31" t="s">
        <v>376</v>
      </c>
      <c r="D25" s="14">
        <v>136255</v>
      </c>
      <c r="E25" s="15">
        <v>424.98</v>
      </c>
      <c r="F25" s="16">
        <v>2.75E-2</v>
      </c>
      <c r="G25" s="16"/>
    </row>
    <row r="26" spans="1:7" x14ac:dyDescent="0.25">
      <c r="A26" s="13" t="s">
        <v>521</v>
      </c>
      <c r="B26" s="31" t="s">
        <v>522</v>
      </c>
      <c r="C26" s="31" t="s">
        <v>420</v>
      </c>
      <c r="D26" s="14">
        <v>9768</v>
      </c>
      <c r="E26" s="15">
        <v>423.85</v>
      </c>
      <c r="F26" s="16">
        <v>2.7400000000000001E-2</v>
      </c>
      <c r="G26" s="16"/>
    </row>
    <row r="27" spans="1:7" x14ac:dyDescent="0.25">
      <c r="A27" s="13" t="s">
        <v>627</v>
      </c>
      <c r="B27" s="31" t="s">
        <v>628</v>
      </c>
      <c r="C27" s="31" t="s">
        <v>376</v>
      </c>
      <c r="D27" s="14">
        <v>7060</v>
      </c>
      <c r="E27" s="15">
        <v>417.54</v>
      </c>
      <c r="F27" s="16">
        <v>2.7E-2</v>
      </c>
      <c r="G27" s="16"/>
    </row>
    <row r="28" spans="1:7" x14ac:dyDescent="0.25">
      <c r="A28" s="13" t="s">
        <v>364</v>
      </c>
      <c r="B28" s="31" t="s">
        <v>365</v>
      </c>
      <c r="C28" s="31" t="s">
        <v>363</v>
      </c>
      <c r="D28" s="14">
        <v>6847</v>
      </c>
      <c r="E28" s="15">
        <v>381.91</v>
      </c>
      <c r="F28" s="16">
        <v>2.47E-2</v>
      </c>
      <c r="G28" s="16"/>
    </row>
    <row r="29" spans="1:7" x14ac:dyDescent="0.25">
      <c r="A29" s="13" t="s">
        <v>559</v>
      </c>
      <c r="B29" s="31" t="s">
        <v>560</v>
      </c>
      <c r="C29" s="31" t="s">
        <v>561</v>
      </c>
      <c r="D29" s="14">
        <v>12922</v>
      </c>
      <c r="E29" s="15">
        <v>371.08</v>
      </c>
      <c r="F29" s="16">
        <v>2.4E-2</v>
      </c>
      <c r="G29" s="16"/>
    </row>
    <row r="30" spans="1:7" x14ac:dyDescent="0.25">
      <c r="A30" s="13" t="s">
        <v>1387</v>
      </c>
      <c r="B30" s="31" t="s">
        <v>1388</v>
      </c>
      <c r="C30" s="31" t="s">
        <v>603</v>
      </c>
      <c r="D30" s="14">
        <v>44236</v>
      </c>
      <c r="E30" s="15">
        <v>363.75</v>
      </c>
      <c r="F30" s="16">
        <v>2.35E-2</v>
      </c>
      <c r="G30" s="16"/>
    </row>
    <row r="31" spans="1:7" x14ac:dyDescent="0.25">
      <c r="A31" s="13" t="s">
        <v>562</v>
      </c>
      <c r="B31" s="31" t="s">
        <v>563</v>
      </c>
      <c r="C31" s="31" t="s">
        <v>440</v>
      </c>
      <c r="D31" s="14">
        <v>22720</v>
      </c>
      <c r="E31" s="15">
        <v>323.52999999999997</v>
      </c>
      <c r="F31" s="16">
        <v>2.0899999999999998E-2</v>
      </c>
      <c r="G31" s="16"/>
    </row>
    <row r="32" spans="1:7" x14ac:dyDescent="0.25">
      <c r="A32" s="13" t="s">
        <v>843</v>
      </c>
      <c r="B32" s="31" t="s">
        <v>844</v>
      </c>
      <c r="C32" s="31" t="s">
        <v>368</v>
      </c>
      <c r="D32" s="14">
        <v>20091</v>
      </c>
      <c r="E32" s="15">
        <v>314.67</v>
      </c>
      <c r="F32" s="16">
        <v>2.0299999999999999E-2</v>
      </c>
      <c r="G32" s="16"/>
    </row>
    <row r="33" spans="1:7" x14ac:dyDescent="0.25">
      <c r="A33" s="13" t="s">
        <v>572</v>
      </c>
      <c r="B33" s="31" t="s">
        <v>573</v>
      </c>
      <c r="C33" s="31" t="s">
        <v>542</v>
      </c>
      <c r="D33" s="14">
        <v>25912</v>
      </c>
      <c r="E33" s="15">
        <v>290.54000000000002</v>
      </c>
      <c r="F33" s="16">
        <v>1.8800000000000001E-2</v>
      </c>
      <c r="G33" s="16"/>
    </row>
    <row r="34" spans="1:7" x14ac:dyDescent="0.25">
      <c r="A34" s="13" t="s">
        <v>1389</v>
      </c>
      <c r="B34" s="31" t="s">
        <v>1390</v>
      </c>
      <c r="C34" s="31" t="s">
        <v>542</v>
      </c>
      <c r="D34" s="14">
        <v>54412</v>
      </c>
      <c r="E34" s="15">
        <v>288.3</v>
      </c>
      <c r="F34" s="16">
        <v>1.8599999999999998E-2</v>
      </c>
      <c r="G34" s="16"/>
    </row>
    <row r="35" spans="1:7" x14ac:dyDescent="0.25">
      <c r="A35" s="13" t="s">
        <v>462</v>
      </c>
      <c r="B35" s="31" t="s">
        <v>463</v>
      </c>
      <c r="C35" s="31" t="s">
        <v>396</v>
      </c>
      <c r="D35" s="14">
        <v>4797</v>
      </c>
      <c r="E35" s="15">
        <v>281.81</v>
      </c>
      <c r="F35" s="16">
        <v>1.8200000000000001E-2</v>
      </c>
      <c r="G35" s="16"/>
    </row>
    <row r="36" spans="1:7" x14ac:dyDescent="0.25">
      <c r="A36" s="13" t="s">
        <v>555</v>
      </c>
      <c r="B36" s="31" t="s">
        <v>556</v>
      </c>
      <c r="C36" s="31" t="s">
        <v>363</v>
      </c>
      <c r="D36" s="14">
        <v>26228</v>
      </c>
      <c r="E36" s="15">
        <v>254.48</v>
      </c>
      <c r="F36" s="16">
        <v>1.6400000000000001E-2</v>
      </c>
      <c r="G36" s="16"/>
    </row>
    <row r="37" spans="1:7" x14ac:dyDescent="0.25">
      <c r="A37" s="13" t="s">
        <v>347</v>
      </c>
      <c r="B37" s="31" t="s">
        <v>348</v>
      </c>
      <c r="C37" s="31" t="s">
        <v>349</v>
      </c>
      <c r="D37" s="14">
        <v>788</v>
      </c>
      <c r="E37" s="15">
        <v>226.39</v>
      </c>
      <c r="F37" s="16">
        <v>1.46E-2</v>
      </c>
      <c r="G37" s="16"/>
    </row>
    <row r="38" spans="1:7" x14ac:dyDescent="0.25">
      <c r="A38" s="13" t="s">
        <v>601</v>
      </c>
      <c r="B38" s="31" t="s">
        <v>602</v>
      </c>
      <c r="C38" s="31" t="s">
        <v>603</v>
      </c>
      <c r="D38" s="14">
        <v>15273</v>
      </c>
      <c r="E38" s="15">
        <v>24.89</v>
      </c>
      <c r="F38" s="16">
        <v>1.6000000000000001E-3</v>
      </c>
      <c r="G38" s="16"/>
    </row>
    <row r="39" spans="1:7" x14ac:dyDescent="0.25">
      <c r="A39" s="17" t="s">
        <v>230</v>
      </c>
      <c r="B39" s="32"/>
      <c r="C39" s="32"/>
      <c r="D39" s="18"/>
      <c r="E39" s="37">
        <v>15446.62</v>
      </c>
      <c r="F39" s="38">
        <v>0.99790000000000001</v>
      </c>
      <c r="G39" s="21"/>
    </row>
    <row r="40" spans="1:7" x14ac:dyDescent="0.25">
      <c r="A40" s="17" t="s">
        <v>487</v>
      </c>
      <c r="B40" s="31"/>
      <c r="C40" s="31"/>
      <c r="D40" s="14"/>
      <c r="E40" s="15"/>
      <c r="F40" s="16"/>
      <c r="G40" s="16"/>
    </row>
    <row r="41" spans="1:7" x14ac:dyDescent="0.25">
      <c r="A41" s="17" t="s">
        <v>230</v>
      </c>
      <c r="B41" s="31"/>
      <c r="C41" s="31"/>
      <c r="D41" s="14"/>
      <c r="E41" s="39" t="s">
        <v>130</v>
      </c>
      <c r="F41" s="40" t="s">
        <v>130</v>
      </c>
      <c r="G41" s="16"/>
    </row>
    <row r="42" spans="1:7" x14ac:dyDescent="0.25">
      <c r="A42" s="24" t="s">
        <v>237</v>
      </c>
      <c r="B42" s="33"/>
      <c r="C42" s="33"/>
      <c r="D42" s="25"/>
      <c r="E42" s="28">
        <v>15446.62</v>
      </c>
      <c r="F42" s="29">
        <v>0.99790000000000001</v>
      </c>
      <c r="G42" s="21"/>
    </row>
    <row r="43" spans="1:7" x14ac:dyDescent="0.25">
      <c r="A43" s="13"/>
      <c r="B43" s="31"/>
      <c r="C43" s="31"/>
      <c r="D43" s="14"/>
      <c r="E43" s="15"/>
      <c r="F43" s="16"/>
      <c r="G43" s="16"/>
    </row>
    <row r="44" spans="1:7" x14ac:dyDescent="0.25">
      <c r="A44" s="13"/>
      <c r="B44" s="31"/>
      <c r="C44" s="31"/>
      <c r="D44" s="14"/>
      <c r="E44" s="15"/>
      <c r="F44" s="16"/>
      <c r="G44" s="16"/>
    </row>
    <row r="45" spans="1:7" x14ac:dyDescent="0.25">
      <c r="A45" s="17" t="s">
        <v>238</v>
      </c>
      <c r="B45" s="31"/>
      <c r="C45" s="31"/>
      <c r="D45" s="14"/>
      <c r="E45" s="15"/>
      <c r="F45" s="16"/>
      <c r="G45" s="16"/>
    </row>
    <row r="46" spans="1:7" x14ac:dyDescent="0.25">
      <c r="A46" s="13" t="s">
        <v>239</v>
      </c>
      <c r="B46" s="31"/>
      <c r="C46" s="31"/>
      <c r="D46" s="14"/>
      <c r="E46" s="15">
        <v>12.99</v>
      </c>
      <c r="F46" s="16">
        <v>8.0000000000000004E-4</v>
      </c>
      <c r="G46" s="16">
        <v>6.5728999999999996E-2</v>
      </c>
    </row>
    <row r="47" spans="1:7" x14ac:dyDescent="0.25">
      <c r="A47" s="17" t="s">
        <v>230</v>
      </c>
      <c r="B47" s="32"/>
      <c r="C47" s="32"/>
      <c r="D47" s="18"/>
      <c r="E47" s="37">
        <v>12.99</v>
      </c>
      <c r="F47" s="38">
        <v>8.0000000000000004E-4</v>
      </c>
      <c r="G47" s="21"/>
    </row>
    <row r="48" spans="1:7" x14ac:dyDescent="0.25">
      <c r="A48" s="13"/>
      <c r="B48" s="31"/>
      <c r="C48" s="31"/>
      <c r="D48" s="14"/>
      <c r="E48" s="15"/>
      <c r="F48" s="16"/>
      <c r="G48" s="16"/>
    </row>
    <row r="49" spans="1:7" x14ac:dyDescent="0.25">
      <c r="A49" s="24" t="s">
        <v>237</v>
      </c>
      <c r="B49" s="33"/>
      <c r="C49" s="33"/>
      <c r="D49" s="25"/>
      <c r="E49" s="19">
        <v>12.99</v>
      </c>
      <c r="F49" s="20">
        <v>8.0000000000000004E-4</v>
      </c>
      <c r="G49" s="21"/>
    </row>
    <row r="50" spans="1:7" x14ac:dyDescent="0.25">
      <c r="A50" s="13" t="s">
        <v>240</v>
      </c>
      <c r="B50" s="31"/>
      <c r="C50" s="31"/>
      <c r="D50" s="14"/>
      <c r="E50" s="15">
        <v>2.3398E-3</v>
      </c>
      <c r="F50" s="16">
        <v>0</v>
      </c>
      <c r="G50" s="16"/>
    </row>
    <row r="51" spans="1:7" x14ac:dyDescent="0.25">
      <c r="A51" s="13" t="s">
        <v>241</v>
      </c>
      <c r="B51" s="31"/>
      <c r="C51" s="31"/>
      <c r="D51" s="14"/>
      <c r="E51" s="15">
        <v>14.3476602</v>
      </c>
      <c r="F51" s="16">
        <v>1.2999999999999999E-3</v>
      </c>
      <c r="G51" s="16">
        <v>6.5728999999999996E-2</v>
      </c>
    </row>
    <row r="52" spans="1:7" x14ac:dyDescent="0.25">
      <c r="A52" s="26" t="s">
        <v>242</v>
      </c>
      <c r="B52" s="34"/>
      <c r="C52" s="34"/>
      <c r="D52" s="27"/>
      <c r="E52" s="28">
        <v>15473.96</v>
      </c>
      <c r="F52" s="29">
        <v>1</v>
      </c>
      <c r="G52" s="29"/>
    </row>
    <row r="57" spans="1:7" x14ac:dyDescent="0.25">
      <c r="A57" s="1" t="s">
        <v>244</v>
      </c>
    </row>
    <row r="58" spans="1:7" x14ac:dyDescent="0.25">
      <c r="A58" s="48" t="s">
        <v>245</v>
      </c>
      <c r="B58" s="3" t="s">
        <v>130</v>
      </c>
    </row>
    <row r="59" spans="1:7" x14ac:dyDescent="0.25">
      <c r="A59" t="s">
        <v>246</v>
      </c>
    </row>
    <row r="60" spans="1:7" x14ac:dyDescent="0.25">
      <c r="A60" t="s">
        <v>337</v>
      </c>
      <c r="B60" t="s">
        <v>248</v>
      </c>
      <c r="C60" t="s">
        <v>248</v>
      </c>
    </row>
    <row r="61" spans="1:7" x14ac:dyDescent="0.25">
      <c r="B61" s="49">
        <v>45657</v>
      </c>
      <c r="C61" s="49">
        <v>45688</v>
      </c>
    </row>
    <row r="62" spans="1:7" x14ac:dyDescent="0.25">
      <c r="A62" t="s">
        <v>338</v>
      </c>
      <c r="B62">
        <v>14.267099999999999</v>
      </c>
      <c r="C62">
        <v>14.249000000000001</v>
      </c>
    </row>
    <row r="63" spans="1:7" x14ac:dyDescent="0.25">
      <c r="A63" t="s">
        <v>339</v>
      </c>
      <c r="B63">
        <v>14.067399999999999</v>
      </c>
      <c r="C63">
        <v>14.0496</v>
      </c>
    </row>
    <row r="64" spans="1:7" x14ac:dyDescent="0.25">
      <c r="A64" t="s">
        <v>340</v>
      </c>
      <c r="B64">
        <v>13.9758</v>
      </c>
      <c r="C64">
        <v>13.951000000000001</v>
      </c>
    </row>
    <row r="65" spans="1:4" x14ac:dyDescent="0.25">
      <c r="A65" t="s">
        <v>341</v>
      </c>
      <c r="B65">
        <v>13.975</v>
      </c>
      <c r="C65">
        <v>13.950200000000001</v>
      </c>
    </row>
    <row r="67" spans="1:4" x14ac:dyDescent="0.25">
      <c r="A67" t="s">
        <v>250</v>
      </c>
      <c r="B67" s="3" t="s">
        <v>130</v>
      </c>
    </row>
    <row r="68" spans="1:4" x14ac:dyDescent="0.25">
      <c r="A68" t="s">
        <v>251</v>
      </c>
      <c r="B68" s="3" t="s">
        <v>130</v>
      </c>
    </row>
    <row r="69" spans="1:4" ht="30" customHeight="1" x14ac:dyDescent="0.25">
      <c r="A69" s="48" t="s">
        <v>252</v>
      </c>
      <c r="B69" s="3" t="s">
        <v>130</v>
      </c>
    </row>
    <row r="70" spans="1:4" ht="30" customHeight="1" x14ac:dyDescent="0.25">
      <c r="A70" s="48" t="s">
        <v>253</v>
      </c>
      <c r="B70" s="3" t="s">
        <v>130</v>
      </c>
    </row>
    <row r="71" spans="1:4" x14ac:dyDescent="0.25">
      <c r="A71" t="s">
        <v>495</v>
      </c>
      <c r="B71" s="50">
        <v>0.38879999999999998</v>
      </c>
    </row>
    <row r="72" spans="1:4" ht="45" customHeight="1" x14ac:dyDescent="0.25">
      <c r="A72" s="48" t="s">
        <v>255</v>
      </c>
      <c r="B72" s="3" t="s">
        <v>130</v>
      </c>
    </row>
    <row r="73" spans="1:4" x14ac:dyDescent="0.25">
      <c r="B73" s="3"/>
    </row>
    <row r="74" spans="1:4" ht="30" customHeight="1" x14ac:dyDescent="0.25">
      <c r="A74" s="48" t="s">
        <v>256</v>
      </c>
      <c r="B74" s="3" t="s">
        <v>130</v>
      </c>
    </row>
    <row r="75" spans="1:4" ht="30" customHeight="1" x14ac:dyDescent="0.25">
      <c r="A75" s="48" t="s">
        <v>257</v>
      </c>
      <c r="B75" t="s">
        <v>130</v>
      </c>
    </row>
    <row r="76" spans="1:4" ht="30" customHeight="1" x14ac:dyDescent="0.25">
      <c r="A76" s="48" t="s">
        <v>258</v>
      </c>
      <c r="B76" s="3" t="s">
        <v>130</v>
      </c>
    </row>
    <row r="77" spans="1:4" ht="30" customHeight="1" x14ac:dyDescent="0.25">
      <c r="A77" s="48" t="s">
        <v>259</v>
      </c>
      <c r="B77" s="3" t="s">
        <v>130</v>
      </c>
    </row>
    <row r="79" spans="1:4" ht="69.95" customHeight="1" x14ac:dyDescent="0.25">
      <c r="A79" s="75" t="s">
        <v>269</v>
      </c>
      <c r="B79" s="75" t="s">
        <v>270</v>
      </c>
      <c r="C79" s="75" t="s">
        <v>4</v>
      </c>
      <c r="D79" s="75" t="s">
        <v>5</v>
      </c>
    </row>
    <row r="80" spans="1:4" ht="69.95" customHeight="1" x14ac:dyDescent="0.25">
      <c r="A80" s="75" t="s">
        <v>1391</v>
      </c>
      <c r="B80" s="75"/>
      <c r="C80" s="75" t="s">
        <v>47</v>
      </c>
      <c r="D8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19"/>
  <sheetViews>
    <sheetView showGridLines="0" workbookViewId="0">
      <pane ySplit="4" topLeftCell="A98" activePane="bottomLeft" state="frozen"/>
      <selection pane="bottomLeft" activeCell="B105" sqref="B10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1392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1393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1394</v>
      </c>
      <c r="B8" s="31" t="s">
        <v>1395</v>
      </c>
      <c r="C8" s="31" t="s">
        <v>393</v>
      </c>
      <c r="D8" s="14">
        <v>304000</v>
      </c>
      <c r="E8" s="15">
        <v>4118.8999999999996</v>
      </c>
      <c r="F8" s="16">
        <v>4.5400000000000003E-2</v>
      </c>
      <c r="G8" s="16"/>
    </row>
    <row r="9" spans="1:8" x14ac:dyDescent="0.25">
      <c r="A9" s="13" t="s">
        <v>809</v>
      </c>
      <c r="B9" s="31" t="s">
        <v>810</v>
      </c>
      <c r="C9" s="31" t="s">
        <v>459</v>
      </c>
      <c r="D9" s="14">
        <v>360000</v>
      </c>
      <c r="E9" s="15">
        <v>3872.88</v>
      </c>
      <c r="F9" s="16">
        <v>4.2700000000000002E-2</v>
      </c>
      <c r="G9" s="16"/>
    </row>
    <row r="10" spans="1:8" x14ac:dyDescent="0.25">
      <c r="A10" s="13" t="s">
        <v>1396</v>
      </c>
      <c r="B10" s="31" t="s">
        <v>1397</v>
      </c>
      <c r="C10" s="31" t="s">
        <v>865</v>
      </c>
      <c r="D10" s="14">
        <v>7125473</v>
      </c>
      <c r="E10" s="15">
        <v>3534.95</v>
      </c>
      <c r="F10" s="16">
        <v>3.9E-2</v>
      </c>
      <c r="G10" s="16"/>
    </row>
    <row r="11" spans="1:8" x14ac:dyDescent="0.25">
      <c r="A11" s="13" t="s">
        <v>593</v>
      </c>
      <c r="B11" s="31" t="s">
        <v>594</v>
      </c>
      <c r="C11" s="31" t="s">
        <v>425</v>
      </c>
      <c r="D11" s="14">
        <v>2900000</v>
      </c>
      <c r="E11" s="15">
        <v>3375.89</v>
      </c>
      <c r="F11" s="16">
        <v>3.7199999999999997E-2</v>
      </c>
      <c r="G11" s="16"/>
    </row>
    <row r="12" spans="1:8" x14ac:dyDescent="0.25">
      <c r="A12" s="13" t="s">
        <v>876</v>
      </c>
      <c r="B12" s="31" t="s">
        <v>877</v>
      </c>
      <c r="C12" s="31" t="s">
        <v>603</v>
      </c>
      <c r="D12" s="14">
        <v>212683</v>
      </c>
      <c r="E12" s="15">
        <v>3313.81</v>
      </c>
      <c r="F12" s="16">
        <v>3.6499999999999998E-2</v>
      </c>
      <c r="G12" s="16"/>
    </row>
    <row r="13" spans="1:8" x14ac:dyDescent="0.25">
      <c r="A13" s="13" t="s">
        <v>1398</v>
      </c>
      <c r="B13" s="31" t="s">
        <v>1399</v>
      </c>
      <c r="C13" s="31" t="s">
        <v>363</v>
      </c>
      <c r="D13" s="14">
        <v>325000</v>
      </c>
      <c r="E13" s="15">
        <v>3265.76</v>
      </c>
      <c r="F13" s="16">
        <v>3.5999999999999997E-2</v>
      </c>
      <c r="G13" s="16"/>
    </row>
    <row r="14" spans="1:8" x14ac:dyDescent="0.25">
      <c r="A14" s="13" t="s">
        <v>845</v>
      </c>
      <c r="B14" s="31" t="s">
        <v>846</v>
      </c>
      <c r="C14" s="31" t="s">
        <v>417</v>
      </c>
      <c r="D14" s="14">
        <v>2800000</v>
      </c>
      <c r="E14" s="15">
        <v>3217.48</v>
      </c>
      <c r="F14" s="16">
        <v>3.5499999999999997E-2</v>
      </c>
      <c r="G14" s="16"/>
    </row>
    <row r="15" spans="1:8" x14ac:dyDescent="0.25">
      <c r="A15" s="13" t="s">
        <v>1400</v>
      </c>
      <c r="B15" s="31" t="s">
        <v>1401</v>
      </c>
      <c r="C15" s="31" t="s">
        <v>396</v>
      </c>
      <c r="D15" s="14">
        <v>310000</v>
      </c>
      <c r="E15" s="15">
        <v>3199.36</v>
      </c>
      <c r="F15" s="16">
        <v>3.5299999999999998E-2</v>
      </c>
      <c r="G15" s="16"/>
    </row>
    <row r="16" spans="1:8" x14ac:dyDescent="0.25">
      <c r="A16" s="13" t="s">
        <v>1402</v>
      </c>
      <c r="B16" s="31" t="s">
        <v>1403</v>
      </c>
      <c r="C16" s="31" t="s">
        <v>420</v>
      </c>
      <c r="D16" s="14">
        <v>180000</v>
      </c>
      <c r="E16" s="15">
        <v>3019.59</v>
      </c>
      <c r="F16" s="16">
        <v>3.3300000000000003E-2</v>
      </c>
      <c r="G16" s="16"/>
    </row>
    <row r="17" spans="1:7" x14ac:dyDescent="0.25">
      <c r="A17" s="13" t="s">
        <v>868</v>
      </c>
      <c r="B17" s="31" t="s">
        <v>869</v>
      </c>
      <c r="C17" s="31" t="s">
        <v>373</v>
      </c>
      <c r="D17" s="14">
        <v>2700000</v>
      </c>
      <c r="E17" s="15">
        <v>2914.65</v>
      </c>
      <c r="F17" s="16">
        <v>3.2099999999999997E-2</v>
      </c>
      <c r="G17" s="16"/>
    </row>
    <row r="18" spans="1:7" x14ac:dyDescent="0.25">
      <c r="A18" s="13" t="s">
        <v>1404</v>
      </c>
      <c r="B18" s="31" t="s">
        <v>1405</v>
      </c>
      <c r="C18" s="31" t="s">
        <v>386</v>
      </c>
      <c r="D18" s="14">
        <v>263297</v>
      </c>
      <c r="E18" s="15">
        <v>2793.32</v>
      </c>
      <c r="F18" s="16">
        <v>3.0800000000000001E-2</v>
      </c>
      <c r="G18" s="16"/>
    </row>
    <row r="19" spans="1:7" x14ac:dyDescent="0.25">
      <c r="A19" s="13" t="s">
        <v>1055</v>
      </c>
      <c r="B19" s="31" t="s">
        <v>1056</v>
      </c>
      <c r="C19" s="31" t="s">
        <v>373</v>
      </c>
      <c r="D19" s="14">
        <v>630000</v>
      </c>
      <c r="E19" s="15">
        <v>2621.4299999999998</v>
      </c>
      <c r="F19" s="16">
        <v>2.8899999999999999E-2</v>
      </c>
      <c r="G19" s="16"/>
    </row>
    <row r="20" spans="1:7" x14ac:dyDescent="0.25">
      <c r="A20" s="13" t="s">
        <v>1406</v>
      </c>
      <c r="B20" s="31" t="s">
        <v>1407</v>
      </c>
      <c r="C20" s="31" t="s">
        <v>425</v>
      </c>
      <c r="D20" s="14">
        <v>627407</v>
      </c>
      <c r="E20" s="15">
        <v>2500.2199999999998</v>
      </c>
      <c r="F20" s="16">
        <v>2.76E-2</v>
      </c>
      <c r="G20" s="16"/>
    </row>
    <row r="21" spans="1:7" x14ac:dyDescent="0.25">
      <c r="A21" s="13" t="s">
        <v>1408</v>
      </c>
      <c r="B21" s="31" t="s">
        <v>1409</v>
      </c>
      <c r="C21" s="31" t="s">
        <v>396</v>
      </c>
      <c r="D21" s="14">
        <v>150000</v>
      </c>
      <c r="E21" s="15">
        <v>2324.33</v>
      </c>
      <c r="F21" s="16">
        <v>2.5600000000000001E-2</v>
      </c>
      <c r="G21" s="16"/>
    </row>
    <row r="22" spans="1:7" x14ac:dyDescent="0.25">
      <c r="A22" s="13" t="s">
        <v>1066</v>
      </c>
      <c r="B22" s="31" t="s">
        <v>1067</v>
      </c>
      <c r="C22" s="31" t="s">
        <v>865</v>
      </c>
      <c r="D22" s="14">
        <v>123350</v>
      </c>
      <c r="E22" s="15">
        <v>2172.38</v>
      </c>
      <c r="F22" s="16">
        <v>2.3900000000000001E-2</v>
      </c>
      <c r="G22" s="16"/>
    </row>
    <row r="23" spans="1:7" x14ac:dyDescent="0.25">
      <c r="A23" s="13" t="s">
        <v>1093</v>
      </c>
      <c r="B23" s="31" t="s">
        <v>1094</v>
      </c>
      <c r="C23" s="31" t="s">
        <v>663</v>
      </c>
      <c r="D23" s="14">
        <v>323401</v>
      </c>
      <c r="E23" s="15">
        <v>2147.2199999999998</v>
      </c>
      <c r="F23" s="16">
        <v>2.3699999999999999E-2</v>
      </c>
      <c r="G23" s="16"/>
    </row>
    <row r="24" spans="1:7" x14ac:dyDescent="0.25">
      <c r="A24" s="13" t="s">
        <v>1410</v>
      </c>
      <c r="B24" s="31" t="s">
        <v>1411</v>
      </c>
      <c r="C24" s="31" t="s">
        <v>532</v>
      </c>
      <c r="D24" s="14">
        <v>700000</v>
      </c>
      <c r="E24" s="15">
        <v>2083.9</v>
      </c>
      <c r="F24" s="16">
        <v>2.3E-2</v>
      </c>
      <c r="G24" s="16"/>
    </row>
    <row r="25" spans="1:7" x14ac:dyDescent="0.25">
      <c r="A25" s="13" t="s">
        <v>1412</v>
      </c>
      <c r="B25" s="31" t="s">
        <v>1413</v>
      </c>
      <c r="C25" s="31" t="s">
        <v>1414</v>
      </c>
      <c r="D25" s="14">
        <v>79815</v>
      </c>
      <c r="E25" s="15">
        <v>1981.21</v>
      </c>
      <c r="F25" s="16">
        <v>2.18E-2</v>
      </c>
      <c r="G25" s="16"/>
    </row>
    <row r="26" spans="1:7" x14ac:dyDescent="0.25">
      <c r="A26" s="13" t="s">
        <v>1415</v>
      </c>
      <c r="B26" s="31" t="s">
        <v>1416</v>
      </c>
      <c r="C26" s="31" t="s">
        <v>349</v>
      </c>
      <c r="D26" s="14">
        <v>410000</v>
      </c>
      <c r="E26" s="15">
        <v>1846.85</v>
      </c>
      <c r="F26" s="16">
        <v>2.0400000000000001E-2</v>
      </c>
      <c r="G26" s="16"/>
    </row>
    <row r="27" spans="1:7" x14ac:dyDescent="0.25">
      <c r="A27" s="13" t="s">
        <v>1417</v>
      </c>
      <c r="B27" s="31" t="s">
        <v>1418</v>
      </c>
      <c r="C27" s="31" t="s">
        <v>1419</v>
      </c>
      <c r="D27" s="14">
        <v>650000</v>
      </c>
      <c r="E27" s="15">
        <v>1787.5</v>
      </c>
      <c r="F27" s="16">
        <v>1.9699999999999999E-2</v>
      </c>
      <c r="G27" s="16"/>
    </row>
    <row r="28" spans="1:7" x14ac:dyDescent="0.25">
      <c r="A28" s="13" t="s">
        <v>1420</v>
      </c>
      <c r="B28" s="31" t="s">
        <v>1421</v>
      </c>
      <c r="C28" s="31" t="s">
        <v>425</v>
      </c>
      <c r="D28" s="14">
        <v>830000</v>
      </c>
      <c r="E28" s="15">
        <v>1785.75</v>
      </c>
      <c r="F28" s="16">
        <v>1.9699999999999999E-2</v>
      </c>
      <c r="G28" s="16"/>
    </row>
    <row r="29" spans="1:7" x14ac:dyDescent="0.25">
      <c r="A29" s="13" t="s">
        <v>1422</v>
      </c>
      <c r="B29" s="31" t="s">
        <v>1423</v>
      </c>
      <c r="C29" s="31" t="s">
        <v>363</v>
      </c>
      <c r="D29" s="14">
        <v>265000</v>
      </c>
      <c r="E29" s="15">
        <v>1740.52</v>
      </c>
      <c r="F29" s="16">
        <v>1.9199999999999998E-2</v>
      </c>
      <c r="G29" s="16"/>
    </row>
    <row r="30" spans="1:7" x14ac:dyDescent="0.25">
      <c r="A30" s="13" t="s">
        <v>791</v>
      </c>
      <c r="B30" s="31" t="s">
        <v>792</v>
      </c>
      <c r="C30" s="31" t="s">
        <v>550</v>
      </c>
      <c r="D30" s="14">
        <v>250000</v>
      </c>
      <c r="E30" s="15">
        <v>1727.5</v>
      </c>
      <c r="F30" s="16">
        <v>1.9E-2</v>
      </c>
      <c r="G30" s="16"/>
    </row>
    <row r="31" spans="1:7" x14ac:dyDescent="0.25">
      <c r="A31" s="13" t="s">
        <v>1424</v>
      </c>
      <c r="B31" s="31" t="s">
        <v>1425</v>
      </c>
      <c r="C31" s="31" t="s">
        <v>360</v>
      </c>
      <c r="D31" s="14">
        <v>252624</v>
      </c>
      <c r="E31" s="15">
        <v>1514.99</v>
      </c>
      <c r="F31" s="16">
        <v>1.67E-2</v>
      </c>
      <c r="G31" s="16"/>
    </row>
    <row r="32" spans="1:7" x14ac:dyDescent="0.25">
      <c r="A32" s="13" t="s">
        <v>1426</v>
      </c>
      <c r="B32" s="31" t="s">
        <v>1427</v>
      </c>
      <c r="C32" s="31" t="s">
        <v>663</v>
      </c>
      <c r="D32" s="14">
        <v>293400</v>
      </c>
      <c r="E32" s="15">
        <v>1486.36</v>
      </c>
      <c r="F32" s="16">
        <v>1.6400000000000001E-2</v>
      </c>
      <c r="G32" s="16"/>
    </row>
    <row r="33" spans="1:7" x14ac:dyDescent="0.25">
      <c r="A33" s="13" t="s">
        <v>1085</v>
      </c>
      <c r="B33" s="31" t="s">
        <v>1086</v>
      </c>
      <c r="C33" s="31" t="s">
        <v>386</v>
      </c>
      <c r="D33" s="14">
        <v>333227</v>
      </c>
      <c r="E33" s="15">
        <v>1385.56</v>
      </c>
      <c r="F33" s="16">
        <v>1.5299999999999999E-2</v>
      </c>
      <c r="G33" s="16"/>
    </row>
    <row r="34" spans="1:7" x14ac:dyDescent="0.25">
      <c r="A34" s="13" t="s">
        <v>597</v>
      </c>
      <c r="B34" s="31" t="s">
        <v>598</v>
      </c>
      <c r="C34" s="31" t="s">
        <v>368</v>
      </c>
      <c r="D34" s="14">
        <v>233283</v>
      </c>
      <c r="E34" s="15">
        <v>1317.58</v>
      </c>
      <c r="F34" s="16">
        <v>1.4500000000000001E-2</v>
      </c>
      <c r="G34" s="16"/>
    </row>
    <row r="35" spans="1:7" x14ac:dyDescent="0.25">
      <c r="A35" s="13" t="s">
        <v>811</v>
      </c>
      <c r="B35" s="31" t="s">
        <v>812</v>
      </c>
      <c r="C35" s="31" t="s">
        <v>459</v>
      </c>
      <c r="D35" s="14">
        <v>27000</v>
      </c>
      <c r="E35" s="15">
        <v>1293.93</v>
      </c>
      <c r="F35" s="16">
        <v>1.43E-2</v>
      </c>
      <c r="G35" s="16"/>
    </row>
    <row r="36" spans="1:7" x14ac:dyDescent="0.25">
      <c r="A36" s="13" t="s">
        <v>1428</v>
      </c>
      <c r="B36" s="31" t="s">
        <v>1429</v>
      </c>
      <c r="C36" s="31" t="s">
        <v>603</v>
      </c>
      <c r="D36" s="14">
        <v>700000</v>
      </c>
      <c r="E36" s="15">
        <v>1248.03</v>
      </c>
      <c r="F36" s="16">
        <v>1.38E-2</v>
      </c>
      <c r="G36" s="16"/>
    </row>
    <row r="37" spans="1:7" x14ac:dyDescent="0.25">
      <c r="A37" s="13" t="s">
        <v>1430</v>
      </c>
      <c r="B37" s="31" t="s">
        <v>1431</v>
      </c>
      <c r="C37" s="31" t="s">
        <v>501</v>
      </c>
      <c r="D37" s="14">
        <v>394706</v>
      </c>
      <c r="E37" s="15">
        <v>1206.6199999999999</v>
      </c>
      <c r="F37" s="16">
        <v>1.3299999999999999E-2</v>
      </c>
      <c r="G37" s="16"/>
    </row>
    <row r="38" spans="1:7" x14ac:dyDescent="0.25">
      <c r="A38" s="13" t="s">
        <v>1432</v>
      </c>
      <c r="B38" s="31" t="s">
        <v>1433</v>
      </c>
      <c r="C38" s="31" t="s">
        <v>363</v>
      </c>
      <c r="D38" s="14">
        <v>93870</v>
      </c>
      <c r="E38" s="15">
        <v>1153.19</v>
      </c>
      <c r="F38" s="16">
        <v>1.2699999999999999E-2</v>
      </c>
      <c r="G38" s="16"/>
    </row>
    <row r="39" spans="1:7" x14ac:dyDescent="0.25">
      <c r="A39" s="13" t="s">
        <v>1434</v>
      </c>
      <c r="B39" s="31" t="s">
        <v>1435</v>
      </c>
      <c r="C39" s="31" t="s">
        <v>865</v>
      </c>
      <c r="D39" s="14">
        <v>75000</v>
      </c>
      <c r="E39" s="15">
        <v>1138.95</v>
      </c>
      <c r="F39" s="16">
        <v>1.26E-2</v>
      </c>
      <c r="G39" s="16"/>
    </row>
    <row r="40" spans="1:7" x14ac:dyDescent="0.25">
      <c r="A40" s="13" t="s">
        <v>1436</v>
      </c>
      <c r="B40" s="31" t="s">
        <v>1437</v>
      </c>
      <c r="C40" s="31" t="s">
        <v>360</v>
      </c>
      <c r="D40" s="14">
        <v>61662</v>
      </c>
      <c r="E40" s="15">
        <v>1004.54</v>
      </c>
      <c r="F40" s="16">
        <v>1.11E-2</v>
      </c>
      <c r="G40" s="16"/>
    </row>
    <row r="41" spans="1:7" x14ac:dyDescent="0.25">
      <c r="A41" s="13" t="s">
        <v>1438</v>
      </c>
      <c r="B41" s="31" t="s">
        <v>1439</v>
      </c>
      <c r="C41" s="31" t="s">
        <v>349</v>
      </c>
      <c r="D41" s="14">
        <v>163359</v>
      </c>
      <c r="E41" s="15">
        <v>940.29</v>
      </c>
      <c r="F41" s="16">
        <v>1.04E-2</v>
      </c>
      <c r="G41" s="16"/>
    </row>
    <row r="42" spans="1:7" x14ac:dyDescent="0.25">
      <c r="A42" s="13" t="s">
        <v>595</v>
      </c>
      <c r="B42" s="31" t="s">
        <v>596</v>
      </c>
      <c r="C42" s="31" t="s">
        <v>349</v>
      </c>
      <c r="D42" s="14">
        <v>508382</v>
      </c>
      <c r="E42" s="15">
        <v>937.35</v>
      </c>
      <c r="F42" s="16">
        <v>1.03E-2</v>
      </c>
      <c r="G42" s="16"/>
    </row>
    <row r="43" spans="1:7" x14ac:dyDescent="0.25">
      <c r="A43" s="13" t="s">
        <v>801</v>
      </c>
      <c r="B43" s="31" t="s">
        <v>802</v>
      </c>
      <c r="C43" s="31" t="s">
        <v>363</v>
      </c>
      <c r="D43" s="14">
        <v>43000</v>
      </c>
      <c r="E43" s="15">
        <v>926.5</v>
      </c>
      <c r="F43" s="16">
        <v>1.0200000000000001E-2</v>
      </c>
      <c r="G43" s="16"/>
    </row>
    <row r="44" spans="1:7" x14ac:dyDescent="0.25">
      <c r="A44" s="13" t="s">
        <v>553</v>
      </c>
      <c r="B44" s="31" t="s">
        <v>554</v>
      </c>
      <c r="C44" s="31" t="s">
        <v>539</v>
      </c>
      <c r="D44" s="14">
        <v>72985</v>
      </c>
      <c r="E44" s="15">
        <v>915.49</v>
      </c>
      <c r="F44" s="16">
        <v>1.01E-2</v>
      </c>
      <c r="G44" s="16"/>
    </row>
    <row r="45" spans="1:7" x14ac:dyDescent="0.25">
      <c r="A45" s="13" t="s">
        <v>1440</v>
      </c>
      <c r="B45" s="31" t="s">
        <v>1441</v>
      </c>
      <c r="C45" s="31" t="s">
        <v>352</v>
      </c>
      <c r="D45" s="14">
        <v>83000</v>
      </c>
      <c r="E45" s="15">
        <v>904.91</v>
      </c>
      <c r="F45" s="16">
        <v>0.01</v>
      </c>
      <c r="G45" s="16"/>
    </row>
    <row r="46" spans="1:7" x14ac:dyDescent="0.25">
      <c r="A46" s="13" t="s">
        <v>1442</v>
      </c>
      <c r="B46" s="31" t="s">
        <v>1443</v>
      </c>
      <c r="C46" s="31" t="s">
        <v>603</v>
      </c>
      <c r="D46" s="14">
        <v>500000</v>
      </c>
      <c r="E46" s="15">
        <v>855.1</v>
      </c>
      <c r="F46" s="16">
        <v>9.4000000000000004E-3</v>
      </c>
      <c r="G46" s="16"/>
    </row>
    <row r="47" spans="1:7" x14ac:dyDescent="0.25">
      <c r="A47" s="13" t="s">
        <v>1444</v>
      </c>
      <c r="B47" s="31" t="s">
        <v>1445</v>
      </c>
      <c r="C47" s="31" t="s">
        <v>373</v>
      </c>
      <c r="D47" s="14">
        <v>316591</v>
      </c>
      <c r="E47" s="15">
        <v>847.2</v>
      </c>
      <c r="F47" s="16">
        <v>9.2999999999999992E-3</v>
      </c>
      <c r="G47" s="16"/>
    </row>
    <row r="48" spans="1:7" x14ac:dyDescent="0.25">
      <c r="A48" s="13" t="s">
        <v>1446</v>
      </c>
      <c r="B48" s="31" t="s">
        <v>1447</v>
      </c>
      <c r="C48" s="31" t="s">
        <v>532</v>
      </c>
      <c r="D48" s="14">
        <v>135686</v>
      </c>
      <c r="E48" s="15">
        <v>781.62</v>
      </c>
      <c r="F48" s="16">
        <v>8.6E-3</v>
      </c>
      <c r="G48" s="16"/>
    </row>
    <row r="49" spans="1:7" x14ac:dyDescent="0.25">
      <c r="A49" s="13" t="s">
        <v>1448</v>
      </c>
      <c r="B49" s="31" t="s">
        <v>1449</v>
      </c>
      <c r="C49" s="31" t="s">
        <v>396</v>
      </c>
      <c r="D49" s="14">
        <v>32340</v>
      </c>
      <c r="E49" s="15">
        <v>773.8</v>
      </c>
      <c r="F49" s="16">
        <v>8.5000000000000006E-3</v>
      </c>
      <c r="G49" s="16"/>
    </row>
    <row r="50" spans="1:7" x14ac:dyDescent="0.25">
      <c r="A50" s="13" t="s">
        <v>1450</v>
      </c>
      <c r="B50" s="31" t="s">
        <v>1451</v>
      </c>
      <c r="C50" s="31" t="s">
        <v>459</v>
      </c>
      <c r="D50" s="14">
        <v>128062</v>
      </c>
      <c r="E50" s="15">
        <v>692.24</v>
      </c>
      <c r="F50" s="16">
        <v>7.6E-3</v>
      </c>
      <c r="G50" s="16"/>
    </row>
    <row r="51" spans="1:7" x14ac:dyDescent="0.25">
      <c r="A51" s="13" t="s">
        <v>1452</v>
      </c>
      <c r="B51" s="31" t="s">
        <v>1453</v>
      </c>
      <c r="C51" s="31" t="s">
        <v>512</v>
      </c>
      <c r="D51" s="14">
        <v>255654</v>
      </c>
      <c r="E51" s="15">
        <v>628.4</v>
      </c>
      <c r="F51" s="16">
        <v>6.8999999999999999E-3</v>
      </c>
      <c r="G51" s="16"/>
    </row>
    <row r="52" spans="1:7" x14ac:dyDescent="0.25">
      <c r="A52" s="13" t="s">
        <v>1454</v>
      </c>
      <c r="B52" s="31" t="s">
        <v>1455</v>
      </c>
      <c r="C52" s="31" t="s">
        <v>643</v>
      </c>
      <c r="D52" s="14">
        <v>180000</v>
      </c>
      <c r="E52" s="15">
        <v>624.41999999999996</v>
      </c>
      <c r="F52" s="16">
        <v>6.8999999999999999E-3</v>
      </c>
      <c r="G52" s="16"/>
    </row>
    <row r="53" spans="1:7" x14ac:dyDescent="0.25">
      <c r="A53" s="13" t="s">
        <v>1456</v>
      </c>
      <c r="B53" s="31" t="s">
        <v>1457</v>
      </c>
      <c r="C53" s="31" t="s">
        <v>414</v>
      </c>
      <c r="D53" s="14">
        <v>240000</v>
      </c>
      <c r="E53" s="15">
        <v>584.28</v>
      </c>
      <c r="F53" s="16">
        <v>6.4000000000000003E-3</v>
      </c>
      <c r="G53" s="16"/>
    </row>
    <row r="54" spans="1:7" x14ac:dyDescent="0.25">
      <c r="A54" s="13" t="s">
        <v>1458</v>
      </c>
      <c r="B54" s="31" t="s">
        <v>1459</v>
      </c>
      <c r="C54" s="31" t="s">
        <v>603</v>
      </c>
      <c r="D54" s="14">
        <v>194480</v>
      </c>
      <c r="E54" s="15">
        <v>555.24</v>
      </c>
      <c r="F54" s="16">
        <v>6.1000000000000004E-3</v>
      </c>
      <c r="G54" s="16"/>
    </row>
    <row r="55" spans="1:7" x14ac:dyDescent="0.25">
      <c r="A55" s="13" t="s">
        <v>1460</v>
      </c>
      <c r="B55" s="31" t="s">
        <v>1461</v>
      </c>
      <c r="C55" s="31" t="s">
        <v>550</v>
      </c>
      <c r="D55" s="14">
        <v>159607</v>
      </c>
      <c r="E55" s="15">
        <v>536.20000000000005</v>
      </c>
      <c r="F55" s="16">
        <v>5.8999999999999999E-3</v>
      </c>
      <c r="G55" s="16"/>
    </row>
    <row r="56" spans="1:7" x14ac:dyDescent="0.25">
      <c r="A56" s="13" t="s">
        <v>825</v>
      </c>
      <c r="B56" s="31" t="s">
        <v>826</v>
      </c>
      <c r="C56" s="31" t="s">
        <v>425</v>
      </c>
      <c r="D56" s="14">
        <v>75000</v>
      </c>
      <c r="E56" s="15">
        <v>495.98</v>
      </c>
      <c r="F56" s="16">
        <v>5.4999999999999997E-3</v>
      </c>
      <c r="G56" s="16"/>
    </row>
    <row r="57" spans="1:7" x14ac:dyDescent="0.25">
      <c r="A57" s="13" t="s">
        <v>1462</v>
      </c>
      <c r="B57" s="31" t="s">
        <v>1463</v>
      </c>
      <c r="C57" s="31" t="s">
        <v>352</v>
      </c>
      <c r="D57" s="14">
        <v>116140</v>
      </c>
      <c r="E57" s="15">
        <v>357.42</v>
      </c>
      <c r="F57" s="16">
        <v>3.8999999999999998E-3</v>
      </c>
      <c r="G57" s="16"/>
    </row>
    <row r="58" spans="1:7" x14ac:dyDescent="0.25">
      <c r="A58" s="13" t="s">
        <v>1464</v>
      </c>
      <c r="B58" s="31" t="s">
        <v>1465</v>
      </c>
      <c r="C58" s="31" t="s">
        <v>363</v>
      </c>
      <c r="D58" s="14">
        <v>43986</v>
      </c>
      <c r="E58" s="15">
        <v>249.2</v>
      </c>
      <c r="F58" s="16">
        <v>2.7000000000000001E-3</v>
      </c>
      <c r="G58" s="16"/>
    </row>
    <row r="59" spans="1:7" x14ac:dyDescent="0.25">
      <c r="A59" s="13" t="s">
        <v>1466</v>
      </c>
      <c r="B59" s="31" t="s">
        <v>1467</v>
      </c>
      <c r="C59" s="31" t="s">
        <v>658</v>
      </c>
      <c r="D59" s="14">
        <v>10766</v>
      </c>
      <c r="E59" s="15">
        <v>53.19</v>
      </c>
      <c r="F59" s="16">
        <v>5.9999999999999995E-4</v>
      </c>
      <c r="G59" s="16"/>
    </row>
    <row r="60" spans="1:7" x14ac:dyDescent="0.25">
      <c r="A60" s="13" t="s">
        <v>1468</v>
      </c>
      <c r="B60" s="31" t="s">
        <v>1469</v>
      </c>
      <c r="C60" s="31" t="s">
        <v>368</v>
      </c>
      <c r="D60" s="14">
        <v>6395</v>
      </c>
      <c r="E60" s="15">
        <v>21.4</v>
      </c>
      <c r="F60" s="16">
        <v>2.0000000000000001E-4</v>
      </c>
      <c r="G60" s="16"/>
    </row>
    <row r="61" spans="1:7" x14ac:dyDescent="0.25">
      <c r="A61" s="17" t="s">
        <v>230</v>
      </c>
      <c r="B61" s="32"/>
      <c r="C61" s="32"/>
      <c r="D61" s="18"/>
      <c r="E61" s="37">
        <v>86775.38</v>
      </c>
      <c r="F61" s="38">
        <v>0.95650000000000002</v>
      </c>
      <c r="G61" s="21"/>
    </row>
    <row r="62" spans="1:7" x14ac:dyDescent="0.25">
      <c r="A62" s="17" t="s">
        <v>487</v>
      </c>
      <c r="B62" s="31"/>
      <c r="C62" s="31"/>
      <c r="D62" s="14"/>
      <c r="E62" s="15"/>
      <c r="F62" s="16"/>
      <c r="G62" s="16"/>
    </row>
    <row r="63" spans="1:7" x14ac:dyDescent="0.25">
      <c r="A63" s="17" t="s">
        <v>230</v>
      </c>
      <c r="B63" s="31"/>
      <c r="C63" s="31"/>
      <c r="D63" s="14"/>
      <c r="E63" s="39" t="s">
        <v>130</v>
      </c>
      <c r="F63" s="40" t="s">
        <v>130</v>
      </c>
      <c r="G63" s="16"/>
    </row>
    <row r="64" spans="1:7" x14ac:dyDescent="0.25">
      <c r="A64" s="24" t="s">
        <v>237</v>
      </c>
      <c r="B64" s="33"/>
      <c r="C64" s="33"/>
      <c r="D64" s="25"/>
      <c r="E64" s="28">
        <v>86775.38</v>
      </c>
      <c r="F64" s="29">
        <v>0.95650000000000002</v>
      </c>
      <c r="G64" s="21"/>
    </row>
    <row r="65" spans="1:7" x14ac:dyDescent="0.25">
      <c r="A65" s="13"/>
      <c r="B65" s="31"/>
      <c r="C65" s="31"/>
      <c r="D65" s="14"/>
      <c r="E65" s="15"/>
      <c r="F65" s="16"/>
      <c r="G65" s="16"/>
    </row>
    <row r="66" spans="1:7" x14ac:dyDescent="0.25">
      <c r="A66" s="17" t="s">
        <v>488</v>
      </c>
      <c r="B66" s="31"/>
      <c r="C66" s="31"/>
      <c r="D66" s="14"/>
      <c r="E66" s="15"/>
      <c r="F66" s="16"/>
      <c r="G66" s="16"/>
    </row>
    <row r="67" spans="1:7" x14ac:dyDescent="0.25">
      <c r="A67" s="17" t="s">
        <v>489</v>
      </c>
      <c r="B67" s="31"/>
      <c r="C67" s="31"/>
      <c r="D67" s="14"/>
      <c r="E67" s="15"/>
      <c r="F67" s="16"/>
      <c r="G67" s="16"/>
    </row>
    <row r="68" spans="1:7" x14ac:dyDescent="0.25">
      <c r="A68" s="13" t="s">
        <v>606</v>
      </c>
      <c r="B68" s="31"/>
      <c r="C68" s="31" t="s">
        <v>607</v>
      </c>
      <c r="D68" s="14">
        <v>7950</v>
      </c>
      <c r="E68" s="15">
        <v>1877.81</v>
      </c>
      <c r="F68" s="16">
        <v>2.0694000000000001E-2</v>
      </c>
      <c r="G68" s="16"/>
    </row>
    <row r="69" spans="1:7" x14ac:dyDescent="0.25">
      <c r="A69" s="17" t="s">
        <v>230</v>
      </c>
      <c r="B69" s="32"/>
      <c r="C69" s="32"/>
      <c r="D69" s="18"/>
      <c r="E69" s="37">
        <v>1877.81</v>
      </c>
      <c r="F69" s="38">
        <v>2.0694000000000001E-2</v>
      </c>
      <c r="G69" s="21"/>
    </row>
    <row r="70" spans="1:7" x14ac:dyDescent="0.25">
      <c r="A70" s="13"/>
      <c r="B70" s="31"/>
      <c r="C70" s="31"/>
      <c r="D70" s="14"/>
      <c r="E70" s="15"/>
      <c r="F70" s="16"/>
      <c r="G70" s="16"/>
    </row>
    <row r="71" spans="1:7" x14ac:dyDescent="0.25">
      <c r="A71" s="13"/>
      <c r="B71" s="31"/>
      <c r="C71" s="31"/>
      <c r="D71" s="14"/>
      <c r="E71" s="15"/>
      <c r="F71" s="16"/>
      <c r="G71" s="16"/>
    </row>
    <row r="72" spans="1:7" x14ac:dyDescent="0.25">
      <c r="A72" s="13"/>
      <c r="B72" s="31"/>
      <c r="C72" s="31"/>
      <c r="D72" s="14"/>
      <c r="E72" s="15"/>
      <c r="F72" s="16"/>
      <c r="G72" s="16"/>
    </row>
    <row r="73" spans="1:7" x14ac:dyDescent="0.25">
      <c r="A73" s="24" t="s">
        <v>237</v>
      </c>
      <c r="B73" s="33"/>
      <c r="C73" s="33"/>
      <c r="D73" s="25"/>
      <c r="E73" s="19">
        <v>1877.81</v>
      </c>
      <c r="F73" s="20">
        <v>2.0694000000000001E-2</v>
      </c>
      <c r="G73" s="21"/>
    </row>
    <row r="74" spans="1:7" x14ac:dyDescent="0.25">
      <c r="A74" s="13"/>
      <c r="B74" s="31"/>
      <c r="C74" s="31"/>
      <c r="D74" s="14"/>
      <c r="E74" s="15"/>
      <c r="F74" s="16"/>
      <c r="G74" s="16"/>
    </row>
    <row r="75" spans="1:7" x14ac:dyDescent="0.25">
      <c r="A75" s="17" t="s">
        <v>610</v>
      </c>
      <c r="B75" s="31"/>
      <c r="C75" s="31"/>
      <c r="D75" s="14"/>
      <c r="E75" s="15"/>
      <c r="F75" s="16"/>
      <c r="G75" s="16"/>
    </row>
    <row r="76" spans="1:7" x14ac:dyDescent="0.25">
      <c r="A76" s="13"/>
      <c r="B76" s="31"/>
      <c r="C76" s="31"/>
      <c r="D76" s="14"/>
      <c r="E76" s="15"/>
      <c r="F76" s="16"/>
      <c r="G76" s="16"/>
    </row>
    <row r="77" spans="1:7" x14ac:dyDescent="0.25">
      <c r="A77" s="17" t="s">
        <v>611</v>
      </c>
      <c r="B77" s="31"/>
      <c r="C77" s="31"/>
      <c r="D77" s="14"/>
      <c r="E77" s="15"/>
      <c r="F77" s="16"/>
      <c r="G77" s="16"/>
    </row>
    <row r="78" spans="1:7" x14ac:dyDescent="0.25">
      <c r="A78" s="13" t="s">
        <v>614</v>
      </c>
      <c r="B78" s="31" t="s">
        <v>615</v>
      </c>
      <c r="C78" s="31" t="s">
        <v>234</v>
      </c>
      <c r="D78" s="14">
        <v>300000</v>
      </c>
      <c r="E78" s="15">
        <v>299.74</v>
      </c>
      <c r="F78" s="16">
        <v>3.3E-3</v>
      </c>
      <c r="G78" s="16">
        <v>6.3638E-2</v>
      </c>
    </row>
    <row r="79" spans="1:7" x14ac:dyDescent="0.25">
      <c r="A79" s="17" t="s">
        <v>230</v>
      </c>
      <c r="B79" s="32"/>
      <c r="C79" s="32"/>
      <c r="D79" s="18"/>
      <c r="E79" s="37">
        <v>299.74</v>
      </c>
      <c r="F79" s="38">
        <v>3.3E-3</v>
      </c>
      <c r="G79" s="21"/>
    </row>
    <row r="80" spans="1:7" x14ac:dyDescent="0.25">
      <c r="A80" s="13"/>
      <c r="B80" s="31"/>
      <c r="C80" s="31"/>
      <c r="D80" s="14"/>
      <c r="E80" s="15"/>
      <c r="F80" s="16"/>
      <c r="G80" s="16"/>
    </row>
    <row r="81" spans="1:7" x14ac:dyDescent="0.25">
      <c r="A81" s="24" t="s">
        <v>237</v>
      </c>
      <c r="B81" s="33"/>
      <c r="C81" s="33"/>
      <c r="D81" s="25"/>
      <c r="E81" s="19">
        <v>299.74</v>
      </c>
      <c r="F81" s="20">
        <v>3.3E-3</v>
      </c>
      <c r="G81" s="21"/>
    </row>
    <row r="82" spans="1:7" x14ac:dyDescent="0.25">
      <c r="A82" s="13"/>
      <c r="B82" s="31"/>
      <c r="C82" s="31"/>
      <c r="D82" s="14"/>
      <c r="E82" s="15"/>
      <c r="F82" s="16"/>
      <c r="G82" s="16"/>
    </row>
    <row r="83" spans="1:7" x14ac:dyDescent="0.25">
      <c r="A83" s="13"/>
      <c r="B83" s="31"/>
      <c r="C83" s="31"/>
      <c r="D83" s="14"/>
      <c r="E83" s="15"/>
      <c r="F83" s="16"/>
      <c r="G83" s="16"/>
    </row>
    <row r="84" spans="1:7" x14ac:dyDescent="0.25">
      <c r="A84" s="17" t="s">
        <v>238</v>
      </c>
      <c r="B84" s="31"/>
      <c r="C84" s="31"/>
      <c r="D84" s="14"/>
      <c r="E84" s="15"/>
      <c r="F84" s="16"/>
      <c r="G84" s="16"/>
    </row>
    <row r="85" spans="1:7" x14ac:dyDescent="0.25">
      <c r="A85" s="13" t="s">
        <v>239</v>
      </c>
      <c r="B85" s="31"/>
      <c r="C85" s="31"/>
      <c r="D85" s="14"/>
      <c r="E85" s="15">
        <v>631.66</v>
      </c>
      <c r="F85" s="16">
        <v>7.0000000000000001E-3</v>
      </c>
      <c r="G85" s="16">
        <v>6.5728999999999996E-2</v>
      </c>
    </row>
    <row r="86" spans="1:7" x14ac:dyDescent="0.25">
      <c r="A86" s="17" t="s">
        <v>230</v>
      </c>
      <c r="B86" s="32"/>
      <c r="C86" s="32"/>
      <c r="D86" s="18"/>
      <c r="E86" s="37">
        <v>631.66</v>
      </c>
      <c r="F86" s="38">
        <v>7.0000000000000001E-3</v>
      </c>
      <c r="G86" s="21"/>
    </row>
    <row r="87" spans="1:7" x14ac:dyDescent="0.25">
      <c r="A87" s="13"/>
      <c r="B87" s="31"/>
      <c r="C87" s="31"/>
      <c r="D87" s="14"/>
      <c r="E87" s="15"/>
      <c r="F87" s="16"/>
      <c r="G87" s="16"/>
    </row>
    <row r="88" spans="1:7" x14ac:dyDescent="0.25">
      <c r="A88" s="24" t="s">
        <v>237</v>
      </c>
      <c r="B88" s="33"/>
      <c r="C88" s="33"/>
      <c r="D88" s="25"/>
      <c r="E88" s="19">
        <v>631.66</v>
      </c>
      <c r="F88" s="20">
        <v>7.0000000000000001E-3</v>
      </c>
      <c r="G88" s="21"/>
    </row>
    <row r="89" spans="1:7" x14ac:dyDescent="0.25">
      <c r="A89" s="13" t="s">
        <v>240</v>
      </c>
      <c r="B89" s="31"/>
      <c r="C89" s="31"/>
      <c r="D89" s="14"/>
      <c r="E89" s="15">
        <v>0.1137488</v>
      </c>
      <c r="F89" s="16">
        <v>9.9999999999999995E-7</v>
      </c>
      <c r="G89" s="16"/>
    </row>
    <row r="90" spans="1:7" x14ac:dyDescent="0.25">
      <c r="A90" s="13" t="s">
        <v>241</v>
      </c>
      <c r="B90" s="31"/>
      <c r="C90" s="31"/>
      <c r="D90" s="14"/>
      <c r="E90" s="15">
        <v>3034.1662511999998</v>
      </c>
      <c r="F90" s="16">
        <v>3.3198999999999999E-2</v>
      </c>
      <c r="G90" s="16">
        <v>6.5727999999999995E-2</v>
      </c>
    </row>
    <row r="91" spans="1:7" x14ac:dyDescent="0.25">
      <c r="A91" s="26" t="s">
        <v>242</v>
      </c>
      <c r="B91" s="34"/>
      <c r="C91" s="34"/>
      <c r="D91" s="27"/>
      <c r="E91" s="28">
        <v>90741.06</v>
      </c>
      <c r="F91" s="29">
        <v>1</v>
      </c>
      <c r="G91" s="29"/>
    </row>
    <row r="93" spans="1:7" x14ac:dyDescent="0.25">
      <c r="A93" s="1" t="s">
        <v>492</v>
      </c>
    </row>
    <row r="96" spans="1:7" x14ac:dyDescent="0.25">
      <c r="A96" s="1" t="s">
        <v>244</v>
      </c>
    </row>
    <row r="97" spans="1:3" x14ac:dyDescent="0.25">
      <c r="A97" s="48" t="s">
        <v>245</v>
      </c>
      <c r="B97" s="3" t="s">
        <v>130</v>
      </c>
    </row>
    <row r="98" spans="1:3" x14ac:dyDescent="0.25">
      <c r="A98" t="s">
        <v>246</v>
      </c>
    </row>
    <row r="99" spans="1:3" x14ac:dyDescent="0.25">
      <c r="A99" t="s">
        <v>337</v>
      </c>
      <c r="B99" t="s">
        <v>248</v>
      </c>
      <c r="C99" t="s">
        <v>248</v>
      </c>
    </row>
    <row r="100" spans="1:3" x14ac:dyDescent="0.25">
      <c r="B100" s="49">
        <v>45657</v>
      </c>
      <c r="C100" s="49">
        <v>45688</v>
      </c>
    </row>
    <row r="101" spans="1:3" x14ac:dyDescent="0.25">
      <c r="A101" t="s">
        <v>338</v>
      </c>
      <c r="B101">
        <v>30.453700000000001</v>
      </c>
      <c r="C101">
        <v>27.212</v>
      </c>
    </row>
    <row r="102" spans="1:3" x14ac:dyDescent="0.25">
      <c r="A102" t="s">
        <v>339</v>
      </c>
      <c r="B102">
        <v>30.453700000000001</v>
      </c>
      <c r="C102">
        <v>27.212</v>
      </c>
    </row>
    <row r="103" spans="1:3" x14ac:dyDescent="0.25">
      <c r="A103" t="s">
        <v>340</v>
      </c>
      <c r="B103">
        <v>28.643699999999999</v>
      </c>
      <c r="C103">
        <v>25.567399999999999</v>
      </c>
    </row>
    <row r="104" spans="1:3" x14ac:dyDescent="0.25">
      <c r="A104" t="s">
        <v>341</v>
      </c>
      <c r="B104">
        <v>28.642199999999999</v>
      </c>
      <c r="C104">
        <v>25.566099999999999</v>
      </c>
    </row>
    <row r="106" spans="1:3" x14ac:dyDescent="0.25">
      <c r="A106" t="s">
        <v>250</v>
      </c>
      <c r="B106" s="3" t="s">
        <v>130</v>
      </c>
    </row>
    <row r="107" spans="1:3" x14ac:dyDescent="0.25">
      <c r="A107" t="s">
        <v>251</v>
      </c>
      <c r="B107" s="3" t="s">
        <v>130</v>
      </c>
    </row>
    <row r="108" spans="1:3" ht="30" customHeight="1" x14ac:dyDescent="0.25">
      <c r="A108" s="48" t="s">
        <v>252</v>
      </c>
      <c r="B108" s="3" t="s">
        <v>130</v>
      </c>
    </row>
    <row r="109" spans="1:3" ht="30" customHeight="1" x14ac:dyDescent="0.25">
      <c r="A109" s="48" t="s">
        <v>253</v>
      </c>
      <c r="B109" s="3" t="s">
        <v>130</v>
      </c>
    </row>
    <row r="110" spans="1:3" x14ac:dyDescent="0.25">
      <c r="A110" t="s">
        <v>495</v>
      </c>
      <c r="B110" s="50">
        <v>1.0541</v>
      </c>
    </row>
    <row r="111" spans="1:3" ht="45" customHeight="1" x14ac:dyDescent="0.25">
      <c r="A111" s="48" t="s">
        <v>255</v>
      </c>
      <c r="B111" s="3">
        <v>1877.8059000000001</v>
      </c>
    </row>
    <row r="112" spans="1:3" x14ac:dyDescent="0.25">
      <c r="B112" s="3"/>
    </row>
    <row r="113" spans="1:4" ht="30" customHeight="1" x14ac:dyDescent="0.25">
      <c r="A113" s="48" t="s">
        <v>256</v>
      </c>
      <c r="B113" s="3" t="s">
        <v>130</v>
      </c>
    </row>
    <row r="114" spans="1:4" ht="30" customHeight="1" x14ac:dyDescent="0.25">
      <c r="A114" s="48" t="s">
        <v>257</v>
      </c>
      <c r="B114" t="s">
        <v>130</v>
      </c>
    </row>
    <row r="115" spans="1:4" ht="30" customHeight="1" x14ac:dyDescent="0.25">
      <c r="A115" s="48" t="s">
        <v>258</v>
      </c>
      <c r="B115" s="3" t="s">
        <v>130</v>
      </c>
    </row>
    <row r="116" spans="1:4" ht="30" customHeight="1" x14ac:dyDescent="0.25">
      <c r="A116" s="48" t="s">
        <v>259</v>
      </c>
      <c r="B116" s="3" t="s">
        <v>130</v>
      </c>
    </row>
    <row r="118" spans="1:4" ht="69.95" customHeight="1" x14ac:dyDescent="0.25">
      <c r="A118" s="75" t="s">
        <v>269</v>
      </c>
      <c r="B118" s="75" t="s">
        <v>270</v>
      </c>
      <c r="C118" s="75" t="s">
        <v>4</v>
      </c>
      <c r="D118" s="75" t="s">
        <v>5</v>
      </c>
    </row>
    <row r="119" spans="1:4" ht="69.95" customHeight="1" x14ac:dyDescent="0.25">
      <c r="A119" s="75" t="s">
        <v>1470</v>
      </c>
      <c r="B119" s="75"/>
      <c r="C119" s="75" t="s">
        <v>49</v>
      </c>
      <c r="D11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47"/>
  <sheetViews>
    <sheetView showGridLines="0" workbookViewId="0">
      <pane ySplit="4" topLeftCell="A25" activePane="bottomLeft" state="frozen"/>
      <selection pane="bottomLeft" activeCell="B34" sqref="B3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1471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1472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695</v>
      </c>
      <c r="B7" s="31"/>
      <c r="C7" s="31"/>
      <c r="D7" s="14"/>
      <c r="E7" s="15"/>
      <c r="F7" s="16"/>
      <c r="G7" s="16"/>
    </row>
    <row r="8" spans="1:8" x14ac:dyDescent="0.25">
      <c r="A8" s="17" t="s">
        <v>696</v>
      </c>
      <c r="B8" s="32"/>
      <c r="C8" s="32"/>
      <c r="D8" s="18"/>
      <c r="E8" s="41"/>
      <c r="F8" s="21"/>
      <c r="G8" s="21"/>
    </row>
    <row r="9" spans="1:8" x14ac:dyDescent="0.25">
      <c r="A9" s="13" t="s">
        <v>1473</v>
      </c>
      <c r="B9" s="31" t="s">
        <v>1474</v>
      </c>
      <c r="C9" s="31"/>
      <c r="D9" s="14">
        <v>791496.93200000003</v>
      </c>
      <c r="E9" s="15">
        <v>101143.34</v>
      </c>
      <c r="F9" s="16">
        <v>0.60529999999999995</v>
      </c>
      <c r="G9" s="16"/>
    </row>
    <row r="10" spans="1:8" x14ac:dyDescent="0.25">
      <c r="A10" s="13" t="s">
        <v>1475</v>
      </c>
      <c r="B10" s="31" t="s">
        <v>1476</v>
      </c>
      <c r="C10" s="31"/>
      <c r="D10" s="14">
        <v>332801.45899999997</v>
      </c>
      <c r="E10" s="15">
        <v>63352.03</v>
      </c>
      <c r="F10" s="16">
        <v>0.37919999999999998</v>
      </c>
      <c r="G10" s="16"/>
    </row>
    <row r="11" spans="1:8" x14ac:dyDescent="0.25">
      <c r="A11" s="17" t="s">
        <v>230</v>
      </c>
      <c r="B11" s="32"/>
      <c r="C11" s="32"/>
      <c r="D11" s="18"/>
      <c r="E11" s="19">
        <v>164495.37</v>
      </c>
      <c r="F11" s="20">
        <v>0.98450000000000004</v>
      </c>
      <c r="G11" s="21"/>
    </row>
    <row r="12" spans="1:8" x14ac:dyDescent="0.25">
      <c r="A12" s="13"/>
      <c r="B12" s="31"/>
      <c r="C12" s="31"/>
      <c r="D12" s="14"/>
      <c r="E12" s="15"/>
      <c r="F12" s="16"/>
      <c r="G12" s="16"/>
    </row>
    <row r="13" spans="1:8" x14ac:dyDescent="0.25">
      <c r="A13" s="24" t="s">
        <v>237</v>
      </c>
      <c r="B13" s="33"/>
      <c r="C13" s="33"/>
      <c r="D13" s="25"/>
      <c r="E13" s="19">
        <v>164495.37</v>
      </c>
      <c r="F13" s="20">
        <v>0.98450000000000004</v>
      </c>
      <c r="G13" s="21"/>
    </row>
    <row r="14" spans="1:8" x14ac:dyDescent="0.25">
      <c r="A14" s="13"/>
      <c r="B14" s="31"/>
      <c r="C14" s="31"/>
      <c r="D14" s="14"/>
      <c r="E14" s="15"/>
      <c r="F14" s="16"/>
      <c r="G14" s="16"/>
    </row>
    <row r="15" spans="1:8" x14ac:dyDescent="0.25">
      <c r="A15" s="17" t="s">
        <v>238</v>
      </c>
      <c r="B15" s="31"/>
      <c r="C15" s="31"/>
      <c r="D15" s="14"/>
      <c r="E15" s="15"/>
      <c r="F15" s="16"/>
      <c r="G15" s="16"/>
    </row>
    <row r="16" spans="1:8" x14ac:dyDescent="0.25">
      <c r="A16" s="13" t="s">
        <v>239</v>
      </c>
      <c r="B16" s="31"/>
      <c r="C16" s="31"/>
      <c r="D16" s="14"/>
      <c r="E16" s="15">
        <v>3539.09</v>
      </c>
      <c r="F16" s="16">
        <v>2.12E-2</v>
      </c>
      <c r="G16" s="16">
        <v>6.5728999999999996E-2</v>
      </c>
    </row>
    <row r="17" spans="1:7" x14ac:dyDescent="0.25">
      <c r="A17" s="17" t="s">
        <v>230</v>
      </c>
      <c r="B17" s="32"/>
      <c r="C17" s="32"/>
      <c r="D17" s="18"/>
      <c r="E17" s="19">
        <v>3539.09</v>
      </c>
      <c r="F17" s="20">
        <v>2.12E-2</v>
      </c>
      <c r="G17" s="21"/>
    </row>
    <row r="18" spans="1:7" x14ac:dyDescent="0.25">
      <c r="A18" s="13"/>
      <c r="B18" s="31"/>
      <c r="C18" s="31"/>
      <c r="D18" s="14"/>
      <c r="E18" s="15"/>
      <c r="F18" s="16"/>
      <c r="G18" s="16"/>
    </row>
    <row r="19" spans="1:7" x14ac:dyDescent="0.25">
      <c r="A19" s="24" t="s">
        <v>237</v>
      </c>
      <c r="B19" s="33"/>
      <c r="C19" s="33"/>
      <c r="D19" s="25"/>
      <c r="E19" s="19">
        <v>3539.09</v>
      </c>
      <c r="F19" s="20">
        <v>2.12E-2</v>
      </c>
      <c r="G19" s="21"/>
    </row>
    <row r="20" spans="1:7" x14ac:dyDescent="0.25">
      <c r="A20" s="13" t="s">
        <v>240</v>
      </c>
      <c r="B20" s="31"/>
      <c r="C20" s="31"/>
      <c r="D20" s="14"/>
      <c r="E20" s="15">
        <v>0.63731700000000002</v>
      </c>
      <c r="F20" s="16">
        <v>3.0000000000000001E-6</v>
      </c>
      <c r="G20" s="16"/>
    </row>
    <row r="21" spans="1:7" x14ac:dyDescent="0.25">
      <c r="A21" s="13" t="s">
        <v>241</v>
      </c>
      <c r="B21" s="31"/>
      <c r="C21" s="31"/>
      <c r="D21" s="14"/>
      <c r="E21" s="35">
        <v>-948.59731699999998</v>
      </c>
      <c r="F21" s="36">
        <v>-5.7029999999999997E-3</v>
      </c>
      <c r="G21" s="16">
        <v>6.5728999999999996E-2</v>
      </c>
    </row>
    <row r="22" spans="1:7" x14ac:dyDescent="0.25">
      <c r="A22" s="26" t="s">
        <v>242</v>
      </c>
      <c r="B22" s="34"/>
      <c r="C22" s="34"/>
      <c r="D22" s="27"/>
      <c r="E22" s="28">
        <v>167086.5</v>
      </c>
      <c r="F22" s="29">
        <v>1</v>
      </c>
      <c r="G22" s="29"/>
    </row>
    <row r="27" spans="1:7" x14ac:dyDescent="0.25">
      <c r="A27" s="1" t="s">
        <v>244</v>
      </c>
    </row>
    <row r="28" spans="1:7" x14ac:dyDescent="0.25">
      <c r="A28" s="48" t="s">
        <v>245</v>
      </c>
      <c r="B28" s="3" t="s">
        <v>130</v>
      </c>
    </row>
    <row r="29" spans="1:7" x14ac:dyDescent="0.25">
      <c r="A29" t="s">
        <v>246</v>
      </c>
    </row>
    <row r="30" spans="1:7" x14ac:dyDescent="0.25">
      <c r="A30" t="s">
        <v>337</v>
      </c>
      <c r="B30" t="s">
        <v>248</v>
      </c>
      <c r="C30" t="s">
        <v>248</v>
      </c>
    </row>
    <row r="31" spans="1:7" x14ac:dyDescent="0.25">
      <c r="B31" s="49">
        <v>45656</v>
      </c>
      <c r="C31" s="49">
        <v>45684</v>
      </c>
    </row>
    <row r="32" spans="1:7" x14ac:dyDescent="0.25">
      <c r="A32" t="s">
        <v>338</v>
      </c>
      <c r="B32">
        <v>42.62</v>
      </c>
      <c r="C32">
        <v>42.597000000000001</v>
      </c>
    </row>
    <row r="33" spans="1:4" x14ac:dyDescent="0.25">
      <c r="A33" t="s">
        <v>340</v>
      </c>
      <c r="B33">
        <v>38.112000000000002</v>
      </c>
      <c r="C33">
        <v>38.064999999999998</v>
      </c>
    </row>
    <row r="35" spans="1:4" x14ac:dyDescent="0.25">
      <c r="A35" t="s">
        <v>250</v>
      </c>
      <c r="B35" s="3" t="s">
        <v>130</v>
      </c>
    </row>
    <row r="36" spans="1:4" x14ac:dyDescent="0.25">
      <c r="A36" t="s">
        <v>251</v>
      </c>
      <c r="B36" s="3" t="s">
        <v>130</v>
      </c>
    </row>
    <row r="37" spans="1:4" ht="30" customHeight="1" x14ac:dyDescent="0.25">
      <c r="A37" s="48" t="s">
        <v>252</v>
      </c>
      <c r="B37" s="3" t="s">
        <v>130</v>
      </c>
    </row>
    <row r="38" spans="1:4" ht="30" customHeight="1" x14ac:dyDescent="0.25">
      <c r="A38" s="48" t="s">
        <v>253</v>
      </c>
      <c r="B38" s="50">
        <v>164495.3615421</v>
      </c>
    </row>
    <row r="39" spans="1:4" ht="45" customHeight="1" x14ac:dyDescent="0.25">
      <c r="A39" s="48" t="s">
        <v>699</v>
      </c>
      <c r="B39" s="3" t="s">
        <v>130</v>
      </c>
    </row>
    <row r="40" spans="1:4" x14ac:dyDescent="0.25">
      <c r="B40" s="3"/>
    </row>
    <row r="41" spans="1:4" ht="30" customHeight="1" x14ac:dyDescent="0.25">
      <c r="A41" s="48" t="s">
        <v>700</v>
      </c>
      <c r="B41" s="3" t="s">
        <v>130</v>
      </c>
    </row>
    <row r="42" spans="1:4" ht="30" customHeight="1" x14ac:dyDescent="0.25">
      <c r="A42" s="48" t="s">
        <v>701</v>
      </c>
      <c r="B42" t="s">
        <v>130</v>
      </c>
    </row>
    <row r="43" spans="1:4" ht="30" customHeight="1" x14ac:dyDescent="0.25">
      <c r="A43" s="48" t="s">
        <v>702</v>
      </c>
      <c r="B43" s="3" t="s">
        <v>130</v>
      </c>
    </row>
    <row r="44" spans="1:4" ht="30" customHeight="1" x14ac:dyDescent="0.25">
      <c r="A44" s="48" t="s">
        <v>703</v>
      </c>
      <c r="B44" s="3" t="s">
        <v>130</v>
      </c>
    </row>
    <row r="46" spans="1:4" ht="69.95" customHeight="1" x14ac:dyDescent="0.25">
      <c r="A46" s="75" t="s">
        <v>269</v>
      </c>
      <c r="B46" s="75" t="s">
        <v>270</v>
      </c>
      <c r="C46" s="75" t="s">
        <v>4</v>
      </c>
      <c r="D46" s="75" t="s">
        <v>5</v>
      </c>
    </row>
    <row r="47" spans="1:4" ht="69.95" customHeight="1" x14ac:dyDescent="0.25">
      <c r="A47" s="75" t="s">
        <v>1477</v>
      </c>
      <c r="B47" s="75"/>
      <c r="C47" s="75" t="s">
        <v>51</v>
      </c>
      <c r="D47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98"/>
  <sheetViews>
    <sheetView showGridLines="0" workbookViewId="0">
      <pane ySplit="4" topLeftCell="A76" activePane="bottomLeft" state="frozen"/>
      <selection pane="bottomLeft" activeCell="B84" sqref="B8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1478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1479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429</v>
      </c>
      <c r="B8" s="31" t="s">
        <v>430</v>
      </c>
      <c r="C8" s="31" t="s">
        <v>363</v>
      </c>
      <c r="D8" s="14">
        <v>108399</v>
      </c>
      <c r="E8" s="15">
        <v>1890.42</v>
      </c>
      <c r="F8" s="16">
        <v>0.1237</v>
      </c>
      <c r="G8" s="16"/>
    </row>
    <row r="9" spans="1:8" x14ac:dyDescent="0.25">
      <c r="A9" s="13" t="s">
        <v>380</v>
      </c>
      <c r="B9" s="31" t="s">
        <v>381</v>
      </c>
      <c r="C9" s="31" t="s">
        <v>360</v>
      </c>
      <c r="D9" s="14">
        <v>87839</v>
      </c>
      <c r="E9" s="15">
        <v>932.19</v>
      </c>
      <c r="F9" s="16">
        <v>6.0999999999999999E-2</v>
      </c>
      <c r="G9" s="16"/>
    </row>
    <row r="10" spans="1:8" x14ac:dyDescent="0.25">
      <c r="A10" s="13" t="s">
        <v>528</v>
      </c>
      <c r="B10" s="31" t="s">
        <v>529</v>
      </c>
      <c r="C10" s="31" t="s">
        <v>363</v>
      </c>
      <c r="D10" s="14">
        <v>59288</v>
      </c>
      <c r="E10" s="15">
        <v>877.11</v>
      </c>
      <c r="F10" s="16">
        <v>5.74E-2</v>
      </c>
      <c r="G10" s="16"/>
    </row>
    <row r="11" spans="1:8" x14ac:dyDescent="0.25">
      <c r="A11" s="13" t="s">
        <v>1081</v>
      </c>
      <c r="B11" s="31" t="s">
        <v>1082</v>
      </c>
      <c r="C11" s="31" t="s">
        <v>363</v>
      </c>
      <c r="D11" s="14">
        <v>65966</v>
      </c>
      <c r="E11" s="15">
        <v>803.04</v>
      </c>
      <c r="F11" s="16">
        <v>5.2600000000000001E-2</v>
      </c>
      <c r="G11" s="16"/>
    </row>
    <row r="12" spans="1:8" x14ac:dyDescent="0.25">
      <c r="A12" s="13" t="s">
        <v>546</v>
      </c>
      <c r="B12" s="31" t="s">
        <v>547</v>
      </c>
      <c r="C12" s="31" t="s">
        <v>360</v>
      </c>
      <c r="D12" s="14">
        <v>11368</v>
      </c>
      <c r="E12" s="15">
        <v>774.22</v>
      </c>
      <c r="F12" s="16">
        <v>5.0700000000000002E-2</v>
      </c>
      <c r="G12" s="16"/>
    </row>
    <row r="13" spans="1:8" x14ac:dyDescent="0.25">
      <c r="A13" s="13" t="s">
        <v>364</v>
      </c>
      <c r="B13" s="31" t="s">
        <v>365</v>
      </c>
      <c r="C13" s="31" t="s">
        <v>363</v>
      </c>
      <c r="D13" s="14">
        <v>13493</v>
      </c>
      <c r="E13" s="15">
        <v>752.6</v>
      </c>
      <c r="F13" s="16">
        <v>4.9299999999999997E-2</v>
      </c>
      <c r="G13" s="16"/>
    </row>
    <row r="14" spans="1:8" x14ac:dyDescent="0.25">
      <c r="A14" s="13" t="s">
        <v>361</v>
      </c>
      <c r="B14" s="31" t="s">
        <v>362</v>
      </c>
      <c r="C14" s="31" t="s">
        <v>363</v>
      </c>
      <c r="D14" s="14">
        <v>25760</v>
      </c>
      <c r="E14" s="15">
        <v>535.91999999999996</v>
      </c>
      <c r="F14" s="16">
        <v>3.5099999999999999E-2</v>
      </c>
      <c r="G14" s="16"/>
    </row>
    <row r="15" spans="1:8" x14ac:dyDescent="0.25">
      <c r="A15" s="13" t="s">
        <v>533</v>
      </c>
      <c r="B15" s="31" t="s">
        <v>534</v>
      </c>
      <c r="C15" s="31" t="s">
        <v>363</v>
      </c>
      <c r="D15" s="14">
        <v>11468</v>
      </c>
      <c r="E15" s="15">
        <v>374.9</v>
      </c>
      <c r="F15" s="16">
        <v>2.4500000000000001E-2</v>
      </c>
      <c r="G15" s="16"/>
    </row>
    <row r="16" spans="1:8" x14ac:dyDescent="0.25">
      <c r="A16" s="13" t="s">
        <v>358</v>
      </c>
      <c r="B16" s="31" t="s">
        <v>359</v>
      </c>
      <c r="C16" s="31" t="s">
        <v>360</v>
      </c>
      <c r="D16" s="14">
        <v>55426</v>
      </c>
      <c r="E16" s="15">
        <v>354.84</v>
      </c>
      <c r="F16" s="16">
        <v>2.3199999999999998E-2</v>
      </c>
      <c r="G16" s="16"/>
    </row>
    <row r="17" spans="1:7" x14ac:dyDescent="0.25">
      <c r="A17" s="13" t="s">
        <v>455</v>
      </c>
      <c r="B17" s="31" t="s">
        <v>456</v>
      </c>
      <c r="C17" s="31" t="s">
        <v>363</v>
      </c>
      <c r="D17" s="14">
        <v>29520</v>
      </c>
      <c r="E17" s="15">
        <v>345.94</v>
      </c>
      <c r="F17" s="16">
        <v>2.2599999999999999E-2</v>
      </c>
      <c r="G17" s="16"/>
    </row>
    <row r="18" spans="1:7" x14ac:dyDescent="0.25">
      <c r="A18" s="13" t="s">
        <v>555</v>
      </c>
      <c r="B18" s="31" t="s">
        <v>556</v>
      </c>
      <c r="C18" s="31" t="s">
        <v>363</v>
      </c>
      <c r="D18" s="14">
        <v>28413</v>
      </c>
      <c r="E18" s="15">
        <v>275.68</v>
      </c>
      <c r="F18" s="16">
        <v>1.7999999999999999E-2</v>
      </c>
      <c r="G18" s="16"/>
    </row>
    <row r="19" spans="1:7" x14ac:dyDescent="0.25">
      <c r="A19" s="13" t="s">
        <v>557</v>
      </c>
      <c r="B19" s="31" t="s">
        <v>558</v>
      </c>
      <c r="C19" s="31" t="s">
        <v>363</v>
      </c>
      <c r="D19" s="14">
        <v>11313</v>
      </c>
      <c r="E19" s="15">
        <v>275.52</v>
      </c>
      <c r="F19" s="16">
        <v>1.7999999999999999E-2</v>
      </c>
      <c r="G19" s="16"/>
    </row>
    <row r="20" spans="1:7" x14ac:dyDescent="0.25">
      <c r="A20" s="13" t="s">
        <v>410</v>
      </c>
      <c r="B20" s="31" t="s">
        <v>411</v>
      </c>
      <c r="C20" s="31" t="s">
        <v>363</v>
      </c>
      <c r="D20" s="14">
        <v>4727</v>
      </c>
      <c r="E20" s="15">
        <v>239.33</v>
      </c>
      <c r="F20" s="16">
        <v>1.5699999999999999E-2</v>
      </c>
      <c r="G20" s="16"/>
    </row>
    <row r="21" spans="1:7" x14ac:dyDescent="0.25">
      <c r="A21" s="13" t="s">
        <v>397</v>
      </c>
      <c r="B21" s="31" t="s">
        <v>398</v>
      </c>
      <c r="C21" s="31" t="s">
        <v>363</v>
      </c>
      <c r="D21" s="14">
        <v>15936</v>
      </c>
      <c r="E21" s="15">
        <v>231.58</v>
      </c>
      <c r="F21" s="16">
        <v>1.52E-2</v>
      </c>
      <c r="G21" s="16"/>
    </row>
    <row r="22" spans="1:7" x14ac:dyDescent="0.25">
      <c r="A22" s="13" t="s">
        <v>1480</v>
      </c>
      <c r="B22" s="31" t="s">
        <v>1481</v>
      </c>
      <c r="C22" s="31" t="s">
        <v>363</v>
      </c>
      <c r="D22" s="14">
        <v>39583</v>
      </c>
      <c r="E22" s="15">
        <v>231.18</v>
      </c>
      <c r="F22" s="16">
        <v>1.5100000000000001E-2</v>
      </c>
      <c r="G22" s="16"/>
    </row>
    <row r="23" spans="1:7" x14ac:dyDescent="0.25">
      <c r="A23" s="13" t="s">
        <v>859</v>
      </c>
      <c r="B23" s="31" t="s">
        <v>860</v>
      </c>
      <c r="C23" s="31" t="s">
        <v>363</v>
      </c>
      <c r="D23" s="14">
        <v>15760</v>
      </c>
      <c r="E23" s="15">
        <v>227.46</v>
      </c>
      <c r="F23" s="16">
        <v>1.49E-2</v>
      </c>
      <c r="G23" s="16"/>
    </row>
    <row r="24" spans="1:7" x14ac:dyDescent="0.25">
      <c r="A24" s="13" t="s">
        <v>1482</v>
      </c>
      <c r="B24" s="31" t="s">
        <v>1483</v>
      </c>
      <c r="C24" s="31" t="s">
        <v>363</v>
      </c>
      <c r="D24" s="14">
        <v>47227</v>
      </c>
      <c r="E24" s="15">
        <v>171.22</v>
      </c>
      <c r="F24" s="16">
        <v>1.12E-2</v>
      </c>
      <c r="G24" s="16"/>
    </row>
    <row r="25" spans="1:7" x14ac:dyDescent="0.25">
      <c r="A25" s="13" t="s">
        <v>466</v>
      </c>
      <c r="B25" s="31" t="s">
        <v>467</v>
      </c>
      <c r="C25" s="31" t="s">
        <v>363</v>
      </c>
      <c r="D25" s="14">
        <v>68499</v>
      </c>
      <c r="E25" s="15">
        <v>159.53</v>
      </c>
      <c r="F25" s="16">
        <v>1.04E-2</v>
      </c>
      <c r="G25" s="16"/>
    </row>
    <row r="26" spans="1:7" x14ac:dyDescent="0.25">
      <c r="A26" s="13" t="s">
        <v>1037</v>
      </c>
      <c r="B26" s="31" t="s">
        <v>1038</v>
      </c>
      <c r="C26" s="31" t="s">
        <v>360</v>
      </c>
      <c r="D26" s="14">
        <v>20459</v>
      </c>
      <c r="E26" s="15">
        <v>152.76</v>
      </c>
      <c r="F26" s="16">
        <v>0.01</v>
      </c>
      <c r="G26" s="16"/>
    </row>
    <row r="27" spans="1:7" x14ac:dyDescent="0.25">
      <c r="A27" s="13" t="s">
        <v>835</v>
      </c>
      <c r="B27" s="31" t="s">
        <v>836</v>
      </c>
      <c r="C27" s="31" t="s">
        <v>363</v>
      </c>
      <c r="D27" s="14">
        <v>7894</v>
      </c>
      <c r="E27" s="15">
        <v>139.24</v>
      </c>
      <c r="F27" s="16">
        <v>9.1000000000000004E-3</v>
      </c>
      <c r="G27" s="16"/>
    </row>
    <row r="28" spans="1:7" x14ac:dyDescent="0.25">
      <c r="A28" s="13" t="s">
        <v>648</v>
      </c>
      <c r="B28" s="31" t="s">
        <v>649</v>
      </c>
      <c r="C28" s="31" t="s">
        <v>363</v>
      </c>
      <c r="D28" s="14">
        <v>4938</v>
      </c>
      <c r="E28" s="15">
        <v>133.05000000000001</v>
      </c>
      <c r="F28" s="16">
        <v>8.6999999999999994E-3</v>
      </c>
      <c r="G28" s="16"/>
    </row>
    <row r="29" spans="1:7" x14ac:dyDescent="0.25">
      <c r="A29" s="13" t="s">
        <v>1484</v>
      </c>
      <c r="B29" s="31" t="s">
        <v>1485</v>
      </c>
      <c r="C29" s="31" t="s">
        <v>363</v>
      </c>
      <c r="D29" s="14">
        <v>8374</v>
      </c>
      <c r="E29" s="15">
        <v>127.68</v>
      </c>
      <c r="F29" s="16">
        <v>8.3999999999999995E-3</v>
      </c>
      <c r="G29" s="16"/>
    </row>
    <row r="30" spans="1:7" x14ac:dyDescent="0.25">
      <c r="A30" s="13" t="s">
        <v>637</v>
      </c>
      <c r="B30" s="31" t="s">
        <v>638</v>
      </c>
      <c r="C30" s="31" t="s">
        <v>363</v>
      </c>
      <c r="D30" s="14">
        <v>11501</v>
      </c>
      <c r="E30" s="15">
        <v>121.31</v>
      </c>
      <c r="F30" s="16">
        <v>7.9000000000000008E-3</v>
      </c>
      <c r="G30" s="16"/>
    </row>
    <row r="31" spans="1:7" x14ac:dyDescent="0.25">
      <c r="A31" s="13" t="s">
        <v>1486</v>
      </c>
      <c r="B31" s="31" t="s">
        <v>1487</v>
      </c>
      <c r="C31" s="31" t="s">
        <v>360</v>
      </c>
      <c r="D31" s="14">
        <v>9099</v>
      </c>
      <c r="E31" s="15">
        <v>94.59</v>
      </c>
      <c r="F31" s="16">
        <v>6.1999999999999998E-3</v>
      </c>
      <c r="G31" s="16"/>
    </row>
    <row r="32" spans="1:7" x14ac:dyDescent="0.25">
      <c r="A32" s="13" t="s">
        <v>1488</v>
      </c>
      <c r="B32" s="31" t="s">
        <v>1489</v>
      </c>
      <c r="C32" s="31" t="s">
        <v>363</v>
      </c>
      <c r="D32" s="14">
        <v>4783</v>
      </c>
      <c r="E32" s="15">
        <v>94.57</v>
      </c>
      <c r="F32" s="16">
        <v>6.1999999999999998E-3</v>
      </c>
      <c r="G32" s="16"/>
    </row>
    <row r="33" spans="1:7" x14ac:dyDescent="0.25">
      <c r="A33" s="17" t="s">
        <v>230</v>
      </c>
      <c r="B33" s="32"/>
      <c r="C33" s="32"/>
      <c r="D33" s="18"/>
      <c r="E33" s="19">
        <v>10315.879999999999</v>
      </c>
      <c r="F33" s="20">
        <v>0.67510000000000003</v>
      </c>
      <c r="G33" s="21"/>
    </row>
    <row r="34" spans="1:7" x14ac:dyDescent="0.25">
      <c r="A34" s="17" t="s">
        <v>487</v>
      </c>
      <c r="B34" s="31"/>
      <c r="C34" s="31"/>
      <c r="D34" s="14"/>
      <c r="E34" s="15"/>
      <c r="F34" s="16"/>
      <c r="G34" s="16"/>
    </row>
    <row r="35" spans="1:7" x14ac:dyDescent="0.25">
      <c r="A35" s="17" t="s">
        <v>230</v>
      </c>
      <c r="B35" s="31"/>
      <c r="C35" s="31"/>
      <c r="D35" s="14"/>
      <c r="E35" s="22" t="s">
        <v>130</v>
      </c>
      <c r="F35" s="23" t="s">
        <v>130</v>
      </c>
      <c r="G35" s="16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17" t="s">
        <v>1142</v>
      </c>
      <c r="B37" s="31"/>
      <c r="C37" s="31"/>
      <c r="D37" s="14"/>
      <c r="E37" s="15"/>
      <c r="F37" s="16"/>
      <c r="G37" s="16"/>
    </row>
    <row r="38" spans="1:7" x14ac:dyDescent="0.25">
      <c r="A38" s="13" t="s">
        <v>1490</v>
      </c>
      <c r="B38" s="31" t="s">
        <v>1491</v>
      </c>
      <c r="C38" s="31" t="s">
        <v>1492</v>
      </c>
      <c r="D38" s="14">
        <v>1219</v>
      </c>
      <c r="E38" s="15">
        <v>856.63</v>
      </c>
      <c r="F38" s="16">
        <v>5.6099999999999997E-2</v>
      </c>
      <c r="G38" s="16"/>
    </row>
    <row r="39" spans="1:7" x14ac:dyDescent="0.25">
      <c r="A39" s="13" t="s">
        <v>1493</v>
      </c>
      <c r="B39" s="31" t="s">
        <v>1494</v>
      </c>
      <c r="C39" s="31" t="s">
        <v>1492</v>
      </c>
      <c r="D39" s="14">
        <v>3630</v>
      </c>
      <c r="E39" s="15">
        <v>478.52</v>
      </c>
      <c r="F39" s="16">
        <v>3.1300000000000001E-2</v>
      </c>
      <c r="G39" s="16"/>
    </row>
    <row r="40" spans="1:7" x14ac:dyDescent="0.25">
      <c r="A40" s="13" t="s">
        <v>1495</v>
      </c>
      <c r="B40" s="31" t="s">
        <v>1496</v>
      </c>
      <c r="C40" s="31" t="s">
        <v>1497</v>
      </c>
      <c r="D40" s="14">
        <v>2664</v>
      </c>
      <c r="E40" s="15">
        <v>424.46</v>
      </c>
      <c r="F40" s="16">
        <v>2.7799999999999998E-2</v>
      </c>
      <c r="G40" s="16"/>
    </row>
    <row r="41" spans="1:7" x14ac:dyDescent="0.25">
      <c r="A41" s="13" t="s">
        <v>1498</v>
      </c>
      <c r="B41" s="31" t="s">
        <v>1499</v>
      </c>
      <c r="C41" s="31" t="s">
        <v>363</v>
      </c>
      <c r="D41" s="14">
        <v>4861</v>
      </c>
      <c r="E41" s="15">
        <v>355.67</v>
      </c>
      <c r="F41" s="16">
        <v>2.3300000000000001E-2</v>
      </c>
      <c r="G41" s="16"/>
    </row>
    <row r="42" spans="1:7" x14ac:dyDescent="0.25">
      <c r="A42" s="13" t="s">
        <v>1500</v>
      </c>
      <c r="B42" s="31" t="s">
        <v>1501</v>
      </c>
      <c r="C42" s="31" t="s">
        <v>1492</v>
      </c>
      <c r="D42" s="14">
        <v>3823</v>
      </c>
      <c r="E42" s="15">
        <v>327.32</v>
      </c>
      <c r="F42" s="16">
        <v>2.1399999999999999E-2</v>
      </c>
      <c r="G42" s="16"/>
    </row>
    <row r="43" spans="1:7" x14ac:dyDescent="0.25">
      <c r="A43" s="13" t="s">
        <v>1502</v>
      </c>
      <c r="B43" s="31" t="s">
        <v>1503</v>
      </c>
      <c r="C43" s="31" t="s">
        <v>1504</v>
      </c>
      <c r="D43" s="14">
        <v>576</v>
      </c>
      <c r="E43" s="15">
        <v>298.31</v>
      </c>
      <c r="F43" s="16">
        <v>1.95E-2</v>
      </c>
      <c r="G43" s="16"/>
    </row>
    <row r="44" spans="1:7" x14ac:dyDescent="0.25">
      <c r="A44" s="13" t="s">
        <v>1505</v>
      </c>
      <c r="B44" s="31" t="s">
        <v>1506</v>
      </c>
      <c r="C44" s="31" t="s">
        <v>1507</v>
      </c>
      <c r="D44" s="14">
        <v>2625</v>
      </c>
      <c r="E44" s="15">
        <v>290.95999999999998</v>
      </c>
      <c r="F44" s="16">
        <v>1.9E-2</v>
      </c>
      <c r="G44" s="16"/>
    </row>
    <row r="45" spans="1:7" x14ac:dyDescent="0.25">
      <c r="A45" s="13" t="s">
        <v>1508</v>
      </c>
      <c r="B45" s="31" t="s">
        <v>1509</v>
      </c>
      <c r="C45" s="31" t="s">
        <v>1492</v>
      </c>
      <c r="D45" s="14">
        <v>2973</v>
      </c>
      <c r="E45" s="15">
        <v>269.74</v>
      </c>
      <c r="F45" s="16">
        <v>1.77E-2</v>
      </c>
      <c r="G45" s="16"/>
    </row>
    <row r="46" spans="1:7" x14ac:dyDescent="0.25">
      <c r="A46" s="13" t="s">
        <v>1510</v>
      </c>
      <c r="B46" s="31" t="s">
        <v>1511</v>
      </c>
      <c r="C46" s="31" t="s">
        <v>1507</v>
      </c>
      <c r="D46" s="14">
        <v>535</v>
      </c>
      <c r="E46" s="15">
        <v>265.08</v>
      </c>
      <c r="F46" s="16">
        <v>1.7399999999999999E-2</v>
      </c>
      <c r="G46" s="16"/>
    </row>
    <row r="47" spans="1:7" x14ac:dyDescent="0.25">
      <c r="A47" s="13" t="s">
        <v>1512</v>
      </c>
      <c r="B47" s="31" t="s">
        <v>1513</v>
      </c>
      <c r="C47" s="31" t="s">
        <v>1497</v>
      </c>
      <c r="D47" s="14">
        <v>810</v>
      </c>
      <c r="E47" s="15">
        <v>200.31</v>
      </c>
      <c r="F47" s="16">
        <v>1.3100000000000001E-2</v>
      </c>
      <c r="G47" s="16"/>
    </row>
    <row r="48" spans="1:7" x14ac:dyDescent="0.25">
      <c r="A48" s="13" t="s">
        <v>1514</v>
      </c>
      <c r="B48" s="31" t="s">
        <v>1515</v>
      </c>
      <c r="C48" s="31" t="s">
        <v>1507</v>
      </c>
      <c r="D48" s="14">
        <v>980</v>
      </c>
      <c r="E48" s="15">
        <v>189.13</v>
      </c>
      <c r="F48" s="16">
        <v>1.24E-2</v>
      </c>
      <c r="G48" s="16"/>
    </row>
    <row r="49" spans="1:7" x14ac:dyDescent="0.25">
      <c r="A49" s="13" t="s">
        <v>1516</v>
      </c>
      <c r="B49" s="31" t="s">
        <v>1517</v>
      </c>
      <c r="C49" s="31" t="s">
        <v>1507</v>
      </c>
      <c r="D49" s="14">
        <v>518</v>
      </c>
      <c r="E49" s="15">
        <v>175.61</v>
      </c>
      <c r="F49" s="16">
        <v>1.15E-2</v>
      </c>
      <c r="G49" s="16"/>
    </row>
    <row r="50" spans="1:7" x14ac:dyDescent="0.25">
      <c r="A50" s="13" t="s">
        <v>1518</v>
      </c>
      <c r="B50" s="31" t="s">
        <v>1519</v>
      </c>
      <c r="C50" s="31" t="s">
        <v>1497</v>
      </c>
      <c r="D50" s="14">
        <v>1879</v>
      </c>
      <c r="E50" s="15">
        <v>158.24</v>
      </c>
      <c r="F50" s="16">
        <v>1.04E-2</v>
      </c>
      <c r="G50" s="16"/>
    </row>
    <row r="51" spans="1:7" x14ac:dyDescent="0.25">
      <c r="A51" s="13" t="s">
        <v>1520</v>
      </c>
      <c r="B51" s="31" t="s">
        <v>1521</v>
      </c>
      <c r="C51" s="31" t="s">
        <v>1497</v>
      </c>
      <c r="D51" s="14">
        <v>389</v>
      </c>
      <c r="E51" s="15">
        <v>155.6</v>
      </c>
      <c r="F51" s="16">
        <v>1.0200000000000001E-2</v>
      </c>
      <c r="G51" s="16"/>
    </row>
    <row r="52" spans="1:7" x14ac:dyDescent="0.25">
      <c r="A52" s="13" t="s">
        <v>1522</v>
      </c>
      <c r="B52" s="31" t="s">
        <v>1523</v>
      </c>
      <c r="C52" s="31" t="s">
        <v>1507</v>
      </c>
      <c r="D52" s="14">
        <v>1934</v>
      </c>
      <c r="E52" s="15">
        <v>152.18</v>
      </c>
      <c r="F52" s="16">
        <v>0.01</v>
      </c>
      <c r="G52" s="16"/>
    </row>
    <row r="53" spans="1:7" x14ac:dyDescent="0.25">
      <c r="A53" s="13" t="s">
        <v>1524</v>
      </c>
      <c r="B53" s="31" t="s">
        <v>1525</v>
      </c>
      <c r="C53" s="31" t="s">
        <v>1492</v>
      </c>
      <c r="D53" s="14">
        <v>163</v>
      </c>
      <c r="E53" s="15">
        <v>95.04</v>
      </c>
      <c r="F53" s="16">
        <v>6.1999999999999998E-3</v>
      </c>
      <c r="G53" s="16"/>
    </row>
    <row r="54" spans="1:7" x14ac:dyDescent="0.25">
      <c r="A54" s="13" t="s">
        <v>1526</v>
      </c>
      <c r="B54" s="31" t="s">
        <v>1527</v>
      </c>
      <c r="C54" s="31" t="s">
        <v>1507</v>
      </c>
      <c r="D54" s="14">
        <v>435</v>
      </c>
      <c r="E54" s="15">
        <v>93.32</v>
      </c>
      <c r="F54" s="16">
        <v>6.1000000000000004E-3</v>
      </c>
      <c r="G54" s="16"/>
    </row>
    <row r="55" spans="1:7" x14ac:dyDescent="0.25">
      <c r="A55" s="13" t="s">
        <v>1528</v>
      </c>
      <c r="B55" s="31" t="s">
        <v>1529</v>
      </c>
      <c r="C55" s="31" t="s">
        <v>1504</v>
      </c>
      <c r="D55" s="14">
        <v>433</v>
      </c>
      <c r="E55" s="15">
        <v>56.84</v>
      </c>
      <c r="F55" s="16">
        <v>3.7000000000000002E-3</v>
      </c>
      <c r="G55" s="16"/>
    </row>
    <row r="56" spans="1:7" x14ac:dyDescent="0.25">
      <c r="A56" s="13" t="s">
        <v>1530</v>
      </c>
      <c r="B56" s="31" t="s">
        <v>1531</v>
      </c>
      <c r="C56" s="31" t="s">
        <v>1504</v>
      </c>
      <c r="D56" s="14">
        <v>275</v>
      </c>
      <c r="E56" s="15">
        <v>47.98</v>
      </c>
      <c r="F56" s="16">
        <v>3.0999999999999999E-3</v>
      </c>
      <c r="G56" s="16"/>
    </row>
    <row r="57" spans="1:7" x14ac:dyDescent="0.25">
      <c r="A57" s="13" t="s">
        <v>1532</v>
      </c>
      <c r="B57" s="31" t="s">
        <v>1533</v>
      </c>
      <c r="C57" s="31" t="s">
        <v>1504</v>
      </c>
      <c r="D57" s="14">
        <v>239</v>
      </c>
      <c r="E57" s="15">
        <v>27.49</v>
      </c>
      <c r="F57" s="16">
        <v>1.8E-3</v>
      </c>
      <c r="G57" s="16"/>
    </row>
    <row r="58" spans="1:7" x14ac:dyDescent="0.25">
      <c r="A58" s="17" t="s">
        <v>230</v>
      </c>
      <c r="B58" s="32"/>
      <c r="C58" s="32"/>
      <c r="D58" s="18"/>
      <c r="E58" s="19">
        <v>4918.43</v>
      </c>
      <c r="F58" s="20">
        <v>0.32200000000000001</v>
      </c>
      <c r="G58" s="21"/>
    </row>
    <row r="59" spans="1:7" x14ac:dyDescent="0.25">
      <c r="A59" s="13"/>
      <c r="B59" s="31"/>
      <c r="C59" s="31"/>
      <c r="D59" s="14"/>
      <c r="E59" s="15"/>
      <c r="F59" s="16"/>
      <c r="G59" s="16"/>
    </row>
    <row r="60" spans="1:7" x14ac:dyDescent="0.25">
      <c r="A60" s="24" t="s">
        <v>237</v>
      </c>
      <c r="B60" s="33"/>
      <c r="C60" s="33"/>
      <c r="D60" s="25"/>
      <c r="E60" s="19">
        <v>15234.31</v>
      </c>
      <c r="F60" s="20">
        <v>0.99709999999999999</v>
      </c>
      <c r="G60" s="21"/>
    </row>
    <row r="61" spans="1:7" x14ac:dyDescent="0.25">
      <c r="A61" s="13"/>
      <c r="B61" s="31"/>
      <c r="C61" s="31"/>
      <c r="D61" s="14"/>
      <c r="E61" s="15"/>
      <c r="F61" s="16"/>
      <c r="G61" s="16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17" t="s">
        <v>238</v>
      </c>
      <c r="B63" s="31"/>
      <c r="C63" s="31"/>
      <c r="D63" s="14"/>
      <c r="E63" s="15"/>
      <c r="F63" s="16"/>
      <c r="G63" s="16"/>
    </row>
    <row r="64" spans="1:7" x14ac:dyDescent="0.25">
      <c r="A64" s="13" t="s">
        <v>239</v>
      </c>
      <c r="B64" s="31"/>
      <c r="C64" s="31"/>
      <c r="D64" s="14"/>
      <c r="E64" s="15">
        <v>17.989999999999998</v>
      </c>
      <c r="F64" s="16">
        <v>1.1999999999999999E-3</v>
      </c>
      <c r="G64" s="16">
        <v>6.5728999999999996E-2</v>
      </c>
    </row>
    <row r="65" spans="1:7" x14ac:dyDescent="0.25">
      <c r="A65" s="17" t="s">
        <v>230</v>
      </c>
      <c r="B65" s="32"/>
      <c r="C65" s="32"/>
      <c r="D65" s="18"/>
      <c r="E65" s="19">
        <v>17.989999999999998</v>
      </c>
      <c r="F65" s="20">
        <v>1.1999999999999999E-3</v>
      </c>
      <c r="G65" s="21"/>
    </row>
    <row r="66" spans="1:7" x14ac:dyDescent="0.25">
      <c r="A66" s="13"/>
      <c r="B66" s="31"/>
      <c r="C66" s="31"/>
      <c r="D66" s="14"/>
      <c r="E66" s="15"/>
      <c r="F66" s="16"/>
      <c r="G66" s="16"/>
    </row>
    <row r="67" spans="1:7" x14ac:dyDescent="0.25">
      <c r="A67" s="24" t="s">
        <v>237</v>
      </c>
      <c r="B67" s="33"/>
      <c r="C67" s="33"/>
      <c r="D67" s="25"/>
      <c r="E67" s="19">
        <v>17.989999999999998</v>
      </c>
      <c r="F67" s="20">
        <v>1.1999999999999999E-3</v>
      </c>
      <c r="G67" s="21"/>
    </row>
    <row r="68" spans="1:7" x14ac:dyDescent="0.25">
      <c r="A68" s="13" t="s">
        <v>240</v>
      </c>
      <c r="B68" s="31"/>
      <c r="C68" s="31"/>
      <c r="D68" s="14"/>
      <c r="E68" s="15">
        <v>3.2396999999999999E-3</v>
      </c>
      <c r="F68" s="16">
        <v>0</v>
      </c>
      <c r="G68" s="16"/>
    </row>
    <row r="69" spans="1:7" x14ac:dyDescent="0.25">
      <c r="A69" s="13" t="s">
        <v>241</v>
      </c>
      <c r="B69" s="31"/>
      <c r="C69" s="31"/>
      <c r="D69" s="14"/>
      <c r="E69" s="15">
        <v>25.6667603</v>
      </c>
      <c r="F69" s="16">
        <v>1.6999999999999999E-3</v>
      </c>
      <c r="G69" s="16">
        <v>6.5728999999999996E-2</v>
      </c>
    </row>
    <row r="70" spans="1:7" x14ac:dyDescent="0.25">
      <c r="A70" s="26" t="s">
        <v>242</v>
      </c>
      <c r="B70" s="34"/>
      <c r="C70" s="34"/>
      <c r="D70" s="27"/>
      <c r="E70" s="28">
        <v>15277.97</v>
      </c>
      <c r="F70" s="29">
        <v>1</v>
      </c>
      <c r="G70" s="29"/>
    </row>
    <row r="75" spans="1:7" x14ac:dyDescent="0.25">
      <c r="A75" s="1" t="s">
        <v>244</v>
      </c>
    </row>
    <row r="76" spans="1:7" x14ac:dyDescent="0.25">
      <c r="A76" s="48" t="s">
        <v>245</v>
      </c>
      <c r="B76" s="3" t="s">
        <v>130</v>
      </c>
    </row>
    <row r="77" spans="1:7" x14ac:dyDescent="0.25">
      <c r="A77" t="s">
        <v>246</v>
      </c>
    </row>
    <row r="78" spans="1:7" x14ac:dyDescent="0.25">
      <c r="A78" t="s">
        <v>337</v>
      </c>
      <c r="B78" t="s">
        <v>248</v>
      </c>
      <c r="C78" t="s">
        <v>248</v>
      </c>
    </row>
    <row r="79" spans="1:7" x14ac:dyDescent="0.25">
      <c r="B79" s="49">
        <v>45657</v>
      </c>
      <c r="C79" s="49">
        <v>45688</v>
      </c>
    </row>
    <row r="80" spans="1:7" x14ac:dyDescent="0.25">
      <c r="A80" t="s">
        <v>338</v>
      </c>
      <c r="B80">
        <v>20.319900000000001</v>
      </c>
      <c r="C80">
        <v>19.560199999999998</v>
      </c>
    </row>
    <row r="81" spans="1:3" x14ac:dyDescent="0.25">
      <c r="A81" t="s">
        <v>339</v>
      </c>
      <c r="B81">
        <v>20.319900000000001</v>
      </c>
      <c r="C81">
        <v>19.560199999999998</v>
      </c>
    </row>
    <row r="82" spans="1:3" x14ac:dyDescent="0.25">
      <c r="A82" t="s">
        <v>340</v>
      </c>
      <c r="B82">
        <v>19.836200000000002</v>
      </c>
      <c r="C82">
        <v>19.085799999999999</v>
      </c>
    </row>
    <row r="83" spans="1:3" x14ac:dyDescent="0.25">
      <c r="A83" t="s">
        <v>341</v>
      </c>
      <c r="B83">
        <v>19.836200000000002</v>
      </c>
      <c r="C83">
        <v>19.085799999999999</v>
      </c>
    </row>
    <row r="85" spans="1:3" x14ac:dyDescent="0.25">
      <c r="A85" t="s">
        <v>250</v>
      </c>
      <c r="B85" s="3" t="s">
        <v>130</v>
      </c>
    </row>
    <row r="86" spans="1:3" x14ac:dyDescent="0.25">
      <c r="A86" t="s">
        <v>251</v>
      </c>
      <c r="B86" s="3" t="s">
        <v>130</v>
      </c>
    </row>
    <row r="87" spans="1:3" ht="30" customHeight="1" x14ac:dyDescent="0.25">
      <c r="A87" s="48" t="s">
        <v>252</v>
      </c>
      <c r="B87" s="3" t="s">
        <v>130</v>
      </c>
    </row>
    <row r="88" spans="1:3" ht="30" customHeight="1" x14ac:dyDescent="0.25">
      <c r="A88" s="48" t="s">
        <v>253</v>
      </c>
      <c r="B88" s="50">
        <v>4918.4417708000001</v>
      </c>
    </row>
    <row r="89" spans="1:3" x14ac:dyDescent="0.25">
      <c r="A89" t="s">
        <v>495</v>
      </c>
      <c r="B89" s="50">
        <v>0.1391</v>
      </c>
    </row>
    <row r="90" spans="1:3" ht="45" customHeight="1" x14ac:dyDescent="0.25">
      <c r="A90" s="48" t="s">
        <v>255</v>
      </c>
      <c r="B90" s="3" t="s">
        <v>130</v>
      </c>
    </row>
    <row r="91" spans="1:3" x14ac:dyDescent="0.25">
      <c r="B91" s="3"/>
    </row>
    <row r="92" spans="1:3" ht="30" customHeight="1" x14ac:dyDescent="0.25">
      <c r="A92" s="48" t="s">
        <v>256</v>
      </c>
      <c r="B92" s="3" t="s">
        <v>130</v>
      </c>
    </row>
    <row r="93" spans="1:3" ht="30" customHeight="1" x14ac:dyDescent="0.25">
      <c r="A93" s="48" t="s">
        <v>257</v>
      </c>
      <c r="B93" t="s">
        <v>130</v>
      </c>
    </row>
    <row r="94" spans="1:3" ht="30" customHeight="1" x14ac:dyDescent="0.25">
      <c r="A94" s="48" t="s">
        <v>258</v>
      </c>
      <c r="B94" s="3" t="s">
        <v>130</v>
      </c>
    </row>
    <row r="95" spans="1:3" ht="30" customHeight="1" x14ac:dyDescent="0.25">
      <c r="A95" s="48" t="s">
        <v>259</v>
      </c>
      <c r="B95" s="3" t="s">
        <v>130</v>
      </c>
    </row>
    <row r="97" spans="1:4" ht="69.95" customHeight="1" x14ac:dyDescent="0.25">
      <c r="A97" s="75" t="s">
        <v>269</v>
      </c>
      <c r="B97" s="75" t="s">
        <v>270</v>
      </c>
      <c r="C97" s="75" t="s">
        <v>4</v>
      </c>
      <c r="D97" s="75" t="s">
        <v>5</v>
      </c>
    </row>
    <row r="98" spans="1:4" ht="69.95" customHeight="1" x14ac:dyDescent="0.25">
      <c r="A98" s="75" t="s">
        <v>1534</v>
      </c>
      <c r="B98" s="75"/>
      <c r="C98" s="75" t="s">
        <v>53</v>
      </c>
      <c r="D9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33"/>
  <sheetViews>
    <sheetView showGridLines="0" workbookViewId="0">
      <pane ySplit="4" topLeftCell="A69" activePane="bottomLeft" state="frozen"/>
      <selection pane="bottomLeft" activeCell="A74" sqref="A7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1535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1536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7" t="s">
        <v>131</v>
      </c>
      <c r="B8" s="31"/>
      <c r="C8" s="31"/>
      <c r="D8" s="14"/>
      <c r="E8" s="15"/>
      <c r="F8" s="16"/>
      <c r="G8" s="16"/>
    </row>
    <row r="9" spans="1:8" x14ac:dyDescent="0.25">
      <c r="A9" s="17" t="s">
        <v>770</v>
      </c>
      <c r="B9" s="31"/>
      <c r="C9" s="31"/>
      <c r="D9" s="14"/>
      <c r="E9" s="15"/>
      <c r="F9" s="16"/>
      <c r="G9" s="16"/>
    </row>
    <row r="10" spans="1:8" x14ac:dyDescent="0.25">
      <c r="A10" s="17" t="s">
        <v>230</v>
      </c>
      <c r="B10" s="31"/>
      <c r="C10" s="31"/>
      <c r="D10" s="14"/>
      <c r="E10" s="22" t="s">
        <v>130</v>
      </c>
      <c r="F10" s="23" t="s">
        <v>130</v>
      </c>
      <c r="G10" s="16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17" t="s">
        <v>775</v>
      </c>
      <c r="B12" s="31"/>
      <c r="C12" s="31"/>
      <c r="D12" s="14"/>
      <c r="E12" s="15"/>
      <c r="F12" s="16"/>
      <c r="G12" s="16"/>
    </row>
    <row r="13" spans="1:8" x14ac:dyDescent="0.25">
      <c r="A13" s="13" t="s">
        <v>1537</v>
      </c>
      <c r="B13" s="31" t="s">
        <v>1538</v>
      </c>
      <c r="C13" s="31" t="s">
        <v>234</v>
      </c>
      <c r="D13" s="14">
        <v>2500000</v>
      </c>
      <c r="E13" s="15">
        <v>2531.63</v>
      </c>
      <c r="F13" s="16">
        <v>1.8499999999999999E-2</v>
      </c>
      <c r="G13" s="16">
        <v>6.8898000000000001E-2</v>
      </c>
    </row>
    <row r="14" spans="1:8" x14ac:dyDescent="0.25">
      <c r="A14" s="13" t="s">
        <v>1539</v>
      </c>
      <c r="B14" s="31" t="s">
        <v>1540</v>
      </c>
      <c r="C14" s="31" t="s">
        <v>234</v>
      </c>
      <c r="D14" s="14">
        <v>2500000</v>
      </c>
      <c r="E14" s="15">
        <v>2521.11</v>
      </c>
      <c r="F14" s="16">
        <v>1.84E-2</v>
      </c>
      <c r="G14" s="16">
        <v>6.8948999999999996E-2</v>
      </c>
    </row>
    <row r="15" spans="1:8" x14ac:dyDescent="0.25">
      <c r="A15" s="13" t="s">
        <v>1541</v>
      </c>
      <c r="B15" s="31" t="s">
        <v>1542</v>
      </c>
      <c r="C15" s="31" t="s">
        <v>234</v>
      </c>
      <c r="D15" s="14">
        <v>1500000</v>
      </c>
      <c r="E15" s="15">
        <v>1501.55</v>
      </c>
      <c r="F15" s="16">
        <v>1.0999999999999999E-2</v>
      </c>
      <c r="G15" s="16">
        <v>6.9310999999999998E-2</v>
      </c>
    </row>
    <row r="16" spans="1:8" x14ac:dyDescent="0.25">
      <c r="A16" s="17" t="s">
        <v>230</v>
      </c>
      <c r="B16" s="32"/>
      <c r="C16" s="32"/>
      <c r="D16" s="18"/>
      <c r="E16" s="19">
        <v>6554.29</v>
      </c>
      <c r="F16" s="20">
        <v>4.7899999999999998E-2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13"/>
      <c r="B18" s="31"/>
      <c r="C18" s="31"/>
      <c r="D18" s="14"/>
      <c r="E18" s="15"/>
      <c r="F18" s="16"/>
      <c r="G18" s="16"/>
    </row>
    <row r="19" spans="1:7" x14ac:dyDescent="0.25">
      <c r="A19" s="17" t="s">
        <v>235</v>
      </c>
      <c r="B19" s="31"/>
      <c r="C19" s="31"/>
      <c r="D19" s="14"/>
      <c r="E19" s="15"/>
      <c r="F19" s="16"/>
      <c r="G19" s="16"/>
    </row>
    <row r="20" spans="1:7" x14ac:dyDescent="0.25">
      <c r="A20" s="17" t="s">
        <v>230</v>
      </c>
      <c r="B20" s="31"/>
      <c r="C20" s="31"/>
      <c r="D20" s="14"/>
      <c r="E20" s="22" t="s">
        <v>130</v>
      </c>
      <c r="F20" s="23" t="s">
        <v>130</v>
      </c>
      <c r="G20" s="16"/>
    </row>
    <row r="21" spans="1:7" x14ac:dyDescent="0.25">
      <c r="A21" s="13"/>
      <c r="B21" s="31"/>
      <c r="C21" s="31"/>
      <c r="D21" s="14"/>
      <c r="E21" s="15"/>
      <c r="F21" s="16"/>
      <c r="G21" s="16"/>
    </row>
    <row r="22" spans="1:7" x14ac:dyDescent="0.25">
      <c r="A22" s="17" t="s">
        <v>236</v>
      </c>
      <c r="B22" s="31"/>
      <c r="C22" s="31"/>
      <c r="D22" s="14"/>
      <c r="E22" s="15"/>
      <c r="F22" s="16"/>
      <c r="G22" s="16"/>
    </row>
    <row r="23" spans="1:7" x14ac:dyDescent="0.25">
      <c r="A23" s="17" t="s">
        <v>230</v>
      </c>
      <c r="B23" s="31"/>
      <c r="C23" s="31"/>
      <c r="D23" s="14"/>
      <c r="E23" s="22" t="s">
        <v>130</v>
      </c>
      <c r="F23" s="23" t="s">
        <v>130</v>
      </c>
      <c r="G23" s="16"/>
    </row>
    <row r="24" spans="1:7" x14ac:dyDescent="0.25">
      <c r="A24" s="13"/>
      <c r="B24" s="31"/>
      <c r="C24" s="31"/>
      <c r="D24" s="14"/>
      <c r="E24" s="15"/>
      <c r="F24" s="16"/>
      <c r="G24" s="16"/>
    </row>
    <row r="25" spans="1:7" x14ac:dyDescent="0.25">
      <c r="A25" s="24" t="s">
        <v>237</v>
      </c>
      <c r="B25" s="33"/>
      <c r="C25" s="33"/>
      <c r="D25" s="25"/>
      <c r="E25" s="19">
        <v>6554.29</v>
      </c>
      <c r="F25" s="20">
        <v>4.7899999999999998E-2</v>
      </c>
      <c r="G25" s="21"/>
    </row>
    <row r="26" spans="1:7" x14ac:dyDescent="0.25">
      <c r="A26" s="13"/>
      <c r="B26" s="31"/>
      <c r="C26" s="31"/>
      <c r="D26" s="14"/>
      <c r="E26" s="15"/>
      <c r="F26" s="16"/>
      <c r="G26" s="16"/>
    </row>
    <row r="27" spans="1:7" x14ac:dyDescent="0.25">
      <c r="A27" s="17" t="s">
        <v>610</v>
      </c>
      <c r="B27" s="31"/>
      <c r="C27" s="31"/>
      <c r="D27" s="14"/>
      <c r="E27" s="15"/>
      <c r="F27" s="16"/>
      <c r="G27" s="16"/>
    </row>
    <row r="28" spans="1:7" x14ac:dyDescent="0.25">
      <c r="A28" s="13"/>
      <c r="B28" s="31"/>
      <c r="C28" s="31"/>
      <c r="D28" s="14"/>
      <c r="E28" s="15"/>
      <c r="F28" s="16"/>
      <c r="G28" s="16"/>
    </row>
    <row r="29" spans="1:7" x14ac:dyDescent="0.25">
      <c r="A29" s="17" t="s">
        <v>611</v>
      </c>
      <c r="B29" s="31"/>
      <c r="C29" s="31"/>
      <c r="D29" s="14"/>
      <c r="E29" s="15"/>
      <c r="F29" s="16"/>
      <c r="G29" s="16"/>
    </row>
    <row r="30" spans="1:7" x14ac:dyDescent="0.25">
      <c r="A30" s="13" t="s">
        <v>1543</v>
      </c>
      <c r="B30" s="31" t="s">
        <v>1544</v>
      </c>
      <c r="C30" s="31" t="s">
        <v>234</v>
      </c>
      <c r="D30" s="14">
        <v>5000000</v>
      </c>
      <c r="E30" s="15">
        <v>4738.42</v>
      </c>
      <c r="F30" s="16">
        <v>3.4599999999999999E-2</v>
      </c>
      <c r="G30" s="16">
        <v>6.5850000000000006E-2</v>
      </c>
    </row>
    <row r="31" spans="1:7" x14ac:dyDescent="0.25">
      <c r="A31" s="13" t="s">
        <v>1545</v>
      </c>
      <c r="B31" s="31" t="s">
        <v>1546</v>
      </c>
      <c r="C31" s="31" t="s">
        <v>234</v>
      </c>
      <c r="D31" s="14">
        <v>2500000</v>
      </c>
      <c r="E31" s="15">
        <v>2442.48</v>
      </c>
      <c r="F31" s="16">
        <v>1.78E-2</v>
      </c>
      <c r="G31" s="16">
        <v>6.5622E-2</v>
      </c>
    </row>
    <row r="32" spans="1:7" x14ac:dyDescent="0.25">
      <c r="A32" s="13" t="s">
        <v>1547</v>
      </c>
      <c r="B32" s="31" t="s">
        <v>1548</v>
      </c>
      <c r="C32" s="31" t="s">
        <v>234</v>
      </c>
      <c r="D32" s="14">
        <v>2500000</v>
      </c>
      <c r="E32" s="15">
        <v>2394.2399999999998</v>
      </c>
      <c r="F32" s="16">
        <v>1.7500000000000002E-2</v>
      </c>
      <c r="G32" s="16">
        <v>6.6081000000000001E-2</v>
      </c>
    </row>
    <row r="33" spans="1:7" x14ac:dyDescent="0.25">
      <c r="A33" s="17" t="s">
        <v>230</v>
      </c>
      <c r="B33" s="32"/>
      <c r="C33" s="32"/>
      <c r="D33" s="18"/>
      <c r="E33" s="19">
        <v>9575.14</v>
      </c>
      <c r="F33" s="20">
        <v>6.9900000000000004E-2</v>
      </c>
      <c r="G33" s="21"/>
    </row>
    <row r="34" spans="1:7" x14ac:dyDescent="0.25">
      <c r="A34" s="17" t="s">
        <v>755</v>
      </c>
      <c r="B34" s="31"/>
      <c r="C34" s="31"/>
      <c r="D34" s="14"/>
      <c r="E34" s="15"/>
      <c r="F34" s="16"/>
      <c r="G34" s="16"/>
    </row>
    <row r="35" spans="1:7" x14ac:dyDescent="0.25">
      <c r="A35" s="13" t="s">
        <v>1549</v>
      </c>
      <c r="B35" s="31" t="s">
        <v>1550</v>
      </c>
      <c r="C35" s="31" t="s">
        <v>1551</v>
      </c>
      <c r="D35" s="14">
        <v>10000000</v>
      </c>
      <c r="E35" s="15">
        <v>9539.06</v>
      </c>
      <c r="F35" s="16">
        <v>6.9699999999999998E-2</v>
      </c>
      <c r="G35" s="16">
        <v>7.6684000000000002E-2</v>
      </c>
    </row>
    <row r="36" spans="1:7" x14ac:dyDescent="0.25">
      <c r="A36" s="13" t="s">
        <v>1552</v>
      </c>
      <c r="B36" s="31" t="s">
        <v>1553</v>
      </c>
      <c r="C36" s="31" t="s">
        <v>758</v>
      </c>
      <c r="D36" s="14">
        <v>10000000</v>
      </c>
      <c r="E36" s="15">
        <v>9389.49</v>
      </c>
      <c r="F36" s="16">
        <v>6.8599999999999994E-2</v>
      </c>
      <c r="G36" s="16">
        <v>7.5823000000000002E-2</v>
      </c>
    </row>
    <row r="37" spans="1:7" x14ac:dyDescent="0.25">
      <c r="A37" s="13" t="s">
        <v>1554</v>
      </c>
      <c r="B37" s="31" t="s">
        <v>1555</v>
      </c>
      <c r="C37" s="31" t="s">
        <v>758</v>
      </c>
      <c r="D37" s="14">
        <v>7500000</v>
      </c>
      <c r="E37" s="15">
        <v>7039.7</v>
      </c>
      <c r="F37" s="16">
        <v>5.1400000000000001E-2</v>
      </c>
      <c r="G37" s="16">
        <v>7.6249999999999998E-2</v>
      </c>
    </row>
    <row r="38" spans="1:7" x14ac:dyDescent="0.25">
      <c r="A38" s="13" t="s">
        <v>1556</v>
      </c>
      <c r="B38" s="31" t="s">
        <v>1557</v>
      </c>
      <c r="C38" s="31" t="s">
        <v>1551</v>
      </c>
      <c r="D38" s="14">
        <v>5000000</v>
      </c>
      <c r="E38" s="15">
        <v>4956.68</v>
      </c>
      <c r="F38" s="16">
        <v>3.6200000000000003E-2</v>
      </c>
      <c r="G38" s="16">
        <v>7.2499999999999995E-2</v>
      </c>
    </row>
    <row r="39" spans="1:7" x14ac:dyDescent="0.25">
      <c r="A39" s="13" t="s">
        <v>1558</v>
      </c>
      <c r="B39" s="31" t="s">
        <v>1559</v>
      </c>
      <c r="C39" s="31" t="s">
        <v>758</v>
      </c>
      <c r="D39" s="14">
        <v>5000000</v>
      </c>
      <c r="E39" s="15">
        <v>4868.25</v>
      </c>
      <c r="F39" s="16">
        <v>3.56E-2</v>
      </c>
      <c r="G39" s="16">
        <v>7.6574000000000003E-2</v>
      </c>
    </row>
    <row r="40" spans="1:7" x14ac:dyDescent="0.25">
      <c r="A40" s="13" t="s">
        <v>1560</v>
      </c>
      <c r="B40" s="31" t="s">
        <v>1561</v>
      </c>
      <c r="C40" s="31" t="s">
        <v>1562</v>
      </c>
      <c r="D40" s="14">
        <v>5000000</v>
      </c>
      <c r="E40" s="15">
        <v>4852.7700000000004</v>
      </c>
      <c r="F40" s="16">
        <v>3.5499999999999997E-2</v>
      </c>
      <c r="G40" s="16">
        <v>7.5847999999999999E-2</v>
      </c>
    </row>
    <row r="41" spans="1:7" x14ac:dyDescent="0.25">
      <c r="A41" s="13" t="s">
        <v>1563</v>
      </c>
      <c r="B41" s="31" t="s">
        <v>1564</v>
      </c>
      <c r="C41" s="31" t="s">
        <v>758</v>
      </c>
      <c r="D41" s="14">
        <v>5000000</v>
      </c>
      <c r="E41" s="15">
        <v>4786.3100000000004</v>
      </c>
      <c r="F41" s="16">
        <v>3.5000000000000003E-2</v>
      </c>
      <c r="G41" s="16">
        <v>7.6149999999999995E-2</v>
      </c>
    </row>
    <row r="42" spans="1:7" x14ac:dyDescent="0.25">
      <c r="A42" s="13" t="s">
        <v>1565</v>
      </c>
      <c r="B42" s="31" t="s">
        <v>1566</v>
      </c>
      <c r="C42" s="31" t="s">
        <v>1562</v>
      </c>
      <c r="D42" s="14">
        <v>5000000</v>
      </c>
      <c r="E42" s="15">
        <v>4687.66</v>
      </c>
      <c r="F42" s="16">
        <v>3.4200000000000001E-2</v>
      </c>
      <c r="G42" s="16">
        <v>7.5999999999999998E-2</v>
      </c>
    </row>
    <row r="43" spans="1:7" x14ac:dyDescent="0.25">
      <c r="A43" s="13" t="s">
        <v>1567</v>
      </c>
      <c r="B43" s="31" t="s">
        <v>1568</v>
      </c>
      <c r="C43" s="31" t="s">
        <v>758</v>
      </c>
      <c r="D43" s="14">
        <v>5000000</v>
      </c>
      <c r="E43" s="15">
        <v>4687.66</v>
      </c>
      <c r="F43" s="16">
        <v>3.4200000000000001E-2</v>
      </c>
      <c r="G43" s="16">
        <v>7.5999999999999998E-2</v>
      </c>
    </row>
    <row r="44" spans="1:7" x14ac:dyDescent="0.25">
      <c r="A44" s="13" t="s">
        <v>1569</v>
      </c>
      <c r="B44" s="31" t="s">
        <v>1570</v>
      </c>
      <c r="C44" s="31" t="s">
        <v>758</v>
      </c>
      <c r="D44" s="14">
        <v>5000000</v>
      </c>
      <c r="E44" s="15">
        <v>4657.18</v>
      </c>
      <c r="F44" s="16">
        <v>3.4000000000000002E-2</v>
      </c>
      <c r="G44" s="16">
        <v>7.5899999999999995E-2</v>
      </c>
    </row>
    <row r="45" spans="1:7" x14ac:dyDescent="0.25">
      <c r="A45" s="13" t="s">
        <v>1571</v>
      </c>
      <c r="B45" s="31" t="s">
        <v>1572</v>
      </c>
      <c r="C45" s="31" t="s">
        <v>758</v>
      </c>
      <c r="D45" s="14">
        <v>5000000</v>
      </c>
      <c r="E45" s="15">
        <v>4652.1499999999996</v>
      </c>
      <c r="F45" s="16">
        <v>3.4000000000000002E-2</v>
      </c>
      <c r="G45" s="16">
        <v>7.5600000000000001E-2</v>
      </c>
    </row>
    <row r="46" spans="1:7" x14ac:dyDescent="0.25">
      <c r="A46" s="13" t="s">
        <v>1573</v>
      </c>
      <c r="B46" s="31" t="s">
        <v>1574</v>
      </c>
      <c r="C46" s="31" t="s">
        <v>758</v>
      </c>
      <c r="D46" s="14">
        <v>2500000</v>
      </c>
      <c r="E46" s="15">
        <v>2395.88</v>
      </c>
      <c r="F46" s="16">
        <v>1.7500000000000002E-2</v>
      </c>
      <c r="G46" s="16">
        <v>7.6998999999999998E-2</v>
      </c>
    </row>
    <row r="47" spans="1:7" x14ac:dyDescent="0.25">
      <c r="A47" s="13" t="s">
        <v>1575</v>
      </c>
      <c r="B47" s="31" t="s">
        <v>1576</v>
      </c>
      <c r="C47" s="31" t="s">
        <v>758</v>
      </c>
      <c r="D47" s="14">
        <v>2500000</v>
      </c>
      <c r="E47" s="15">
        <v>2391.8000000000002</v>
      </c>
      <c r="F47" s="16">
        <v>1.7500000000000002E-2</v>
      </c>
      <c r="G47" s="16">
        <v>7.6800999999999994E-2</v>
      </c>
    </row>
    <row r="48" spans="1:7" x14ac:dyDescent="0.25">
      <c r="A48" s="13" t="s">
        <v>1577</v>
      </c>
      <c r="B48" s="31" t="s">
        <v>1578</v>
      </c>
      <c r="C48" s="31" t="s">
        <v>758</v>
      </c>
      <c r="D48" s="14">
        <v>2500000</v>
      </c>
      <c r="E48" s="15">
        <v>2391.3200000000002</v>
      </c>
      <c r="F48" s="16">
        <v>1.7500000000000002E-2</v>
      </c>
      <c r="G48" s="16">
        <v>7.6800999999999994E-2</v>
      </c>
    </row>
    <row r="49" spans="1:7" x14ac:dyDescent="0.25">
      <c r="A49" s="13" t="s">
        <v>1579</v>
      </c>
      <c r="B49" s="31" t="s">
        <v>1580</v>
      </c>
      <c r="C49" s="31" t="s">
        <v>758</v>
      </c>
      <c r="D49" s="14">
        <v>2500000</v>
      </c>
      <c r="E49" s="15">
        <v>2389.4</v>
      </c>
      <c r="F49" s="16">
        <v>1.7500000000000002E-2</v>
      </c>
      <c r="G49" s="16">
        <v>7.6799999999999993E-2</v>
      </c>
    </row>
    <row r="50" spans="1:7" x14ac:dyDescent="0.25">
      <c r="A50" s="13" t="s">
        <v>1581</v>
      </c>
      <c r="B50" s="31" t="s">
        <v>1582</v>
      </c>
      <c r="C50" s="31" t="s">
        <v>758</v>
      </c>
      <c r="D50" s="14">
        <v>2500000</v>
      </c>
      <c r="E50" s="15">
        <v>2355.79</v>
      </c>
      <c r="F50" s="16">
        <v>1.72E-2</v>
      </c>
      <c r="G50" s="16">
        <v>7.7049999999999993E-2</v>
      </c>
    </row>
    <row r="51" spans="1:7" x14ac:dyDescent="0.25">
      <c r="A51" s="13" t="s">
        <v>1583</v>
      </c>
      <c r="B51" s="31" t="s">
        <v>1584</v>
      </c>
      <c r="C51" s="31" t="s">
        <v>758</v>
      </c>
      <c r="D51" s="14">
        <v>2500000</v>
      </c>
      <c r="E51" s="15">
        <v>2354.1999999999998</v>
      </c>
      <c r="F51" s="16">
        <v>1.72E-2</v>
      </c>
      <c r="G51" s="16">
        <v>7.7149999999999996E-2</v>
      </c>
    </row>
    <row r="52" spans="1:7" x14ac:dyDescent="0.25">
      <c r="A52" s="13" t="s">
        <v>1585</v>
      </c>
      <c r="B52" s="31" t="s">
        <v>1586</v>
      </c>
      <c r="C52" s="31" t="s">
        <v>1551</v>
      </c>
      <c r="D52" s="14">
        <v>2500000</v>
      </c>
      <c r="E52" s="15">
        <v>2349.5100000000002</v>
      </c>
      <c r="F52" s="16">
        <v>1.72E-2</v>
      </c>
      <c r="G52" s="16">
        <v>7.6399999999999996E-2</v>
      </c>
    </row>
    <row r="53" spans="1:7" x14ac:dyDescent="0.25">
      <c r="A53" s="13" t="s">
        <v>1587</v>
      </c>
      <c r="B53" s="31" t="s">
        <v>1588</v>
      </c>
      <c r="C53" s="31" t="s">
        <v>758</v>
      </c>
      <c r="D53" s="14">
        <v>2500000</v>
      </c>
      <c r="E53" s="15">
        <v>2349.1</v>
      </c>
      <c r="F53" s="16">
        <v>1.72E-2</v>
      </c>
      <c r="G53" s="16">
        <v>7.6374999999999998E-2</v>
      </c>
    </row>
    <row r="54" spans="1:7" x14ac:dyDescent="0.25">
      <c r="A54" s="17" t="s">
        <v>230</v>
      </c>
      <c r="B54" s="32"/>
      <c r="C54" s="32"/>
      <c r="D54" s="18"/>
      <c r="E54" s="19">
        <v>83093.91</v>
      </c>
      <c r="F54" s="20">
        <v>0.60719999999999996</v>
      </c>
      <c r="G54" s="21"/>
    </row>
    <row r="55" spans="1:7" x14ac:dyDescent="0.25">
      <c r="A55" s="13"/>
      <c r="B55" s="31"/>
      <c r="C55" s="31"/>
      <c r="D55" s="14"/>
      <c r="E55" s="15"/>
      <c r="F55" s="16"/>
      <c r="G55" s="16"/>
    </row>
    <row r="56" spans="1:7" x14ac:dyDescent="0.25">
      <c r="A56" s="17" t="s">
        <v>761</v>
      </c>
      <c r="B56" s="31"/>
      <c r="C56" s="31"/>
      <c r="D56" s="14"/>
      <c r="E56" s="15"/>
      <c r="F56" s="16"/>
      <c r="G56" s="16"/>
    </row>
    <row r="57" spans="1:7" x14ac:dyDescent="0.25">
      <c r="A57" s="13" t="s">
        <v>1589</v>
      </c>
      <c r="B57" s="31" t="s">
        <v>1590</v>
      </c>
      <c r="C57" s="31" t="s">
        <v>1562</v>
      </c>
      <c r="D57" s="14">
        <v>5000000</v>
      </c>
      <c r="E57" s="15">
        <v>4853.5200000000004</v>
      </c>
      <c r="F57" s="16">
        <v>3.5499999999999997E-2</v>
      </c>
      <c r="G57" s="16">
        <v>7.9250000000000001E-2</v>
      </c>
    </row>
    <row r="58" spans="1:7" x14ac:dyDescent="0.25">
      <c r="A58" s="13" t="s">
        <v>1591</v>
      </c>
      <c r="B58" s="31" t="s">
        <v>1592</v>
      </c>
      <c r="C58" s="31" t="s">
        <v>758</v>
      </c>
      <c r="D58" s="14">
        <v>5000000</v>
      </c>
      <c r="E58" s="15">
        <v>4852.3900000000003</v>
      </c>
      <c r="F58" s="16">
        <v>3.5499999999999997E-2</v>
      </c>
      <c r="G58" s="16">
        <v>8.2250000000000004E-2</v>
      </c>
    </row>
    <row r="59" spans="1:7" x14ac:dyDescent="0.25">
      <c r="A59" s="13" t="s">
        <v>1593</v>
      </c>
      <c r="B59" s="31" t="s">
        <v>1594</v>
      </c>
      <c r="C59" s="31" t="s">
        <v>758</v>
      </c>
      <c r="D59" s="14">
        <v>5000000</v>
      </c>
      <c r="E59" s="15">
        <v>4681.16</v>
      </c>
      <c r="F59" s="16">
        <v>3.4200000000000001E-2</v>
      </c>
      <c r="G59" s="16">
        <v>8.2049999999999998E-2</v>
      </c>
    </row>
    <row r="60" spans="1:7" x14ac:dyDescent="0.25">
      <c r="A60" s="13" t="s">
        <v>1595</v>
      </c>
      <c r="B60" s="31" t="s">
        <v>1596</v>
      </c>
      <c r="C60" s="31" t="s">
        <v>758</v>
      </c>
      <c r="D60" s="14">
        <v>5000000</v>
      </c>
      <c r="E60" s="15">
        <v>4656.3</v>
      </c>
      <c r="F60" s="16">
        <v>3.4000000000000002E-2</v>
      </c>
      <c r="G60" s="16">
        <v>7.7200000000000005E-2</v>
      </c>
    </row>
    <row r="61" spans="1:7" x14ac:dyDescent="0.25">
      <c r="A61" s="13" t="s">
        <v>1597</v>
      </c>
      <c r="B61" s="31" t="s">
        <v>1598</v>
      </c>
      <c r="C61" s="31" t="s">
        <v>758</v>
      </c>
      <c r="D61" s="14">
        <v>5000000</v>
      </c>
      <c r="E61" s="15">
        <v>4651.71</v>
      </c>
      <c r="F61" s="16">
        <v>3.4000000000000002E-2</v>
      </c>
      <c r="G61" s="16">
        <v>7.7200000000000005E-2</v>
      </c>
    </row>
    <row r="62" spans="1:7" x14ac:dyDescent="0.25">
      <c r="A62" s="13" t="s">
        <v>1599</v>
      </c>
      <c r="B62" s="31" t="s">
        <v>1600</v>
      </c>
      <c r="C62" s="31" t="s">
        <v>758</v>
      </c>
      <c r="D62" s="14">
        <v>5000000</v>
      </c>
      <c r="E62" s="15">
        <v>4632.83</v>
      </c>
      <c r="F62" s="16">
        <v>3.3799999999999997E-2</v>
      </c>
      <c r="G62" s="16">
        <v>8.1949999999999995E-2</v>
      </c>
    </row>
    <row r="63" spans="1:7" x14ac:dyDescent="0.25">
      <c r="A63" s="13" t="s">
        <v>1601</v>
      </c>
      <c r="B63" s="31" t="s">
        <v>1602</v>
      </c>
      <c r="C63" s="31" t="s">
        <v>758</v>
      </c>
      <c r="D63" s="14">
        <v>2500000</v>
      </c>
      <c r="E63" s="15">
        <v>2478.5700000000002</v>
      </c>
      <c r="F63" s="16">
        <v>1.8100000000000002E-2</v>
      </c>
      <c r="G63" s="16">
        <v>7.6976000000000003E-2</v>
      </c>
    </row>
    <row r="64" spans="1:7" x14ac:dyDescent="0.25">
      <c r="A64" s="13" t="s">
        <v>1603</v>
      </c>
      <c r="B64" s="31" t="s">
        <v>1604</v>
      </c>
      <c r="C64" s="31" t="s">
        <v>758</v>
      </c>
      <c r="D64" s="14">
        <v>2500000</v>
      </c>
      <c r="E64" s="15">
        <v>2477.06</v>
      </c>
      <c r="F64" s="16">
        <v>1.8100000000000002E-2</v>
      </c>
      <c r="G64" s="16">
        <v>7.3499999999999996E-2</v>
      </c>
    </row>
    <row r="65" spans="1:7" x14ac:dyDescent="0.25">
      <c r="A65" s="13" t="s">
        <v>1605</v>
      </c>
      <c r="B65" s="31" t="s">
        <v>1606</v>
      </c>
      <c r="C65" s="31" t="s">
        <v>758</v>
      </c>
      <c r="D65" s="14">
        <v>2500000</v>
      </c>
      <c r="E65" s="15">
        <v>2429.7199999999998</v>
      </c>
      <c r="F65" s="16">
        <v>1.78E-2</v>
      </c>
      <c r="G65" s="16">
        <v>8.1850000000000006E-2</v>
      </c>
    </row>
    <row r="66" spans="1:7" x14ac:dyDescent="0.25">
      <c r="A66" s="13" t="s">
        <v>1607</v>
      </c>
      <c r="B66" s="31" t="s">
        <v>1608</v>
      </c>
      <c r="C66" s="31" t="s">
        <v>1562</v>
      </c>
      <c r="D66" s="14">
        <v>2500000</v>
      </c>
      <c r="E66" s="15">
        <v>2381.58</v>
      </c>
      <c r="F66" s="16">
        <v>1.7399999999999999E-2</v>
      </c>
      <c r="G66" s="16">
        <v>7.9600000000000004E-2</v>
      </c>
    </row>
    <row r="67" spans="1:7" x14ac:dyDescent="0.25">
      <c r="A67" s="13" t="s">
        <v>1609</v>
      </c>
      <c r="B67" s="31" t="s">
        <v>1610</v>
      </c>
      <c r="C67" s="31" t="s">
        <v>758</v>
      </c>
      <c r="D67" s="14">
        <v>2500000</v>
      </c>
      <c r="E67" s="15">
        <v>2358.0100000000002</v>
      </c>
      <c r="F67" s="16">
        <v>1.72E-2</v>
      </c>
      <c r="G67" s="16">
        <v>7.6050000000000006E-2</v>
      </c>
    </row>
    <row r="68" spans="1:7" x14ac:dyDescent="0.25">
      <c r="A68" s="17" t="s">
        <v>230</v>
      </c>
      <c r="B68" s="32"/>
      <c r="C68" s="32"/>
      <c r="D68" s="18"/>
      <c r="E68" s="19">
        <v>40452.85</v>
      </c>
      <c r="F68" s="20">
        <v>0.29559999999999997</v>
      </c>
      <c r="G68" s="21"/>
    </row>
    <row r="69" spans="1:7" x14ac:dyDescent="0.25">
      <c r="A69" s="13"/>
      <c r="B69" s="31"/>
      <c r="C69" s="31"/>
      <c r="D69" s="14"/>
      <c r="E69" s="15"/>
      <c r="F69" s="16"/>
      <c r="G69" s="16"/>
    </row>
    <row r="70" spans="1:7" x14ac:dyDescent="0.25">
      <c r="A70" s="24" t="s">
        <v>237</v>
      </c>
      <c r="B70" s="33"/>
      <c r="C70" s="33"/>
      <c r="D70" s="25"/>
      <c r="E70" s="19">
        <v>133121.9</v>
      </c>
      <c r="F70" s="20">
        <v>0.97270000000000001</v>
      </c>
      <c r="G70" s="21"/>
    </row>
    <row r="71" spans="1:7" x14ac:dyDescent="0.25">
      <c r="A71" s="13"/>
      <c r="B71" s="31"/>
      <c r="C71" s="31"/>
      <c r="D71" s="14"/>
      <c r="E71" s="15"/>
      <c r="F71" s="16"/>
      <c r="G71" s="16"/>
    </row>
    <row r="72" spans="1:7" x14ac:dyDescent="0.25">
      <c r="A72" s="13"/>
      <c r="B72" s="31"/>
      <c r="C72" s="31"/>
      <c r="D72" s="14"/>
      <c r="E72" s="15"/>
      <c r="F72" s="16"/>
      <c r="G72" s="16"/>
    </row>
    <row r="73" spans="1:7" x14ac:dyDescent="0.25">
      <c r="A73" s="17" t="s">
        <v>1267</v>
      </c>
      <c r="B73" s="31"/>
      <c r="C73" s="31"/>
      <c r="D73" s="14"/>
      <c r="E73" s="15"/>
      <c r="F73" s="16"/>
      <c r="G73" s="16"/>
    </row>
    <row r="74" spans="1:7" x14ac:dyDescent="0.25">
      <c r="A74" s="13" t="s">
        <v>1268</v>
      </c>
      <c r="B74" s="31" t="s">
        <v>1269</v>
      </c>
      <c r="C74" s="31"/>
      <c r="D74" s="14">
        <v>2926.7510000000002</v>
      </c>
      <c r="E74" s="15">
        <v>319.33</v>
      </c>
      <c r="F74" s="16">
        <v>2.3E-3</v>
      </c>
      <c r="G74" s="16"/>
    </row>
    <row r="75" spans="1:7" x14ac:dyDescent="0.25">
      <c r="A75" s="13"/>
      <c r="B75" s="31"/>
      <c r="C75" s="31"/>
      <c r="D75" s="14"/>
      <c r="E75" s="15"/>
      <c r="F75" s="16"/>
      <c r="G75" s="16"/>
    </row>
    <row r="76" spans="1:7" x14ac:dyDescent="0.25">
      <c r="A76" s="24" t="s">
        <v>237</v>
      </c>
      <c r="B76" s="33"/>
      <c r="C76" s="33"/>
      <c r="D76" s="25"/>
      <c r="E76" s="19">
        <v>319.33</v>
      </c>
      <c r="F76" s="20">
        <v>2.3E-3</v>
      </c>
      <c r="G76" s="21"/>
    </row>
    <row r="77" spans="1:7" x14ac:dyDescent="0.25">
      <c r="A77" s="13"/>
      <c r="B77" s="31"/>
      <c r="C77" s="31"/>
      <c r="D77" s="14"/>
      <c r="E77" s="15"/>
      <c r="F77" s="16"/>
      <c r="G77" s="16"/>
    </row>
    <row r="78" spans="1:7" x14ac:dyDescent="0.25">
      <c r="A78" s="17" t="s">
        <v>238</v>
      </c>
      <c r="B78" s="31"/>
      <c r="C78" s="31"/>
      <c r="D78" s="14"/>
      <c r="E78" s="15"/>
      <c r="F78" s="16"/>
      <c r="G78" s="16"/>
    </row>
    <row r="79" spans="1:7" x14ac:dyDescent="0.25">
      <c r="A79" s="13" t="s">
        <v>239</v>
      </c>
      <c r="B79" s="31"/>
      <c r="C79" s="31"/>
      <c r="D79" s="14"/>
      <c r="E79" s="15">
        <v>7096.17</v>
      </c>
      <c r="F79" s="16">
        <v>5.1799999999999999E-2</v>
      </c>
      <c r="G79" s="16">
        <v>6.5728999999999996E-2</v>
      </c>
    </row>
    <row r="80" spans="1:7" x14ac:dyDescent="0.25">
      <c r="A80" s="17" t="s">
        <v>230</v>
      </c>
      <c r="B80" s="32"/>
      <c r="C80" s="32"/>
      <c r="D80" s="18"/>
      <c r="E80" s="19">
        <v>7096.17</v>
      </c>
      <c r="F80" s="20">
        <v>5.1799999999999999E-2</v>
      </c>
      <c r="G80" s="21"/>
    </row>
    <row r="81" spans="1:7" x14ac:dyDescent="0.25">
      <c r="A81" s="13"/>
      <c r="B81" s="31"/>
      <c r="C81" s="31"/>
      <c r="D81" s="14"/>
      <c r="E81" s="15"/>
      <c r="F81" s="16"/>
      <c r="G81" s="16"/>
    </row>
    <row r="82" spans="1:7" x14ac:dyDescent="0.25">
      <c r="A82" s="24" t="s">
        <v>237</v>
      </c>
      <c r="B82" s="33"/>
      <c r="C82" s="33"/>
      <c r="D82" s="25"/>
      <c r="E82" s="19">
        <v>7096.17</v>
      </c>
      <c r="F82" s="20">
        <v>5.1799999999999999E-2</v>
      </c>
      <c r="G82" s="21"/>
    </row>
    <row r="83" spans="1:7" x14ac:dyDescent="0.25">
      <c r="A83" s="13" t="s">
        <v>240</v>
      </c>
      <c r="B83" s="31"/>
      <c r="C83" s="31"/>
      <c r="D83" s="14"/>
      <c r="E83" s="15">
        <v>111.45356820000001</v>
      </c>
      <c r="F83" s="16">
        <v>8.1400000000000005E-4</v>
      </c>
      <c r="G83" s="16"/>
    </row>
    <row r="84" spans="1:7" x14ac:dyDescent="0.25">
      <c r="A84" s="13" t="s">
        <v>241</v>
      </c>
      <c r="B84" s="31"/>
      <c r="C84" s="31"/>
      <c r="D84" s="14"/>
      <c r="E84" s="35">
        <v>-10326.563568199999</v>
      </c>
      <c r="F84" s="36">
        <v>-7.5513999999999998E-2</v>
      </c>
      <c r="G84" s="16">
        <v>6.5728999999999996E-2</v>
      </c>
    </row>
    <row r="85" spans="1:7" x14ac:dyDescent="0.25">
      <c r="A85" s="26" t="s">
        <v>242</v>
      </c>
      <c r="B85" s="34"/>
      <c r="C85" s="34"/>
      <c r="D85" s="27"/>
      <c r="E85" s="28">
        <v>136876.57999999999</v>
      </c>
      <c r="F85" s="29">
        <v>1</v>
      </c>
      <c r="G85" s="29"/>
    </row>
    <row r="87" spans="1:7" x14ac:dyDescent="0.25">
      <c r="A87" s="1" t="s">
        <v>766</v>
      </c>
    </row>
    <row r="88" spans="1:7" x14ac:dyDescent="0.25">
      <c r="A88" s="1" t="s">
        <v>243</v>
      </c>
    </row>
    <row r="90" spans="1:7" x14ac:dyDescent="0.25">
      <c r="A90" s="1" t="s">
        <v>244</v>
      </c>
    </row>
    <row r="91" spans="1:7" x14ac:dyDescent="0.25">
      <c r="A91" s="48" t="s">
        <v>245</v>
      </c>
      <c r="B91" s="3" t="s">
        <v>130</v>
      </c>
    </row>
    <row r="92" spans="1:7" x14ac:dyDescent="0.25">
      <c r="A92" t="s">
        <v>246</v>
      </c>
    </row>
    <row r="93" spans="1:7" x14ac:dyDescent="0.25">
      <c r="A93" t="s">
        <v>337</v>
      </c>
      <c r="B93" t="s">
        <v>248</v>
      </c>
      <c r="C93" t="s">
        <v>248</v>
      </c>
    </row>
    <row r="94" spans="1:7" x14ac:dyDescent="0.25">
      <c r="B94" s="49">
        <v>45657</v>
      </c>
      <c r="C94" s="49">
        <v>45688</v>
      </c>
    </row>
    <row r="95" spans="1:7" x14ac:dyDescent="0.25">
      <c r="A95" t="s">
        <v>1611</v>
      </c>
      <c r="B95">
        <v>30.114100000000001</v>
      </c>
      <c r="C95">
        <v>30.293199999999999</v>
      </c>
    </row>
    <row r="96" spans="1:7" x14ac:dyDescent="0.25">
      <c r="A96" t="s">
        <v>1270</v>
      </c>
      <c r="B96" t="s">
        <v>1271</v>
      </c>
      <c r="C96" t="s">
        <v>1272</v>
      </c>
    </row>
    <row r="97" spans="1:3" x14ac:dyDescent="0.25">
      <c r="A97" t="s">
        <v>338</v>
      </c>
      <c r="B97">
        <v>30.117999999999999</v>
      </c>
      <c r="C97">
        <v>30.2972</v>
      </c>
    </row>
    <row r="98" spans="1:3" x14ac:dyDescent="0.25">
      <c r="A98" t="s">
        <v>339</v>
      </c>
      <c r="B98">
        <v>28.086200000000002</v>
      </c>
      <c r="C98">
        <v>28.253299999999999</v>
      </c>
    </row>
    <row r="99" spans="1:3" x14ac:dyDescent="0.25">
      <c r="A99" t="s">
        <v>1612</v>
      </c>
      <c r="B99" t="s">
        <v>1271</v>
      </c>
      <c r="C99" t="s">
        <v>1272</v>
      </c>
    </row>
    <row r="100" spans="1:3" x14ac:dyDescent="0.25">
      <c r="A100" t="s">
        <v>1613</v>
      </c>
      <c r="B100">
        <v>23.46</v>
      </c>
      <c r="C100">
        <v>23.585999999999999</v>
      </c>
    </row>
    <row r="101" spans="1:3" x14ac:dyDescent="0.25">
      <c r="A101" t="s">
        <v>1614</v>
      </c>
      <c r="B101" t="s">
        <v>1271</v>
      </c>
      <c r="C101" t="s">
        <v>1272</v>
      </c>
    </row>
    <row r="102" spans="1:3" x14ac:dyDescent="0.25">
      <c r="A102" t="s">
        <v>1615</v>
      </c>
      <c r="B102">
        <v>27.188500000000001</v>
      </c>
      <c r="C102">
        <v>27.334599999999998</v>
      </c>
    </row>
    <row r="103" spans="1:3" x14ac:dyDescent="0.25">
      <c r="A103" t="s">
        <v>1616</v>
      </c>
      <c r="B103" t="s">
        <v>1271</v>
      </c>
      <c r="C103" t="s">
        <v>1272</v>
      </c>
    </row>
    <row r="104" spans="1:3" x14ac:dyDescent="0.25">
      <c r="A104" t="s">
        <v>1617</v>
      </c>
      <c r="B104">
        <v>27.415099999999999</v>
      </c>
      <c r="C104">
        <v>27.5625</v>
      </c>
    </row>
    <row r="105" spans="1:3" x14ac:dyDescent="0.25">
      <c r="A105" t="s">
        <v>1618</v>
      </c>
      <c r="B105">
        <v>25.789100000000001</v>
      </c>
      <c r="C105">
        <v>25.927800000000001</v>
      </c>
    </row>
    <row r="106" spans="1:3" x14ac:dyDescent="0.25">
      <c r="A106" t="s">
        <v>1276</v>
      </c>
      <c r="B106" t="s">
        <v>1271</v>
      </c>
      <c r="C106" t="s">
        <v>1272</v>
      </c>
    </row>
    <row r="107" spans="1:3" x14ac:dyDescent="0.25">
      <c r="A107" t="s">
        <v>1280</v>
      </c>
    </row>
    <row r="109" spans="1:3" x14ac:dyDescent="0.25">
      <c r="A109" t="s">
        <v>250</v>
      </c>
      <c r="B109" s="3" t="s">
        <v>130</v>
      </c>
    </row>
    <row r="110" spans="1:3" x14ac:dyDescent="0.25">
      <c r="A110" t="s">
        <v>251</v>
      </c>
      <c r="B110" s="3" t="s">
        <v>130</v>
      </c>
    </row>
    <row r="111" spans="1:3" ht="30" customHeight="1" x14ac:dyDescent="0.25">
      <c r="A111" s="48" t="s">
        <v>252</v>
      </c>
      <c r="B111" s="3" t="s">
        <v>130</v>
      </c>
    </row>
    <row r="112" spans="1:3" ht="30" customHeight="1" x14ac:dyDescent="0.25">
      <c r="A112" s="48" t="s">
        <v>253</v>
      </c>
      <c r="B112" s="3" t="s">
        <v>130</v>
      </c>
    </row>
    <row r="113" spans="1:2" x14ac:dyDescent="0.25">
      <c r="A113" t="s">
        <v>254</v>
      </c>
      <c r="B113" s="50">
        <f>+B128</f>
        <v>0.69691215350308322</v>
      </c>
    </row>
    <row r="114" spans="1:2" ht="45" customHeight="1" x14ac:dyDescent="0.25">
      <c r="A114" s="48" t="s">
        <v>255</v>
      </c>
      <c r="B114" s="3" t="s">
        <v>130</v>
      </c>
    </row>
    <row r="115" spans="1:2" x14ac:dyDescent="0.25">
      <c r="B115" s="3"/>
    </row>
    <row r="116" spans="1:2" ht="30" customHeight="1" x14ac:dyDescent="0.25">
      <c r="A116" s="48" t="s">
        <v>256</v>
      </c>
      <c r="B116" s="3" t="s">
        <v>130</v>
      </c>
    </row>
    <row r="117" spans="1:2" ht="30" customHeight="1" x14ac:dyDescent="0.25">
      <c r="A117" s="48" t="s">
        <v>257</v>
      </c>
      <c r="B117">
        <v>25547.11</v>
      </c>
    </row>
    <row r="118" spans="1:2" ht="30" customHeight="1" x14ac:dyDescent="0.25">
      <c r="A118" s="48" t="s">
        <v>258</v>
      </c>
      <c r="B118" s="3" t="s">
        <v>130</v>
      </c>
    </row>
    <row r="119" spans="1:2" ht="30" customHeight="1" x14ac:dyDescent="0.25">
      <c r="A119" s="48" t="s">
        <v>259</v>
      </c>
      <c r="B119" s="3" t="s">
        <v>130</v>
      </c>
    </row>
    <row r="121" spans="1:2" x14ac:dyDescent="0.25">
      <c r="A121" t="s">
        <v>260</v>
      </c>
    </row>
    <row r="122" spans="1:2" ht="30" customHeight="1" x14ac:dyDescent="0.25">
      <c r="A122" s="52" t="s">
        <v>261</v>
      </c>
      <c r="B122" s="56" t="s">
        <v>1619</v>
      </c>
    </row>
    <row r="123" spans="1:2" ht="30" customHeight="1" x14ac:dyDescent="0.25">
      <c r="A123" s="52" t="s">
        <v>263</v>
      </c>
      <c r="B123" s="56" t="s">
        <v>1620</v>
      </c>
    </row>
    <row r="124" spans="1:2" x14ac:dyDescent="0.25">
      <c r="A124" s="52"/>
      <c r="B124" s="52"/>
    </row>
    <row r="125" spans="1:2" x14ac:dyDescent="0.25">
      <c r="A125" s="52" t="s">
        <v>265</v>
      </c>
      <c r="B125" s="53">
        <v>7.6040534229616918</v>
      </c>
    </row>
    <row r="126" spans="1:2" x14ac:dyDescent="0.25">
      <c r="A126" s="52"/>
      <c r="B126" s="52"/>
    </row>
    <row r="127" spans="1:2" x14ac:dyDescent="0.25">
      <c r="A127" s="52" t="s">
        <v>266</v>
      </c>
      <c r="B127" s="54">
        <v>0.69899999999999995</v>
      </c>
    </row>
    <row r="128" spans="1:2" x14ac:dyDescent="0.25">
      <c r="A128" s="52" t="s">
        <v>267</v>
      </c>
      <c r="B128" s="54">
        <v>0.69691215350308322</v>
      </c>
    </row>
    <row r="129" spans="1:6" x14ac:dyDescent="0.25">
      <c r="A129" s="52"/>
      <c r="B129" s="52"/>
    </row>
    <row r="130" spans="1:6" x14ac:dyDescent="0.25">
      <c r="A130" s="52" t="s">
        <v>268</v>
      </c>
      <c r="B130" s="55">
        <v>45688</v>
      </c>
    </row>
    <row r="132" spans="1:6" ht="69.95" customHeight="1" x14ac:dyDescent="0.25">
      <c r="A132" s="75" t="s">
        <v>269</v>
      </c>
      <c r="B132" s="75" t="s">
        <v>270</v>
      </c>
      <c r="C132" s="75" t="s">
        <v>4</v>
      </c>
      <c r="D132" s="75" t="s">
        <v>5</v>
      </c>
      <c r="E132" s="75" t="s">
        <v>4</v>
      </c>
      <c r="F132" s="75" t="s">
        <v>5</v>
      </c>
    </row>
    <row r="133" spans="1:6" ht="69.95" customHeight="1" x14ac:dyDescent="0.25">
      <c r="A133" s="75" t="s">
        <v>1619</v>
      </c>
      <c r="B133" s="75"/>
      <c r="C133" s="75" t="s">
        <v>55</v>
      </c>
      <c r="D133" s="75"/>
      <c r="E133" s="75" t="s">
        <v>56</v>
      </c>
      <c r="F133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88"/>
  <sheetViews>
    <sheetView showGridLines="0" workbookViewId="0">
      <pane ySplit="4" topLeftCell="A58" activePane="bottomLeft" state="frozen"/>
      <selection pane="bottomLeft" activeCell="A63" sqref="A63:XFD6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1621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1622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1623</v>
      </c>
      <c r="B11" s="31" t="s">
        <v>1624</v>
      </c>
      <c r="C11" s="31" t="s">
        <v>138</v>
      </c>
      <c r="D11" s="14">
        <v>53500000</v>
      </c>
      <c r="E11" s="15">
        <v>54855.85</v>
      </c>
      <c r="F11" s="16">
        <v>8.9899999999999994E-2</v>
      </c>
      <c r="G11" s="16">
        <v>7.1150000000000005E-2</v>
      </c>
    </row>
    <row r="12" spans="1:8" x14ac:dyDescent="0.25">
      <c r="A12" s="13" t="s">
        <v>1625</v>
      </c>
      <c r="B12" s="31" t="s">
        <v>1626</v>
      </c>
      <c r="C12" s="31" t="s">
        <v>135</v>
      </c>
      <c r="D12" s="14">
        <v>40500000</v>
      </c>
      <c r="E12" s="15">
        <v>41603.019999999997</v>
      </c>
      <c r="F12" s="16">
        <v>6.8199999999999997E-2</v>
      </c>
      <c r="G12" s="16">
        <v>7.0912000000000003E-2</v>
      </c>
    </row>
    <row r="13" spans="1:8" x14ac:dyDescent="0.25">
      <c r="A13" s="13" t="s">
        <v>1627</v>
      </c>
      <c r="B13" s="31" t="s">
        <v>1628</v>
      </c>
      <c r="C13" s="31" t="s">
        <v>135</v>
      </c>
      <c r="D13" s="14">
        <v>37700000</v>
      </c>
      <c r="E13" s="15">
        <v>38435.040000000001</v>
      </c>
      <c r="F13" s="16">
        <v>6.3E-2</v>
      </c>
      <c r="G13" s="16">
        <v>7.2566000000000005E-2</v>
      </c>
    </row>
    <row r="14" spans="1:8" x14ac:dyDescent="0.25">
      <c r="A14" s="13" t="s">
        <v>1629</v>
      </c>
      <c r="B14" s="31" t="s">
        <v>1630</v>
      </c>
      <c r="C14" s="31" t="s">
        <v>135</v>
      </c>
      <c r="D14" s="14">
        <v>37500000</v>
      </c>
      <c r="E14" s="15">
        <v>38196.410000000003</v>
      </c>
      <c r="F14" s="16">
        <v>6.2600000000000003E-2</v>
      </c>
      <c r="G14" s="16">
        <v>7.2249999999999995E-2</v>
      </c>
    </row>
    <row r="15" spans="1:8" x14ac:dyDescent="0.25">
      <c r="A15" s="13" t="s">
        <v>1631</v>
      </c>
      <c r="B15" s="31" t="s">
        <v>1632</v>
      </c>
      <c r="C15" s="31" t="s">
        <v>135</v>
      </c>
      <c r="D15" s="14">
        <v>37000000</v>
      </c>
      <c r="E15" s="15">
        <v>37599.33</v>
      </c>
      <c r="F15" s="16">
        <v>6.1600000000000002E-2</v>
      </c>
      <c r="G15" s="16">
        <v>7.1986999999999995E-2</v>
      </c>
    </row>
    <row r="16" spans="1:8" x14ac:dyDescent="0.25">
      <c r="A16" s="13" t="s">
        <v>1633</v>
      </c>
      <c r="B16" s="31" t="s">
        <v>1634</v>
      </c>
      <c r="C16" s="31" t="s">
        <v>135</v>
      </c>
      <c r="D16" s="14">
        <v>35000000</v>
      </c>
      <c r="E16" s="15">
        <v>35749.32</v>
      </c>
      <c r="F16" s="16">
        <v>5.8599999999999999E-2</v>
      </c>
      <c r="G16" s="16">
        <v>7.0874000000000006E-2</v>
      </c>
    </row>
    <row r="17" spans="1:7" x14ac:dyDescent="0.25">
      <c r="A17" s="13" t="s">
        <v>1635</v>
      </c>
      <c r="B17" s="31" t="s">
        <v>1636</v>
      </c>
      <c r="C17" s="31" t="s">
        <v>138</v>
      </c>
      <c r="D17" s="14">
        <v>35000000</v>
      </c>
      <c r="E17" s="15">
        <v>35731.120000000003</v>
      </c>
      <c r="F17" s="16">
        <v>5.8500000000000003E-2</v>
      </c>
      <c r="G17" s="16">
        <v>7.1749999999999994E-2</v>
      </c>
    </row>
    <row r="18" spans="1:7" x14ac:dyDescent="0.25">
      <c r="A18" s="13" t="s">
        <v>1637</v>
      </c>
      <c r="B18" s="31" t="s">
        <v>1638</v>
      </c>
      <c r="C18" s="31" t="s">
        <v>135</v>
      </c>
      <c r="D18" s="14">
        <v>35000000</v>
      </c>
      <c r="E18" s="15">
        <v>35660.94</v>
      </c>
      <c r="F18" s="16">
        <v>5.8400000000000001E-2</v>
      </c>
      <c r="G18" s="16">
        <v>7.2098999999999996E-2</v>
      </c>
    </row>
    <row r="19" spans="1:7" x14ac:dyDescent="0.25">
      <c r="A19" s="13" t="s">
        <v>1639</v>
      </c>
      <c r="B19" s="31" t="s">
        <v>1640</v>
      </c>
      <c r="C19" s="31" t="s">
        <v>135</v>
      </c>
      <c r="D19" s="14">
        <v>29500000</v>
      </c>
      <c r="E19" s="15">
        <v>30476.16</v>
      </c>
      <c r="F19" s="16">
        <v>4.99E-2</v>
      </c>
      <c r="G19" s="16">
        <v>7.1987999999999996E-2</v>
      </c>
    </row>
    <row r="20" spans="1:7" x14ac:dyDescent="0.25">
      <c r="A20" s="13" t="s">
        <v>273</v>
      </c>
      <c r="B20" s="31" t="s">
        <v>274</v>
      </c>
      <c r="C20" s="31" t="s">
        <v>135</v>
      </c>
      <c r="D20" s="14">
        <v>24000000</v>
      </c>
      <c r="E20" s="15">
        <v>23557.85</v>
      </c>
      <c r="F20" s="16">
        <v>3.8600000000000002E-2</v>
      </c>
      <c r="G20" s="16">
        <v>7.2550000000000003E-2</v>
      </c>
    </row>
    <row r="21" spans="1:7" x14ac:dyDescent="0.25">
      <c r="A21" s="13" t="s">
        <v>1641</v>
      </c>
      <c r="B21" s="31" t="s">
        <v>1642</v>
      </c>
      <c r="C21" s="31" t="s">
        <v>135</v>
      </c>
      <c r="D21" s="14">
        <v>16000000</v>
      </c>
      <c r="E21" s="15">
        <v>16422.88</v>
      </c>
      <c r="F21" s="16">
        <v>2.69E-2</v>
      </c>
      <c r="G21" s="16">
        <v>7.2566000000000005E-2</v>
      </c>
    </row>
    <row r="22" spans="1:7" x14ac:dyDescent="0.25">
      <c r="A22" s="13" t="s">
        <v>1643</v>
      </c>
      <c r="B22" s="31" t="s">
        <v>1644</v>
      </c>
      <c r="C22" s="31" t="s">
        <v>135</v>
      </c>
      <c r="D22" s="14">
        <v>14500000</v>
      </c>
      <c r="E22" s="15">
        <v>15651.74</v>
      </c>
      <c r="F22" s="16">
        <v>2.5600000000000001E-2</v>
      </c>
      <c r="G22" s="16">
        <v>7.17E-2</v>
      </c>
    </row>
    <row r="23" spans="1:7" x14ac:dyDescent="0.25">
      <c r="A23" s="13" t="s">
        <v>1645</v>
      </c>
      <c r="B23" s="31" t="s">
        <v>1646</v>
      </c>
      <c r="C23" s="31" t="s">
        <v>135</v>
      </c>
      <c r="D23" s="14">
        <v>15000000</v>
      </c>
      <c r="E23" s="15">
        <v>15626.21</v>
      </c>
      <c r="F23" s="16">
        <v>2.5600000000000001E-2</v>
      </c>
      <c r="G23" s="16">
        <v>7.17E-2</v>
      </c>
    </row>
    <row r="24" spans="1:7" x14ac:dyDescent="0.25">
      <c r="A24" s="13" t="s">
        <v>1647</v>
      </c>
      <c r="B24" s="31" t="s">
        <v>1648</v>
      </c>
      <c r="C24" s="31" t="s">
        <v>135</v>
      </c>
      <c r="D24" s="14">
        <v>15000000</v>
      </c>
      <c r="E24" s="15">
        <v>15426.3</v>
      </c>
      <c r="F24" s="16">
        <v>2.53E-2</v>
      </c>
      <c r="G24" s="16">
        <v>7.2098999999999996E-2</v>
      </c>
    </row>
    <row r="25" spans="1:7" x14ac:dyDescent="0.25">
      <c r="A25" s="13" t="s">
        <v>275</v>
      </c>
      <c r="B25" s="31" t="s">
        <v>276</v>
      </c>
      <c r="C25" s="31" t="s">
        <v>135</v>
      </c>
      <c r="D25" s="14">
        <v>13500000</v>
      </c>
      <c r="E25" s="15">
        <v>13246.79</v>
      </c>
      <c r="F25" s="16">
        <v>2.1700000000000001E-2</v>
      </c>
      <c r="G25" s="16">
        <v>7.2650000000000006E-2</v>
      </c>
    </row>
    <row r="26" spans="1:7" x14ac:dyDescent="0.25">
      <c r="A26" s="13" t="s">
        <v>1649</v>
      </c>
      <c r="B26" s="31" t="s">
        <v>1650</v>
      </c>
      <c r="C26" s="31" t="s">
        <v>135</v>
      </c>
      <c r="D26" s="14">
        <v>10000000</v>
      </c>
      <c r="E26" s="15">
        <v>10333.68</v>
      </c>
      <c r="F26" s="16">
        <v>1.6899999999999998E-2</v>
      </c>
      <c r="G26" s="16">
        <v>7.2567000000000006E-2</v>
      </c>
    </row>
    <row r="27" spans="1:7" x14ac:dyDescent="0.25">
      <c r="A27" s="13" t="s">
        <v>1651</v>
      </c>
      <c r="B27" s="31" t="s">
        <v>1652</v>
      </c>
      <c r="C27" s="31" t="s">
        <v>135</v>
      </c>
      <c r="D27" s="14">
        <v>9000000</v>
      </c>
      <c r="E27" s="15">
        <v>9229.83</v>
      </c>
      <c r="F27" s="16">
        <v>1.5100000000000001E-2</v>
      </c>
      <c r="G27" s="16">
        <v>7.2099999999999997E-2</v>
      </c>
    </row>
    <row r="28" spans="1:7" x14ac:dyDescent="0.25">
      <c r="A28" s="13" t="s">
        <v>1653</v>
      </c>
      <c r="B28" s="31" t="s">
        <v>1654</v>
      </c>
      <c r="C28" s="31" t="s">
        <v>135</v>
      </c>
      <c r="D28" s="14">
        <v>8000000</v>
      </c>
      <c r="E28" s="15">
        <v>8148.93</v>
      </c>
      <c r="F28" s="16">
        <v>1.3299999999999999E-2</v>
      </c>
      <c r="G28" s="16">
        <v>7.1024000000000004E-2</v>
      </c>
    </row>
    <row r="29" spans="1:7" x14ac:dyDescent="0.25">
      <c r="A29" s="13" t="s">
        <v>1655</v>
      </c>
      <c r="B29" s="31" t="s">
        <v>1656</v>
      </c>
      <c r="C29" s="31" t="s">
        <v>135</v>
      </c>
      <c r="D29" s="14">
        <v>1000000</v>
      </c>
      <c r="E29" s="15">
        <v>1020.8</v>
      </c>
      <c r="F29" s="16">
        <v>1.6999999999999999E-3</v>
      </c>
      <c r="G29" s="16">
        <v>7.2999999999999995E-2</v>
      </c>
    </row>
    <row r="30" spans="1:7" x14ac:dyDescent="0.25">
      <c r="A30" s="17" t="s">
        <v>230</v>
      </c>
      <c r="B30" s="32"/>
      <c r="C30" s="32"/>
      <c r="D30" s="18"/>
      <c r="E30" s="19">
        <v>476972.2</v>
      </c>
      <c r="F30" s="20">
        <v>0.78139999999999998</v>
      </c>
      <c r="G30" s="21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17" t="s">
        <v>231</v>
      </c>
      <c r="B32" s="31"/>
      <c r="C32" s="31"/>
      <c r="D32" s="14"/>
      <c r="E32" s="15"/>
      <c r="F32" s="16"/>
      <c r="G32" s="16"/>
    </row>
    <row r="33" spans="1:7" x14ac:dyDescent="0.25">
      <c r="A33" s="13" t="s">
        <v>1657</v>
      </c>
      <c r="B33" s="31" t="s">
        <v>1658</v>
      </c>
      <c r="C33" s="31" t="s">
        <v>234</v>
      </c>
      <c r="D33" s="14">
        <v>110500000</v>
      </c>
      <c r="E33" s="15">
        <v>113948.93</v>
      </c>
      <c r="F33" s="16">
        <v>0.1867</v>
      </c>
      <c r="G33" s="16">
        <v>6.8629999999999997E-2</v>
      </c>
    </row>
    <row r="34" spans="1:7" x14ac:dyDescent="0.25">
      <c r="A34" s="17" t="s">
        <v>230</v>
      </c>
      <c r="B34" s="32"/>
      <c r="C34" s="32"/>
      <c r="D34" s="18"/>
      <c r="E34" s="19">
        <v>113948.93</v>
      </c>
      <c r="F34" s="20">
        <v>0.1867</v>
      </c>
      <c r="G34" s="21"/>
    </row>
    <row r="35" spans="1:7" x14ac:dyDescent="0.25">
      <c r="A35" s="13"/>
      <c r="B35" s="31"/>
      <c r="C35" s="31"/>
      <c r="D35" s="14"/>
      <c r="E35" s="15"/>
      <c r="F35" s="16"/>
      <c r="G35" s="16"/>
    </row>
    <row r="36" spans="1:7" x14ac:dyDescent="0.25">
      <c r="A36" s="17" t="s">
        <v>235</v>
      </c>
      <c r="B36" s="31"/>
      <c r="C36" s="31"/>
      <c r="D36" s="14"/>
      <c r="E36" s="15"/>
      <c r="F36" s="16"/>
      <c r="G36" s="16"/>
    </row>
    <row r="37" spans="1:7" x14ac:dyDescent="0.25">
      <c r="A37" s="17" t="s">
        <v>230</v>
      </c>
      <c r="B37" s="31"/>
      <c r="C37" s="31"/>
      <c r="D37" s="14"/>
      <c r="E37" s="22" t="s">
        <v>130</v>
      </c>
      <c r="F37" s="23" t="s">
        <v>130</v>
      </c>
      <c r="G37" s="16"/>
    </row>
    <row r="38" spans="1:7" x14ac:dyDescent="0.25">
      <c r="A38" s="13"/>
      <c r="B38" s="31"/>
      <c r="C38" s="31"/>
      <c r="D38" s="14"/>
      <c r="E38" s="15"/>
      <c r="F38" s="16"/>
      <c r="G38" s="16"/>
    </row>
    <row r="39" spans="1:7" x14ac:dyDescent="0.25">
      <c r="A39" s="17" t="s">
        <v>236</v>
      </c>
      <c r="B39" s="31"/>
      <c r="C39" s="31"/>
      <c r="D39" s="14"/>
      <c r="E39" s="15"/>
      <c r="F39" s="16"/>
      <c r="G39" s="16"/>
    </row>
    <row r="40" spans="1:7" x14ac:dyDescent="0.25">
      <c r="A40" s="17" t="s">
        <v>230</v>
      </c>
      <c r="B40" s="31"/>
      <c r="C40" s="31"/>
      <c r="D40" s="14"/>
      <c r="E40" s="22" t="s">
        <v>130</v>
      </c>
      <c r="F40" s="23" t="s">
        <v>130</v>
      </c>
      <c r="G40" s="16"/>
    </row>
    <row r="41" spans="1:7" x14ac:dyDescent="0.25">
      <c r="A41" s="13"/>
      <c r="B41" s="31"/>
      <c r="C41" s="31"/>
      <c r="D41" s="14"/>
      <c r="E41" s="15"/>
      <c r="F41" s="16"/>
      <c r="G41" s="16"/>
    </row>
    <row r="42" spans="1:7" x14ac:dyDescent="0.25">
      <c r="A42" s="24" t="s">
        <v>237</v>
      </c>
      <c r="B42" s="33"/>
      <c r="C42" s="33"/>
      <c r="D42" s="25"/>
      <c r="E42" s="19">
        <v>590921.13</v>
      </c>
      <c r="F42" s="20">
        <v>0.96809999999999996</v>
      </c>
      <c r="G42" s="21"/>
    </row>
    <row r="43" spans="1:7" x14ac:dyDescent="0.25">
      <c r="A43" s="13"/>
      <c r="B43" s="31"/>
      <c r="C43" s="31"/>
      <c r="D43" s="14"/>
      <c r="E43" s="15"/>
      <c r="F43" s="16"/>
      <c r="G43" s="16"/>
    </row>
    <row r="44" spans="1:7" x14ac:dyDescent="0.25">
      <c r="A44" s="13"/>
      <c r="B44" s="31"/>
      <c r="C44" s="31"/>
      <c r="D44" s="14"/>
      <c r="E44" s="15"/>
      <c r="F44" s="16"/>
      <c r="G44" s="16"/>
    </row>
    <row r="45" spans="1:7" x14ac:dyDescent="0.25">
      <c r="A45" s="17" t="s">
        <v>238</v>
      </c>
      <c r="B45" s="31"/>
      <c r="C45" s="31"/>
      <c r="D45" s="14"/>
      <c r="E45" s="15"/>
      <c r="F45" s="16"/>
      <c r="G45" s="16"/>
    </row>
    <row r="46" spans="1:7" x14ac:dyDescent="0.25">
      <c r="A46" s="13" t="s">
        <v>239</v>
      </c>
      <c r="B46" s="31"/>
      <c r="C46" s="31"/>
      <c r="D46" s="14"/>
      <c r="E46" s="15">
        <v>2787.49</v>
      </c>
      <c r="F46" s="16">
        <v>4.5999999999999999E-3</v>
      </c>
      <c r="G46" s="16">
        <v>6.5728999999999996E-2</v>
      </c>
    </row>
    <row r="47" spans="1:7" x14ac:dyDescent="0.25">
      <c r="A47" s="17" t="s">
        <v>230</v>
      </c>
      <c r="B47" s="32"/>
      <c r="C47" s="32"/>
      <c r="D47" s="18"/>
      <c r="E47" s="19">
        <v>2787.49</v>
      </c>
      <c r="F47" s="20">
        <v>4.5999999999999999E-3</v>
      </c>
      <c r="G47" s="21"/>
    </row>
    <row r="48" spans="1:7" x14ac:dyDescent="0.25">
      <c r="A48" s="13"/>
      <c r="B48" s="31"/>
      <c r="C48" s="31"/>
      <c r="D48" s="14"/>
      <c r="E48" s="15"/>
      <c r="F48" s="16"/>
      <c r="G48" s="16"/>
    </row>
    <row r="49" spans="1:7" x14ac:dyDescent="0.25">
      <c r="A49" s="24" t="s">
        <v>237</v>
      </c>
      <c r="B49" s="33"/>
      <c r="C49" s="33"/>
      <c r="D49" s="25"/>
      <c r="E49" s="19">
        <v>2787.49</v>
      </c>
      <c r="F49" s="20">
        <v>4.5999999999999999E-3</v>
      </c>
      <c r="G49" s="21"/>
    </row>
    <row r="50" spans="1:7" x14ac:dyDescent="0.25">
      <c r="A50" s="13" t="s">
        <v>240</v>
      </c>
      <c r="B50" s="31"/>
      <c r="C50" s="31"/>
      <c r="D50" s="14"/>
      <c r="E50" s="15">
        <v>16764.419876799999</v>
      </c>
      <c r="F50" s="16">
        <v>2.7463000000000001E-2</v>
      </c>
      <c r="G50" s="16"/>
    </row>
    <row r="51" spans="1:7" x14ac:dyDescent="0.25">
      <c r="A51" s="13" t="s">
        <v>241</v>
      </c>
      <c r="B51" s="31"/>
      <c r="C51" s="31"/>
      <c r="D51" s="14"/>
      <c r="E51" s="35">
        <v>-38.739876799999998</v>
      </c>
      <c r="F51" s="36">
        <v>-1.63E-4</v>
      </c>
      <c r="G51" s="16">
        <v>6.5727999999999995E-2</v>
      </c>
    </row>
    <row r="52" spans="1:7" x14ac:dyDescent="0.25">
      <c r="A52" s="26" t="s">
        <v>242</v>
      </c>
      <c r="B52" s="34"/>
      <c r="C52" s="34"/>
      <c r="D52" s="27"/>
      <c r="E52" s="28">
        <v>610434.30000000005</v>
      </c>
      <c r="F52" s="29">
        <v>1</v>
      </c>
      <c r="G52" s="29"/>
    </row>
    <row r="54" spans="1:7" x14ac:dyDescent="0.25">
      <c r="A54" s="1" t="s">
        <v>243</v>
      </c>
    </row>
    <row r="57" spans="1:7" x14ac:dyDescent="0.25">
      <c r="A57" s="1" t="s">
        <v>244</v>
      </c>
    </row>
    <row r="58" spans="1:7" x14ac:dyDescent="0.25">
      <c r="A58" s="48" t="s">
        <v>245</v>
      </c>
      <c r="B58" s="3" t="s">
        <v>130</v>
      </c>
    </row>
    <row r="59" spans="1:7" x14ac:dyDescent="0.25">
      <c r="A59" t="s">
        <v>246</v>
      </c>
    </row>
    <row r="60" spans="1:7" x14ac:dyDescent="0.25">
      <c r="A60" t="s">
        <v>247</v>
      </c>
      <c r="B60" t="s">
        <v>248</v>
      </c>
      <c r="C60" t="s">
        <v>248</v>
      </c>
    </row>
    <row r="61" spans="1:7" x14ac:dyDescent="0.25">
      <c r="B61" s="49">
        <v>45657</v>
      </c>
      <c r="C61" s="49">
        <v>45688</v>
      </c>
    </row>
    <row r="62" spans="1:7" x14ac:dyDescent="0.25">
      <c r="A62" t="s">
        <v>249</v>
      </c>
      <c r="B62">
        <v>1181.74</v>
      </c>
      <c r="C62">
        <v>1190.7877000000001</v>
      </c>
    </row>
    <row r="64" spans="1:7" x14ac:dyDescent="0.25">
      <c r="A64" t="s">
        <v>250</v>
      </c>
      <c r="B64" s="3" t="s">
        <v>130</v>
      </c>
    </row>
    <row r="65" spans="1:2" x14ac:dyDescent="0.25">
      <c r="A65" t="s">
        <v>251</v>
      </c>
      <c r="B65" s="3" t="s">
        <v>130</v>
      </c>
    </row>
    <row r="66" spans="1:2" ht="30" customHeight="1" x14ac:dyDescent="0.25">
      <c r="A66" s="48" t="s">
        <v>252</v>
      </c>
      <c r="B66" s="3" t="s">
        <v>130</v>
      </c>
    </row>
    <row r="67" spans="1:2" ht="30" customHeight="1" x14ac:dyDescent="0.25">
      <c r="A67" s="48" t="s">
        <v>253</v>
      </c>
      <c r="B67" s="3" t="s">
        <v>130</v>
      </c>
    </row>
    <row r="68" spans="1:2" x14ac:dyDescent="0.25">
      <c r="A68" t="s">
        <v>254</v>
      </c>
      <c r="B68" s="50">
        <f>+B83</f>
        <v>8.0051509934313021</v>
      </c>
    </row>
    <row r="69" spans="1:2" ht="45" customHeight="1" x14ac:dyDescent="0.25">
      <c r="A69" s="48" t="s">
        <v>255</v>
      </c>
      <c r="B69" s="3" t="s">
        <v>130</v>
      </c>
    </row>
    <row r="70" spans="1:2" x14ac:dyDescent="0.25">
      <c r="B70" s="3"/>
    </row>
    <row r="71" spans="1:2" ht="30" customHeight="1" x14ac:dyDescent="0.25">
      <c r="A71" s="48" t="s">
        <v>256</v>
      </c>
      <c r="B71" s="3" t="s">
        <v>130</v>
      </c>
    </row>
    <row r="72" spans="1:2" ht="30" customHeight="1" x14ac:dyDescent="0.25">
      <c r="A72" s="48" t="s">
        <v>257</v>
      </c>
      <c r="B72">
        <v>228248.53</v>
      </c>
    </row>
    <row r="73" spans="1:2" ht="30" customHeight="1" x14ac:dyDescent="0.25">
      <c r="A73" s="48" t="s">
        <v>258</v>
      </c>
      <c r="B73" s="3" t="s">
        <v>130</v>
      </c>
    </row>
    <row r="74" spans="1:2" ht="30" customHeight="1" x14ac:dyDescent="0.25">
      <c r="A74" s="48" t="s">
        <v>259</v>
      </c>
      <c r="B74" s="3" t="s">
        <v>130</v>
      </c>
    </row>
    <row r="76" spans="1:2" x14ac:dyDescent="0.25">
      <c r="A76" t="s">
        <v>260</v>
      </c>
    </row>
    <row r="77" spans="1:2" ht="30" customHeight="1" x14ac:dyDescent="0.25">
      <c r="A77" s="52" t="s">
        <v>261</v>
      </c>
      <c r="B77" s="56" t="s">
        <v>1659</v>
      </c>
    </row>
    <row r="78" spans="1:2" x14ac:dyDescent="0.25">
      <c r="A78" s="52" t="s">
        <v>263</v>
      </c>
      <c r="B78" s="52" t="s">
        <v>264</v>
      </c>
    </row>
    <row r="79" spans="1:2" x14ac:dyDescent="0.25">
      <c r="A79" s="52"/>
      <c r="B79" s="52"/>
    </row>
    <row r="80" spans="1:2" x14ac:dyDescent="0.25">
      <c r="A80" s="52" t="s">
        <v>265</v>
      </c>
      <c r="B80" s="53">
        <v>7.1178947392019909</v>
      </c>
    </row>
    <row r="81" spans="1:4" x14ac:dyDescent="0.25">
      <c r="A81" s="52"/>
      <c r="B81" s="52"/>
    </row>
    <row r="82" spans="1:4" x14ac:dyDescent="0.25">
      <c r="A82" s="52" t="s">
        <v>266</v>
      </c>
      <c r="B82" s="54">
        <v>6.1153000000000004</v>
      </c>
    </row>
    <row r="83" spans="1:4" x14ac:dyDescent="0.25">
      <c r="A83" s="52" t="s">
        <v>267</v>
      </c>
      <c r="B83" s="54">
        <v>8.0051509934313021</v>
      </c>
    </row>
    <row r="84" spans="1:4" x14ac:dyDescent="0.25">
      <c r="A84" s="52"/>
      <c r="B84" s="52"/>
    </row>
    <row r="85" spans="1:4" x14ac:dyDescent="0.25">
      <c r="A85" s="52" t="s">
        <v>268</v>
      </c>
      <c r="B85" s="55">
        <v>45688</v>
      </c>
    </row>
    <row r="87" spans="1:4" ht="69.95" customHeight="1" x14ac:dyDescent="0.25">
      <c r="A87" s="75" t="s">
        <v>269</v>
      </c>
      <c r="B87" s="75" t="s">
        <v>270</v>
      </c>
      <c r="C87" s="75" t="s">
        <v>4</v>
      </c>
      <c r="D87" s="75" t="s">
        <v>5</v>
      </c>
    </row>
    <row r="88" spans="1:4" ht="69.95" customHeight="1" x14ac:dyDescent="0.25">
      <c r="A88" s="75" t="s">
        <v>1660</v>
      </c>
      <c r="B88" s="75"/>
      <c r="C88" s="75" t="s">
        <v>58</v>
      </c>
      <c r="D8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81"/>
  <sheetViews>
    <sheetView showGridLines="0" workbookViewId="0">
      <pane ySplit="4" topLeftCell="A48" activePane="bottomLeft" state="frozen"/>
      <selection pane="bottomLeft" activeCell="C56" sqref="C5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1661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1662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7" t="s">
        <v>131</v>
      </c>
      <c r="B8" s="31"/>
      <c r="C8" s="31"/>
      <c r="D8" s="14"/>
      <c r="E8" s="15"/>
      <c r="F8" s="16"/>
      <c r="G8" s="16"/>
    </row>
    <row r="9" spans="1:8" x14ac:dyDescent="0.25">
      <c r="A9" s="17" t="s">
        <v>770</v>
      </c>
      <c r="B9" s="31"/>
      <c r="C9" s="31"/>
      <c r="D9" s="14"/>
      <c r="E9" s="15"/>
      <c r="F9" s="16"/>
      <c r="G9" s="16"/>
    </row>
    <row r="10" spans="1:8" x14ac:dyDescent="0.25">
      <c r="A10" s="17" t="s">
        <v>230</v>
      </c>
      <c r="B10" s="31"/>
      <c r="C10" s="31"/>
      <c r="D10" s="14"/>
      <c r="E10" s="22" t="s">
        <v>130</v>
      </c>
      <c r="F10" s="23" t="s">
        <v>130</v>
      </c>
      <c r="G10" s="16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17" t="s">
        <v>231</v>
      </c>
      <c r="B12" s="31"/>
      <c r="C12" s="31"/>
      <c r="D12" s="14"/>
      <c r="E12" s="15"/>
      <c r="F12" s="16"/>
      <c r="G12" s="16"/>
    </row>
    <row r="13" spans="1:8" x14ac:dyDescent="0.25">
      <c r="A13" s="13" t="s">
        <v>1362</v>
      </c>
      <c r="B13" s="31" t="s">
        <v>1363</v>
      </c>
      <c r="C13" s="31" t="s">
        <v>234</v>
      </c>
      <c r="D13" s="14">
        <v>4675000</v>
      </c>
      <c r="E13" s="15">
        <v>4753.54</v>
      </c>
      <c r="F13" s="16">
        <v>0.51880000000000004</v>
      </c>
      <c r="G13" s="16">
        <v>6.7115999999999995E-2</v>
      </c>
    </row>
    <row r="14" spans="1:8" x14ac:dyDescent="0.25">
      <c r="A14" s="17" t="s">
        <v>230</v>
      </c>
      <c r="B14" s="32"/>
      <c r="C14" s="32"/>
      <c r="D14" s="18"/>
      <c r="E14" s="19">
        <v>4753.54</v>
      </c>
      <c r="F14" s="20">
        <v>0.51880000000000004</v>
      </c>
      <c r="G14" s="21"/>
    </row>
    <row r="15" spans="1:8" x14ac:dyDescent="0.25">
      <c r="A15" s="13"/>
      <c r="B15" s="31"/>
      <c r="C15" s="31"/>
      <c r="D15" s="14"/>
      <c r="E15" s="15"/>
      <c r="F15" s="16"/>
      <c r="G15" s="16"/>
    </row>
    <row r="16" spans="1:8" x14ac:dyDescent="0.25">
      <c r="A16" s="17" t="s">
        <v>775</v>
      </c>
      <c r="B16" s="31"/>
      <c r="C16" s="31"/>
      <c r="D16" s="14"/>
      <c r="E16" s="15"/>
      <c r="F16" s="16"/>
      <c r="G16" s="16"/>
    </row>
    <row r="17" spans="1:7" x14ac:dyDescent="0.25">
      <c r="A17" s="13" t="s">
        <v>1663</v>
      </c>
      <c r="B17" s="31" t="s">
        <v>1664</v>
      </c>
      <c r="C17" s="31" t="s">
        <v>234</v>
      </c>
      <c r="D17" s="14">
        <v>1500000</v>
      </c>
      <c r="E17" s="15">
        <v>1509.05</v>
      </c>
      <c r="F17" s="16">
        <v>0.16470000000000001</v>
      </c>
      <c r="G17" s="16">
        <v>6.9362999999999994E-2</v>
      </c>
    </row>
    <row r="18" spans="1:7" x14ac:dyDescent="0.25">
      <c r="A18" s="13" t="s">
        <v>1665</v>
      </c>
      <c r="B18" s="31" t="s">
        <v>1666</v>
      </c>
      <c r="C18" s="31" t="s">
        <v>234</v>
      </c>
      <c r="D18" s="14">
        <v>1000000</v>
      </c>
      <c r="E18" s="15">
        <v>1016.97</v>
      </c>
      <c r="F18" s="16">
        <v>0.111</v>
      </c>
      <c r="G18" s="16">
        <v>6.9342000000000001E-2</v>
      </c>
    </row>
    <row r="19" spans="1:7" x14ac:dyDescent="0.25">
      <c r="A19" s="13" t="s">
        <v>1667</v>
      </c>
      <c r="B19" s="31" t="s">
        <v>1668</v>
      </c>
      <c r="C19" s="31" t="s">
        <v>234</v>
      </c>
      <c r="D19" s="14">
        <v>500000</v>
      </c>
      <c r="E19" s="15">
        <v>507.06</v>
      </c>
      <c r="F19" s="16">
        <v>5.5300000000000002E-2</v>
      </c>
      <c r="G19" s="16">
        <v>6.9492999999999999E-2</v>
      </c>
    </row>
    <row r="20" spans="1:7" x14ac:dyDescent="0.25">
      <c r="A20" s="13" t="s">
        <v>1669</v>
      </c>
      <c r="B20" s="31" t="s">
        <v>1670</v>
      </c>
      <c r="C20" s="31" t="s">
        <v>234</v>
      </c>
      <c r="D20" s="14">
        <v>500000</v>
      </c>
      <c r="E20" s="15">
        <v>506.95</v>
      </c>
      <c r="F20" s="16">
        <v>5.5300000000000002E-2</v>
      </c>
      <c r="G20" s="16">
        <v>6.9702E-2</v>
      </c>
    </row>
    <row r="21" spans="1:7" x14ac:dyDescent="0.25">
      <c r="A21" s="13" t="s">
        <v>1671</v>
      </c>
      <c r="B21" s="31" t="s">
        <v>1672</v>
      </c>
      <c r="C21" s="31" t="s">
        <v>234</v>
      </c>
      <c r="D21" s="14">
        <v>500000</v>
      </c>
      <c r="E21" s="15">
        <v>506.9</v>
      </c>
      <c r="F21" s="16">
        <v>5.5300000000000002E-2</v>
      </c>
      <c r="G21" s="16">
        <v>6.9752999999999996E-2</v>
      </c>
    </row>
    <row r="22" spans="1:7" x14ac:dyDescent="0.25">
      <c r="A22" s="13" t="s">
        <v>1673</v>
      </c>
      <c r="B22" s="31" t="s">
        <v>1674</v>
      </c>
      <c r="C22" s="31" t="s">
        <v>234</v>
      </c>
      <c r="D22" s="14">
        <v>200000</v>
      </c>
      <c r="E22" s="15">
        <v>203.23</v>
      </c>
      <c r="F22" s="16">
        <v>2.2200000000000001E-2</v>
      </c>
      <c r="G22" s="16">
        <v>6.9752999999999996E-2</v>
      </c>
    </row>
    <row r="23" spans="1:7" x14ac:dyDescent="0.25">
      <c r="A23" s="17" t="s">
        <v>230</v>
      </c>
      <c r="B23" s="32"/>
      <c r="C23" s="32"/>
      <c r="D23" s="18"/>
      <c r="E23" s="19">
        <v>4250.16</v>
      </c>
      <c r="F23" s="20">
        <v>0.46379999999999999</v>
      </c>
      <c r="G23" s="21"/>
    </row>
    <row r="24" spans="1:7" x14ac:dyDescent="0.25">
      <c r="A24" s="13"/>
      <c r="B24" s="31"/>
      <c r="C24" s="31"/>
      <c r="D24" s="14"/>
      <c r="E24" s="15"/>
      <c r="F24" s="16"/>
      <c r="G24" s="16"/>
    </row>
    <row r="25" spans="1:7" x14ac:dyDescent="0.25">
      <c r="A25" s="13"/>
      <c r="B25" s="31"/>
      <c r="C25" s="31"/>
      <c r="D25" s="14"/>
      <c r="E25" s="15"/>
      <c r="F25" s="16"/>
      <c r="G25" s="16"/>
    </row>
    <row r="26" spans="1:7" x14ac:dyDescent="0.25">
      <c r="A26" s="17" t="s">
        <v>235</v>
      </c>
      <c r="B26" s="31"/>
      <c r="C26" s="31"/>
      <c r="D26" s="14"/>
      <c r="E26" s="15"/>
      <c r="F26" s="16"/>
      <c r="G26" s="16"/>
    </row>
    <row r="27" spans="1:7" x14ac:dyDescent="0.25">
      <c r="A27" s="17" t="s">
        <v>230</v>
      </c>
      <c r="B27" s="31"/>
      <c r="C27" s="31"/>
      <c r="D27" s="14"/>
      <c r="E27" s="22" t="s">
        <v>130</v>
      </c>
      <c r="F27" s="23" t="s">
        <v>130</v>
      </c>
      <c r="G27" s="16"/>
    </row>
    <row r="28" spans="1:7" x14ac:dyDescent="0.25">
      <c r="A28" s="13"/>
      <c r="B28" s="31"/>
      <c r="C28" s="31"/>
      <c r="D28" s="14"/>
      <c r="E28" s="15"/>
      <c r="F28" s="16"/>
      <c r="G28" s="16"/>
    </row>
    <row r="29" spans="1:7" x14ac:dyDescent="0.25">
      <c r="A29" s="17" t="s">
        <v>236</v>
      </c>
      <c r="B29" s="31"/>
      <c r="C29" s="31"/>
      <c r="D29" s="14"/>
      <c r="E29" s="15"/>
      <c r="F29" s="16"/>
      <c r="G29" s="16"/>
    </row>
    <row r="30" spans="1:7" x14ac:dyDescent="0.25">
      <c r="A30" s="17" t="s">
        <v>230</v>
      </c>
      <c r="B30" s="31"/>
      <c r="C30" s="31"/>
      <c r="D30" s="14"/>
      <c r="E30" s="22" t="s">
        <v>130</v>
      </c>
      <c r="F30" s="23" t="s">
        <v>130</v>
      </c>
      <c r="G30" s="16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24" t="s">
        <v>237</v>
      </c>
      <c r="B32" s="33"/>
      <c r="C32" s="33"/>
      <c r="D32" s="25"/>
      <c r="E32" s="19">
        <v>9003.7000000000007</v>
      </c>
      <c r="F32" s="20">
        <v>0.98260000000000003</v>
      </c>
      <c r="G32" s="21"/>
    </row>
    <row r="33" spans="1:7" x14ac:dyDescent="0.25">
      <c r="A33" s="13"/>
      <c r="B33" s="31"/>
      <c r="C33" s="31"/>
      <c r="D33" s="14"/>
      <c r="E33" s="15"/>
      <c r="F33" s="16"/>
      <c r="G33" s="16"/>
    </row>
    <row r="34" spans="1:7" x14ac:dyDescent="0.25">
      <c r="A34" s="13"/>
      <c r="B34" s="31"/>
      <c r="C34" s="31"/>
      <c r="D34" s="14"/>
      <c r="E34" s="15"/>
      <c r="F34" s="16"/>
      <c r="G34" s="16"/>
    </row>
    <row r="35" spans="1:7" x14ac:dyDescent="0.25">
      <c r="A35" s="17" t="s">
        <v>238</v>
      </c>
      <c r="B35" s="31"/>
      <c r="C35" s="31"/>
      <c r="D35" s="14"/>
      <c r="E35" s="15"/>
      <c r="F35" s="16"/>
      <c r="G35" s="16"/>
    </row>
    <row r="36" spans="1:7" x14ac:dyDescent="0.25">
      <c r="A36" s="13" t="s">
        <v>239</v>
      </c>
      <c r="B36" s="31"/>
      <c r="C36" s="31"/>
      <c r="D36" s="14"/>
      <c r="E36" s="15">
        <v>57.97</v>
      </c>
      <c r="F36" s="16">
        <v>6.3E-3</v>
      </c>
      <c r="G36" s="16">
        <v>6.5728999999999996E-2</v>
      </c>
    </row>
    <row r="37" spans="1:7" x14ac:dyDescent="0.25">
      <c r="A37" s="17" t="s">
        <v>230</v>
      </c>
      <c r="B37" s="32"/>
      <c r="C37" s="32"/>
      <c r="D37" s="18"/>
      <c r="E37" s="19">
        <v>57.97</v>
      </c>
      <c r="F37" s="20">
        <v>6.3E-3</v>
      </c>
      <c r="G37" s="21"/>
    </row>
    <row r="38" spans="1:7" x14ac:dyDescent="0.25">
      <c r="A38" s="13"/>
      <c r="B38" s="31"/>
      <c r="C38" s="31"/>
      <c r="D38" s="14"/>
      <c r="E38" s="15"/>
      <c r="F38" s="16"/>
      <c r="G38" s="16"/>
    </row>
    <row r="39" spans="1:7" x14ac:dyDescent="0.25">
      <c r="A39" s="24" t="s">
        <v>237</v>
      </c>
      <c r="B39" s="33"/>
      <c r="C39" s="33"/>
      <c r="D39" s="25"/>
      <c r="E39" s="19">
        <v>57.97</v>
      </c>
      <c r="F39" s="20">
        <v>6.3E-3</v>
      </c>
      <c r="G39" s="21"/>
    </row>
    <row r="40" spans="1:7" x14ac:dyDescent="0.25">
      <c r="A40" s="13" t="s">
        <v>240</v>
      </c>
      <c r="B40" s="31"/>
      <c r="C40" s="31"/>
      <c r="D40" s="14"/>
      <c r="E40" s="15">
        <v>103.02411960000001</v>
      </c>
      <c r="F40" s="16">
        <v>1.1244000000000001E-2</v>
      </c>
      <c r="G40" s="16"/>
    </row>
    <row r="41" spans="1:7" x14ac:dyDescent="0.25">
      <c r="A41" s="13" t="s">
        <v>241</v>
      </c>
      <c r="B41" s="31"/>
      <c r="C41" s="31"/>
      <c r="D41" s="14"/>
      <c r="E41" s="35">
        <v>-2.8241196</v>
      </c>
      <c r="F41" s="36">
        <v>-1.44E-4</v>
      </c>
      <c r="G41" s="16">
        <v>6.5727999999999995E-2</v>
      </c>
    </row>
    <row r="42" spans="1:7" x14ac:dyDescent="0.25">
      <c r="A42" s="26" t="s">
        <v>242</v>
      </c>
      <c r="B42" s="34"/>
      <c r="C42" s="34"/>
      <c r="D42" s="27"/>
      <c r="E42" s="28">
        <v>9161.8700000000008</v>
      </c>
      <c r="F42" s="29">
        <v>1</v>
      </c>
      <c r="G42" s="29"/>
    </row>
    <row r="44" spans="1:7" x14ac:dyDescent="0.25">
      <c r="A44" s="1" t="s">
        <v>243</v>
      </c>
    </row>
    <row r="47" spans="1:7" x14ac:dyDescent="0.25">
      <c r="A47" s="1" t="s">
        <v>244</v>
      </c>
    </row>
    <row r="48" spans="1:7" x14ac:dyDescent="0.25">
      <c r="A48" s="48" t="s">
        <v>245</v>
      </c>
      <c r="B48" s="3" t="s">
        <v>130</v>
      </c>
    </row>
    <row r="49" spans="1:3" x14ac:dyDescent="0.25">
      <c r="A49" t="s">
        <v>246</v>
      </c>
    </row>
    <row r="50" spans="1:3" x14ac:dyDescent="0.25">
      <c r="A50" t="s">
        <v>337</v>
      </c>
      <c r="B50" t="s">
        <v>248</v>
      </c>
      <c r="C50" t="s">
        <v>248</v>
      </c>
    </row>
    <row r="51" spans="1:3" x14ac:dyDescent="0.25">
      <c r="B51" s="49">
        <v>45657</v>
      </c>
      <c r="C51" s="49">
        <v>45688</v>
      </c>
    </row>
    <row r="52" spans="1:3" x14ac:dyDescent="0.25">
      <c r="A52" t="s">
        <v>493</v>
      </c>
      <c r="B52">
        <v>11.819599999999999</v>
      </c>
      <c r="C52">
        <v>11.9139</v>
      </c>
    </row>
    <row r="53" spans="1:3" x14ac:dyDescent="0.25">
      <c r="A53" t="s">
        <v>339</v>
      </c>
      <c r="B53">
        <v>11.819100000000001</v>
      </c>
      <c r="C53">
        <v>11.913399999999999</v>
      </c>
    </row>
    <row r="54" spans="1:3" x14ac:dyDescent="0.25">
      <c r="A54" t="s">
        <v>494</v>
      </c>
      <c r="B54">
        <v>11.7554</v>
      </c>
      <c r="C54">
        <v>11.8466</v>
      </c>
    </row>
    <row r="55" spans="1:3" x14ac:dyDescent="0.25">
      <c r="A55" t="s">
        <v>341</v>
      </c>
      <c r="B55">
        <v>11.755699999999999</v>
      </c>
      <c r="C55">
        <v>11.8469</v>
      </c>
    </row>
    <row r="57" spans="1:3" x14ac:dyDescent="0.25">
      <c r="A57" t="s">
        <v>250</v>
      </c>
      <c r="B57" s="3" t="s">
        <v>130</v>
      </c>
    </row>
    <row r="58" spans="1:3" x14ac:dyDescent="0.25">
      <c r="A58" t="s">
        <v>251</v>
      </c>
      <c r="B58" s="3" t="s">
        <v>130</v>
      </c>
    </row>
    <row r="59" spans="1:3" ht="30" customHeight="1" x14ac:dyDescent="0.25">
      <c r="A59" s="48" t="s">
        <v>252</v>
      </c>
      <c r="B59" s="3" t="s">
        <v>130</v>
      </c>
    </row>
    <row r="60" spans="1:3" ht="30" customHeight="1" x14ac:dyDescent="0.25">
      <c r="A60" s="48" t="s">
        <v>253</v>
      </c>
      <c r="B60" s="3" t="s">
        <v>130</v>
      </c>
    </row>
    <row r="61" spans="1:3" x14ac:dyDescent="0.25">
      <c r="A61" t="s">
        <v>254</v>
      </c>
      <c r="B61" s="50">
        <f>+B76</f>
        <v>2.2424774392897469</v>
      </c>
    </row>
    <row r="62" spans="1:3" ht="45" customHeight="1" x14ac:dyDescent="0.25">
      <c r="A62" s="48" t="s">
        <v>255</v>
      </c>
      <c r="B62" s="3" t="s">
        <v>130</v>
      </c>
    </row>
    <row r="63" spans="1:3" x14ac:dyDescent="0.25">
      <c r="B63" s="3"/>
    </row>
    <row r="64" spans="1:3" ht="30" customHeight="1" x14ac:dyDescent="0.25">
      <c r="A64" s="48" t="s">
        <v>256</v>
      </c>
      <c r="B64" s="3" t="s">
        <v>130</v>
      </c>
    </row>
    <row r="65" spans="1:4" ht="30" customHeight="1" x14ac:dyDescent="0.25">
      <c r="A65" s="48" t="s">
        <v>257</v>
      </c>
      <c r="B65" t="s">
        <v>130</v>
      </c>
    </row>
    <row r="66" spans="1:4" ht="30" customHeight="1" x14ac:dyDescent="0.25">
      <c r="A66" s="48" t="s">
        <v>258</v>
      </c>
      <c r="B66" s="3" t="s">
        <v>130</v>
      </c>
    </row>
    <row r="67" spans="1:4" ht="30" customHeight="1" x14ac:dyDescent="0.25">
      <c r="A67" s="48" t="s">
        <v>259</v>
      </c>
      <c r="B67" s="3" t="s">
        <v>130</v>
      </c>
    </row>
    <row r="69" spans="1:4" x14ac:dyDescent="0.25">
      <c r="A69" t="s">
        <v>260</v>
      </c>
    </row>
    <row r="70" spans="1:4" ht="60" customHeight="1" x14ac:dyDescent="0.25">
      <c r="A70" s="52" t="s">
        <v>261</v>
      </c>
      <c r="B70" s="56" t="s">
        <v>1675</v>
      </c>
    </row>
    <row r="71" spans="1:4" ht="45" customHeight="1" x14ac:dyDescent="0.25">
      <c r="A71" s="52" t="s">
        <v>263</v>
      </c>
      <c r="B71" s="56" t="s">
        <v>1676</v>
      </c>
    </row>
    <row r="72" spans="1:4" x14ac:dyDescent="0.25">
      <c r="A72" s="52"/>
      <c r="B72" s="52"/>
    </row>
    <row r="73" spans="1:4" x14ac:dyDescent="0.25">
      <c r="A73" s="52" t="s">
        <v>265</v>
      </c>
      <c r="B73" s="53">
        <v>6.8217037114014598</v>
      </c>
    </row>
    <row r="74" spans="1:4" x14ac:dyDescent="0.25">
      <c r="A74" s="52"/>
      <c r="B74" s="52"/>
    </row>
    <row r="75" spans="1:4" x14ac:dyDescent="0.25">
      <c r="A75" s="52" t="s">
        <v>266</v>
      </c>
      <c r="B75" s="54">
        <v>2.0886999999999998</v>
      </c>
    </row>
    <row r="76" spans="1:4" x14ac:dyDescent="0.25">
      <c r="A76" s="52" t="s">
        <v>267</v>
      </c>
      <c r="B76" s="54">
        <v>2.2424774392897469</v>
      </c>
    </row>
    <row r="77" spans="1:4" x14ac:dyDescent="0.25">
      <c r="A77" s="52"/>
      <c r="B77" s="52"/>
    </row>
    <row r="78" spans="1:4" x14ac:dyDescent="0.25">
      <c r="A78" s="52" t="s">
        <v>268</v>
      </c>
      <c r="B78" s="55">
        <v>45688</v>
      </c>
    </row>
    <row r="80" spans="1:4" ht="69.95" customHeight="1" x14ac:dyDescent="0.25">
      <c r="A80" s="75" t="s">
        <v>269</v>
      </c>
      <c r="B80" s="75" t="s">
        <v>270</v>
      </c>
      <c r="C80" s="75" t="s">
        <v>4</v>
      </c>
      <c r="D80" s="75" t="s">
        <v>5</v>
      </c>
    </row>
    <row r="81" spans="1:4" ht="69.95" customHeight="1" x14ac:dyDescent="0.25">
      <c r="A81" s="75" t="s">
        <v>1677</v>
      </c>
      <c r="B81" s="75"/>
      <c r="C81" s="75" t="s">
        <v>60</v>
      </c>
      <c r="D81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showGridLines="0" workbookViewId="0">
      <pane ySplit="4" topLeftCell="A60" activePane="bottomLeft" state="frozen"/>
      <selection pane="bottomLeft" activeCell="B64" sqref="B6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271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272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273</v>
      </c>
      <c r="B11" s="31" t="s">
        <v>274</v>
      </c>
      <c r="C11" s="31" t="s">
        <v>135</v>
      </c>
      <c r="D11" s="14">
        <v>152000000</v>
      </c>
      <c r="E11" s="15">
        <v>149199.70000000001</v>
      </c>
      <c r="F11" s="16">
        <v>0.14019999999999999</v>
      </c>
      <c r="G11" s="16">
        <v>7.2550000000000003E-2</v>
      </c>
    </row>
    <row r="12" spans="1:8" x14ac:dyDescent="0.25">
      <c r="A12" s="13" t="s">
        <v>275</v>
      </c>
      <c r="B12" s="31" t="s">
        <v>276</v>
      </c>
      <c r="C12" s="31" t="s">
        <v>135</v>
      </c>
      <c r="D12" s="14">
        <v>128500000</v>
      </c>
      <c r="E12" s="15">
        <v>126089.85</v>
      </c>
      <c r="F12" s="16">
        <v>0.11849999999999999</v>
      </c>
      <c r="G12" s="16">
        <v>7.2650000000000006E-2</v>
      </c>
    </row>
    <row r="13" spans="1:8" x14ac:dyDescent="0.25">
      <c r="A13" s="13" t="s">
        <v>277</v>
      </c>
      <c r="B13" s="31" t="s">
        <v>278</v>
      </c>
      <c r="C13" s="31" t="s">
        <v>135</v>
      </c>
      <c r="D13" s="14">
        <v>92000000</v>
      </c>
      <c r="E13" s="15">
        <v>90176.47</v>
      </c>
      <c r="F13" s="16">
        <v>8.4699999999999998E-2</v>
      </c>
      <c r="G13" s="16">
        <v>7.1024000000000004E-2</v>
      </c>
    </row>
    <row r="14" spans="1:8" x14ac:dyDescent="0.25">
      <c r="A14" s="13" t="s">
        <v>279</v>
      </c>
      <c r="B14" s="31" t="s">
        <v>280</v>
      </c>
      <c r="C14" s="31" t="s">
        <v>160</v>
      </c>
      <c r="D14" s="14">
        <v>83700000</v>
      </c>
      <c r="E14" s="15">
        <v>84736.960000000006</v>
      </c>
      <c r="F14" s="16">
        <v>7.9600000000000004E-2</v>
      </c>
      <c r="G14" s="16">
        <v>7.2550000000000003E-2</v>
      </c>
    </row>
    <row r="15" spans="1:8" x14ac:dyDescent="0.25">
      <c r="A15" s="13" t="s">
        <v>281</v>
      </c>
      <c r="B15" s="31" t="s">
        <v>282</v>
      </c>
      <c r="C15" s="31" t="s">
        <v>135</v>
      </c>
      <c r="D15" s="14">
        <v>82000000</v>
      </c>
      <c r="E15" s="15">
        <v>80870.61</v>
      </c>
      <c r="F15" s="16">
        <v>7.5999999999999998E-2</v>
      </c>
      <c r="G15" s="16">
        <v>7.1224999999999997E-2</v>
      </c>
    </row>
    <row r="16" spans="1:8" x14ac:dyDescent="0.25">
      <c r="A16" s="13" t="s">
        <v>283</v>
      </c>
      <c r="B16" s="31" t="s">
        <v>284</v>
      </c>
      <c r="C16" s="31" t="s">
        <v>135</v>
      </c>
      <c r="D16" s="14">
        <v>75000000</v>
      </c>
      <c r="E16" s="15">
        <v>73595.7</v>
      </c>
      <c r="F16" s="16">
        <v>6.9199999999999998E-2</v>
      </c>
      <c r="G16" s="16">
        <v>7.2099999999999997E-2</v>
      </c>
    </row>
    <row r="17" spans="1:7" x14ac:dyDescent="0.25">
      <c r="A17" s="13" t="s">
        <v>285</v>
      </c>
      <c r="B17" s="31" t="s">
        <v>286</v>
      </c>
      <c r="C17" s="31" t="s">
        <v>135</v>
      </c>
      <c r="D17" s="14">
        <v>50500000</v>
      </c>
      <c r="E17" s="15">
        <v>52282.55</v>
      </c>
      <c r="F17" s="16">
        <v>4.9099999999999998E-2</v>
      </c>
      <c r="G17" s="16">
        <v>7.1385000000000004E-2</v>
      </c>
    </row>
    <row r="18" spans="1:7" x14ac:dyDescent="0.25">
      <c r="A18" s="13" t="s">
        <v>287</v>
      </c>
      <c r="B18" s="31" t="s">
        <v>288</v>
      </c>
      <c r="C18" s="31" t="s">
        <v>135</v>
      </c>
      <c r="D18" s="14">
        <v>50000000</v>
      </c>
      <c r="E18" s="15">
        <v>48754.85</v>
      </c>
      <c r="F18" s="16">
        <v>4.58E-2</v>
      </c>
      <c r="G18" s="16">
        <v>7.2999999999999995E-2</v>
      </c>
    </row>
    <row r="19" spans="1:7" x14ac:dyDescent="0.25">
      <c r="A19" s="13" t="s">
        <v>289</v>
      </c>
      <c r="B19" s="31" t="s">
        <v>290</v>
      </c>
      <c r="C19" s="31" t="s">
        <v>135</v>
      </c>
      <c r="D19" s="14">
        <v>39500000</v>
      </c>
      <c r="E19" s="15">
        <v>40923.54</v>
      </c>
      <c r="F19" s="16">
        <v>3.85E-2</v>
      </c>
      <c r="G19" s="16">
        <v>7.145E-2</v>
      </c>
    </row>
    <row r="20" spans="1:7" x14ac:dyDescent="0.25">
      <c r="A20" s="13" t="s">
        <v>291</v>
      </c>
      <c r="B20" s="31" t="s">
        <v>292</v>
      </c>
      <c r="C20" s="31" t="s">
        <v>135</v>
      </c>
      <c r="D20" s="14">
        <v>38000000</v>
      </c>
      <c r="E20" s="15">
        <v>37296.050000000003</v>
      </c>
      <c r="F20" s="16">
        <v>3.5099999999999999E-2</v>
      </c>
      <c r="G20" s="16">
        <v>7.1899000000000005E-2</v>
      </c>
    </row>
    <row r="21" spans="1:7" x14ac:dyDescent="0.25">
      <c r="A21" s="13" t="s">
        <v>293</v>
      </c>
      <c r="B21" s="31" t="s">
        <v>294</v>
      </c>
      <c r="C21" s="31" t="s">
        <v>135</v>
      </c>
      <c r="D21" s="14">
        <v>29000000</v>
      </c>
      <c r="E21" s="15">
        <v>28505.09</v>
      </c>
      <c r="F21" s="16">
        <v>2.6800000000000001E-2</v>
      </c>
      <c r="G21" s="16">
        <v>7.2549000000000002E-2</v>
      </c>
    </row>
    <row r="22" spans="1:7" x14ac:dyDescent="0.25">
      <c r="A22" s="13" t="s">
        <v>295</v>
      </c>
      <c r="B22" s="31" t="s">
        <v>296</v>
      </c>
      <c r="C22" s="31" t="s">
        <v>160</v>
      </c>
      <c r="D22" s="14">
        <v>27500000</v>
      </c>
      <c r="E22" s="15">
        <v>27369.82</v>
      </c>
      <c r="F22" s="16">
        <v>2.5700000000000001E-2</v>
      </c>
      <c r="G22" s="16">
        <v>7.2922000000000001E-2</v>
      </c>
    </row>
    <row r="23" spans="1:7" x14ac:dyDescent="0.25">
      <c r="A23" s="13" t="s">
        <v>297</v>
      </c>
      <c r="B23" s="31" t="s">
        <v>298</v>
      </c>
      <c r="C23" s="31" t="s">
        <v>135</v>
      </c>
      <c r="D23" s="14">
        <v>25000000</v>
      </c>
      <c r="E23" s="15">
        <v>25743</v>
      </c>
      <c r="F23" s="16">
        <v>2.4199999999999999E-2</v>
      </c>
      <c r="G23" s="16">
        <v>7.2650000000000006E-2</v>
      </c>
    </row>
    <row r="24" spans="1:7" x14ac:dyDescent="0.25">
      <c r="A24" s="13" t="s">
        <v>299</v>
      </c>
      <c r="B24" s="31" t="s">
        <v>300</v>
      </c>
      <c r="C24" s="31" t="s">
        <v>135</v>
      </c>
      <c r="D24" s="14">
        <v>19000000</v>
      </c>
      <c r="E24" s="15">
        <v>18650.46</v>
      </c>
      <c r="F24" s="16">
        <v>1.7500000000000002E-2</v>
      </c>
      <c r="G24" s="16">
        <v>7.2549000000000002E-2</v>
      </c>
    </row>
    <row r="25" spans="1:7" x14ac:dyDescent="0.25">
      <c r="A25" s="13" t="s">
        <v>301</v>
      </c>
      <c r="B25" s="31" t="s">
        <v>302</v>
      </c>
      <c r="C25" s="31" t="s">
        <v>135</v>
      </c>
      <c r="D25" s="14">
        <v>11000000</v>
      </c>
      <c r="E25" s="15">
        <v>10724.92</v>
      </c>
      <c r="F25" s="16">
        <v>1.01E-2</v>
      </c>
      <c r="G25" s="16">
        <v>7.1675000000000003E-2</v>
      </c>
    </row>
    <row r="26" spans="1:7" x14ac:dyDescent="0.25">
      <c r="A26" s="13" t="s">
        <v>303</v>
      </c>
      <c r="B26" s="31" t="s">
        <v>304</v>
      </c>
      <c r="C26" s="31" t="s">
        <v>135</v>
      </c>
      <c r="D26" s="14">
        <v>10000000</v>
      </c>
      <c r="E26" s="15">
        <v>10005.120000000001</v>
      </c>
      <c r="F26" s="16">
        <v>9.4000000000000004E-3</v>
      </c>
      <c r="G26" s="16">
        <v>7.3598999999999998E-2</v>
      </c>
    </row>
    <row r="27" spans="1:7" x14ac:dyDescent="0.25">
      <c r="A27" s="13" t="s">
        <v>305</v>
      </c>
      <c r="B27" s="31" t="s">
        <v>306</v>
      </c>
      <c r="C27" s="31" t="s">
        <v>135</v>
      </c>
      <c r="D27" s="14">
        <v>9000000</v>
      </c>
      <c r="E27" s="15">
        <v>9408.0499999999993</v>
      </c>
      <c r="F27" s="16">
        <v>8.8000000000000005E-3</v>
      </c>
      <c r="G27" s="16">
        <v>7.1814000000000003E-2</v>
      </c>
    </row>
    <row r="28" spans="1:7" x14ac:dyDescent="0.25">
      <c r="A28" s="13" t="s">
        <v>307</v>
      </c>
      <c r="B28" s="31" t="s">
        <v>308</v>
      </c>
      <c r="C28" s="31" t="s">
        <v>135</v>
      </c>
      <c r="D28" s="14">
        <v>7700000</v>
      </c>
      <c r="E28" s="15">
        <v>7845.08</v>
      </c>
      <c r="F28" s="16">
        <v>7.4000000000000003E-3</v>
      </c>
      <c r="G28" s="16">
        <v>7.1715000000000001E-2</v>
      </c>
    </row>
    <row r="29" spans="1:7" x14ac:dyDescent="0.25">
      <c r="A29" s="13" t="s">
        <v>309</v>
      </c>
      <c r="B29" s="31" t="s">
        <v>310</v>
      </c>
      <c r="C29" s="31" t="s">
        <v>135</v>
      </c>
      <c r="D29" s="14">
        <v>6000000</v>
      </c>
      <c r="E29" s="15">
        <v>6315.49</v>
      </c>
      <c r="F29" s="16">
        <v>5.8999999999999999E-3</v>
      </c>
      <c r="G29" s="16">
        <v>7.1814000000000003E-2</v>
      </c>
    </row>
    <row r="30" spans="1:7" x14ac:dyDescent="0.25">
      <c r="A30" s="13" t="s">
        <v>311</v>
      </c>
      <c r="B30" s="31" t="s">
        <v>312</v>
      </c>
      <c r="C30" s="31" t="s">
        <v>135</v>
      </c>
      <c r="D30" s="14">
        <v>6000000</v>
      </c>
      <c r="E30" s="15">
        <v>6277.95</v>
      </c>
      <c r="F30" s="16">
        <v>5.8999999999999999E-3</v>
      </c>
      <c r="G30" s="16">
        <v>7.1715000000000001E-2</v>
      </c>
    </row>
    <row r="31" spans="1:7" x14ac:dyDescent="0.25">
      <c r="A31" s="13" t="s">
        <v>313</v>
      </c>
      <c r="B31" s="31" t="s">
        <v>314</v>
      </c>
      <c r="C31" s="31" t="s">
        <v>135</v>
      </c>
      <c r="D31" s="14">
        <v>5500000</v>
      </c>
      <c r="E31" s="15">
        <v>5750.05</v>
      </c>
      <c r="F31" s="16">
        <v>5.4000000000000003E-3</v>
      </c>
      <c r="G31" s="16">
        <v>7.1675000000000003E-2</v>
      </c>
    </row>
    <row r="32" spans="1:7" x14ac:dyDescent="0.25">
      <c r="A32" s="13" t="s">
        <v>315</v>
      </c>
      <c r="B32" s="31" t="s">
        <v>316</v>
      </c>
      <c r="C32" s="31" t="s">
        <v>135</v>
      </c>
      <c r="D32" s="14">
        <v>4500000</v>
      </c>
      <c r="E32" s="15">
        <v>4706.4399999999996</v>
      </c>
      <c r="F32" s="16">
        <v>4.4000000000000003E-3</v>
      </c>
      <c r="G32" s="16">
        <v>7.1814000000000003E-2</v>
      </c>
    </row>
    <row r="33" spans="1:7" x14ac:dyDescent="0.25">
      <c r="A33" s="13" t="s">
        <v>317</v>
      </c>
      <c r="B33" s="31" t="s">
        <v>318</v>
      </c>
      <c r="C33" s="31" t="s">
        <v>135</v>
      </c>
      <c r="D33" s="14">
        <v>3500000</v>
      </c>
      <c r="E33" s="15">
        <v>3512.89</v>
      </c>
      <c r="F33" s="16">
        <v>3.3E-3</v>
      </c>
      <c r="G33" s="16">
        <v>7.3598999999999998E-2</v>
      </c>
    </row>
    <row r="34" spans="1:7" x14ac:dyDescent="0.25">
      <c r="A34" s="13" t="s">
        <v>319</v>
      </c>
      <c r="B34" s="31" t="s">
        <v>320</v>
      </c>
      <c r="C34" s="31" t="s">
        <v>160</v>
      </c>
      <c r="D34" s="14">
        <v>1500000</v>
      </c>
      <c r="E34" s="15">
        <v>1569.14</v>
      </c>
      <c r="F34" s="16">
        <v>1.5E-3</v>
      </c>
      <c r="G34" s="16">
        <v>7.2312000000000001E-2</v>
      </c>
    </row>
    <row r="35" spans="1:7" x14ac:dyDescent="0.25">
      <c r="A35" s="13" t="s">
        <v>321</v>
      </c>
      <c r="B35" s="31" t="s">
        <v>322</v>
      </c>
      <c r="C35" s="31" t="s">
        <v>160</v>
      </c>
      <c r="D35" s="14">
        <v>1000000</v>
      </c>
      <c r="E35" s="15">
        <v>1049.58</v>
      </c>
      <c r="F35" s="16">
        <v>1E-3</v>
      </c>
      <c r="G35" s="16">
        <v>7.2313000000000002E-2</v>
      </c>
    </row>
    <row r="36" spans="1:7" x14ac:dyDescent="0.25">
      <c r="A36" s="13" t="s">
        <v>323</v>
      </c>
      <c r="B36" s="31" t="s">
        <v>324</v>
      </c>
      <c r="C36" s="31" t="s">
        <v>135</v>
      </c>
      <c r="D36" s="14">
        <v>1000000</v>
      </c>
      <c r="E36" s="15">
        <v>1016.36</v>
      </c>
      <c r="F36" s="16">
        <v>1E-3</v>
      </c>
      <c r="G36" s="16">
        <v>7.1675000000000003E-2</v>
      </c>
    </row>
    <row r="37" spans="1:7" x14ac:dyDescent="0.25">
      <c r="A37" s="13" t="s">
        <v>325</v>
      </c>
      <c r="B37" s="31" t="s">
        <v>326</v>
      </c>
      <c r="C37" s="31" t="s">
        <v>135</v>
      </c>
      <c r="D37" s="14">
        <v>1000000</v>
      </c>
      <c r="E37" s="15">
        <v>991.17</v>
      </c>
      <c r="F37" s="16">
        <v>8.9999999999999998E-4</v>
      </c>
      <c r="G37" s="16">
        <v>7.1814000000000003E-2</v>
      </c>
    </row>
    <row r="38" spans="1:7" x14ac:dyDescent="0.25">
      <c r="A38" s="13" t="s">
        <v>327</v>
      </c>
      <c r="B38" s="31" t="s">
        <v>328</v>
      </c>
      <c r="C38" s="31" t="s">
        <v>135</v>
      </c>
      <c r="D38" s="14">
        <v>500000</v>
      </c>
      <c r="E38" s="15">
        <v>505.43</v>
      </c>
      <c r="F38" s="16">
        <v>5.0000000000000001E-4</v>
      </c>
      <c r="G38" s="16">
        <v>7.1697999999999998E-2</v>
      </c>
    </row>
    <row r="39" spans="1:7" x14ac:dyDescent="0.25">
      <c r="A39" s="17" t="s">
        <v>230</v>
      </c>
      <c r="B39" s="32"/>
      <c r="C39" s="32"/>
      <c r="D39" s="18"/>
      <c r="E39" s="19">
        <v>953872.32</v>
      </c>
      <c r="F39" s="20">
        <v>0.89639999999999997</v>
      </c>
      <c r="G39" s="21"/>
    </row>
    <row r="40" spans="1:7" x14ac:dyDescent="0.25">
      <c r="A40" s="13"/>
      <c r="B40" s="31"/>
      <c r="C40" s="31"/>
      <c r="D40" s="14"/>
      <c r="E40" s="15"/>
      <c r="F40" s="16"/>
      <c r="G40" s="16"/>
    </row>
    <row r="41" spans="1:7" x14ac:dyDescent="0.25">
      <c r="A41" s="17" t="s">
        <v>231</v>
      </c>
      <c r="B41" s="31"/>
      <c r="C41" s="31"/>
      <c r="D41" s="14"/>
      <c r="E41" s="15"/>
      <c r="F41" s="16"/>
      <c r="G41" s="16"/>
    </row>
    <row r="42" spans="1:7" x14ac:dyDescent="0.25">
      <c r="A42" s="13" t="s">
        <v>329</v>
      </c>
      <c r="B42" s="31" t="s">
        <v>330</v>
      </c>
      <c r="C42" s="31" t="s">
        <v>234</v>
      </c>
      <c r="D42" s="14">
        <v>82500000</v>
      </c>
      <c r="E42" s="15">
        <v>81577.070000000007</v>
      </c>
      <c r="F42" s="16">
        <v>7.6700000000000004E-2</v>
      </c>
      <c r="G42" s="16">
        <v>6.8570000000000006E-2</v>
      </c>
    </row>
    <row r="43" spans="1:7" x14ac:dyDescent="0.25">
      <c r="A43" s="17" t="s">
        <v>230</v>
      </c>
      <c r="B43" s="32"/>
      <c r="C43" s="32"/>
      <c r="D43" s="18"/>
      <c r="E43" s="19">
        <v>81577.070000000007</v>
      </c>
      <c r="F43" s="20">
        <v>7.6700000000000004E-2</v>
      </c>
      <c r="G43" s="21"/>
    </row>
    <row r="44" spans="1:7" x14ac:dyDescent="0.25">
      <c r="A44" s="13"/>
      <c r="B44" s="31"/>
      <c r="C44" s="31"/>
      <c r="D44" s="14"/>
      <c r="E44" s="15"/>
      <c r="F44" s="16"/>
      <c r="G44" s="16"/>
    </row>
    <row r="45" spans="1:7" x14ac:dyDescent="0.25">
      <c r="A45" s="17" t="s">
        <v>235</v>
      </c>
      <c r="B45" s="31"/>
      <c r="C45" s="31"/>
      <c r="D45" s="14"/>
      <c r="E45" s="15"/>
      <c r="F45" s="16"/>
      <c r="G45" s="16"/>
    </row>
    <row r="46" spans="1:7" x14ac:dyDescent="0.25">
      <c r="A46" s="17" t="s">
        <v>230</v>
      </c>
      <c r="B46" s="31"/>
      <c r="C46" s="31"/>
      <c r="D46" s="14"/>
      <c r="E46" s="22" t="s">
        <v>130</v>
      </c>
      <c r="F46" s="23" t="s">
        <v>130</v>
      </c>
      <c r="G46" s="16"/>
    </row>
    <row r="47" spans="1:7" x14ac:dyDescent="0.25">
      <c r="A47" s="13"/>
      <c r="B47" s="31"/>
      <c r="C47" s="31"/>
      <c r="D47" s="14"/>
      <c r="E47" s="15"/>
      <c r="F47" s="16"/>
      <c r="G47" s="16"/>
    </row>
    <row r="48" spans="1:7" x14ac:dyDescent="0.25">
      <c r="A48" s="17" t="s">
        <v>236</v>
      </c>
      <c r="B48" s="31"/>
      <c r="C48" s="31"/>
      <c r="D48" s="14"/>
      <c r="E48" s="15"/>
      <c r="F48" s="16"/>
      <c r="G48" s="16"/>
    </row>
    <row r="49" spans="1:7" x14ac:dyDescent="0.25">
      <c r="A49" s="17" t="s">
        <v>230</v>
      </c>
      <c r="B49" s="31"/>
      <c r="C49" s="31"/>
      <c r="D49" s="14"/>
      <c r="E49" s="22" t="s">
        <v>130</v>
      </c>
      <c r="F49" s="23" t="s">
        <v>130</v>
      </c>
      <c r="G49" s="16"/>
    </row>
    <row r="50" spans="1:7" x14ac:dyDescent="0.25">
      <c r="A50" s="13"/>
      <c r="B50" s="31"/>
      <c r="C50" s="31"/>
      <c r="D50" s="14"/>
      <c r="E50" s="15"/>
      <c r="F50" s="16"/>
      <c r="G50" s="16"/>
    </row>
    <row r="51" spans="1:7" x14ac:dyDescent="0.25">
      <c r="A51" s="24" t="s">
        <v>237</v>
      </c>
      <c r="B51" s="33"/>
      <c r="C51" s="33"/>
      <c r="D51" s="25"/>
      <c r="E51" s="19">
        <v>1035449.39</v>
      </c>
      <c r="F51" s="20">
        <v>0.97309999999999997</v>
      </c>
      <c r="G51" s="21"/>
    </row>
    <row r="52" spans="1:7" x14ac:dyDescent="0.25">
      <c r="A52" s="13"/>
      <c r="B52" s="31"/>
      <c r="C52" s="31"/>
      <c r="D52" s="14"/>
      <c r="E52" s="15"/>
      <c r="F52" s="16"/>
      <c r="G52" s="16"/>
    </row>
    <row r="53" spans="1:7" x14ac:dyDescent="0.25">
      <c r="A53" s="13" t="s">
        <v>240</v>
      </c>
      <c r="B53" s="31"/>
      <c r="C53" s="31"/>
      <c r="D53" s="14"/>
      <c r="E53" s="15">
        <v>28589.800840299999</v>
      </c>
      <c r="F53" s="16">
        <v>2.6868E-2</v>
      </c>
      <c r="G53" s="16"/>
    </row>
    <row r="54" spans="1:7" x14ac:dyDescent="0.25">
      <c r="A54" s="13" t="s">
        <v>241</v>
      </c>
      <c r="B54" s="31"/>
      <c r="C54" s="31"/>
      <c r="D54" s="14"/>
      <c r="E54" s="15">
        <v>28.6391597</v>
      </c>
      <c r="F54" s="16">
        <v>3.1999999999999999E-5</v>
      </c>
      <c r="G54" s="16">
        <v>0</v>
      </c>
    </row>
    <row r="55" spans="1:7" x14ac:dyDescent="0.25">
      <c r="A55" s="26" t="s">
        <v>242</v>
      </c>
      <c r="B55" s="34"/>
      <c r="C55" s="34"/>
      <c r="D55" s="27"/>
      <c r="E55" s="28">
        <v>1064067.83</v>
      </c>
      <c r="F55" s="29">
        <v>1</v>
      </c>
      <c r="G55" s="29"/>
    </row>
    <row r="57" spans="1:7" x14ac:dyDescent="0.25">
      <c r="A57" s="1" t="s">
        <v>243</v>
      </c>
    </row>
    <row r="60" spans="1:7" x14ac:dyDescent="0.25">
      <c r="A60" s="1" t="s">
        <v>244</v>
      </c>
    </row>
    <row r="61" spans="1:7" x14ac:dyDescent="0.25">
      <c r="A61" s="48" t="s">
        <v>245</v>
      </c>
      <c r="B61" s="3" t="s">
        <v>130</v>
      </c>
    </row>
    <row r="62" spans="1:7" x14ac:dyDescent="0.25">
      <c r="A62" t="s">
        <v>246</v>
      </c>
    </row>
    <row r="63" spans="1:7" x14ac:dyDescent="0.25">
      <c r="A63" t="s">
        <v>247</v>
      </c>
      <c r="B63" t="s">
        <v>248</v>
      </c>
      <c r="C63" t="s">
        <v>248</v>
      </c>
    </row>
    <row r="64" spans="1:7" x14ac:dyDescent="0.25">
      <c r="B64" s="49">
        <v>45657</v>
      </c>
      <c r="C64" s="49">
        <v>45688</v>
      </c>
    </row>
    <row r="65" spans="1:3" x14ac:dyDescent="0.25">
      <c r="A65" t="s">
        <v>249</v>
      </c>
      <c r="B65">
        <v>1213.2383</v>
      </c>
      <c r="C65">
        <v>1223.3296</v>
      </c>
    </row>
    <row r="67" spans="1:3" x14ac:dyDescent="0.25">
      <c r="A67" t="s">
        <v>250</v>
      </c>
      <c r="B67" s="3" t="s">
        <v>130</v>
      </c>
    </row>
    <row r="68" spans="1:3" x14ac:dyDescent="0.25">
      <c r="A68" t="s">
        <v>251</v>
      </c>
      <c r="B68" s="3" t="s">
        <v>130</v>
      </c>
    </row>
    <row r="69" spans="1:3" ht="30" customHeight="1" x14ac:dyDescent="0.25">
      <c r="A69" s="48" t="s">
        <v>252</v>
      </c>
      <c r="B69" s="3" t="s">
        <v>130</v>
      </c>
    </row>
    <row r="70" spans="1:3" ht="30" customHeight="1" x14ac:dyDescent="0.25">
      <c r="A70" s="48" t="s">
        <v>253</v>
      </c>
      <c r="B70" s="3" t="s">
        <v>130</v>
      </c>
    </row>
    <row r="71" spans="1:3" x14ac:dyDescent="0.25">
      <c r="A71" t="s">
        <v>254</v>
      </c>
      <c r="B71" s="50">
        <f>+B86</f>
        <v>7.0778622204551791</v>
      </c>
    </row>
    <row r="72" spans="1:3" ht="45" customHeight="1" x14ac:dyDescent="0.25">
      <c r="A72" s="48" t="s">
        <v>255</v>
      </c>
      <c r="B72" s="3" t="s">
        <v>130</v>
      </c>
    </row>
    <row r="73" spans="1:3" x14ac:dyDescent="0.25">
      <c r="B73" s="3"/>
    </row>
    <row r="74" spans="1:3" ht="30" customHeight="1" x14ac:dyDescent="0.25">
      <c r="A74" s="48" t="s">
        <v>256</v>
      </c>
      <c r="B74" s="3" t="s">
        <v>130</v>
      </c>
    </row>
    <row r="75" spans="1:3" ht="30" customHeight="1" x14ac:dyDescent="0.25">
      <c r="A75" s="48" t="s">
        <v>257</v>
      </c>
      <c r="B75">
        <v>446112.52</v>
      </c>
    </row>
    <row r="76" spans="1:3" ht="30" customHeight="1" x14ac:dyDescent="0.25">
      <c r="A76" s="48" t="s">
        <v>258</v>
      </c>
      <c r="B76" s="3" t="s">
        <v>130</v>
      </c>
    </row>
    <row r="77" spans="1:3" ht="30" customHeight="1" x14ac:dyDescent="0.25">
      <c r="A77" s="48" t="s">
        <v>259</v>
      </c>
      <c r="B77" s="3" t="s">
        <v>130</v>
      </c>
    </row>
    <row r="79" spans="1:3" x14ac:dyDescent="0.25">
      <c r="A79" t="s">
        <v>260</v>
      </c>
    </row>
    <row r="80" spans="1:3" ht="30" customHeight="1" x14ac:dyDescent="0.25">
      <c r="A80" s="52" t="s">
        <v>261</v>
      </c>
      <c r="B80" s="56" t="s">
        <v>331</v>
      </c>
    </row>
    <row r="81" spans="1:4" x14ac:dyDescent="0.25">
      <c r="A81" s="52" t="s">
        <v>263</v>
      </c>
      <c r="B81" s="52" t="s">
        <v>264</v>
      </c>
    </row>
    <row r="82" spans="1:4" x14ac:dyDescent="0.25">
      <c r="A82" s="52"/>
      <c r="B82" s="52"/>
    </row>
    <row r="83" spans="1:4" x14ac:dyDescent="0.25">
      <c r="A83" s="52" t="s">
        <v>265</v>
      </c>
      <c r="B83" s="53">
        <v>7.1870034213385168</v>
      </c>
    </row>
    <row r="84" spans="1:4" x14ac:dyDescent="0.25">
      <c r="A84" s="52"/>
      <c r="B84" s="52"/>
    </row>
    <row r="85" spans="1:4" x14ac:dyDescent="0.25">
      <c r="A85" s="52" t="s">
        <v>266</v>
      </c>
      <c r="B85" s="54">
        <v>5.64</v>
      </c>
    </row>
    <row r="86" spans="1:4" x14ac:dyDescent="0.25">
      <c r="A86" s="52" t="s">
        <v>267</v>
      </c>
      <c r="B86" s="54">
        <v>7.0778622204551791</v>
      </c>
    </row>
    <row r="87" spans="1:4" x14ac:dyDescent="0.25">
      <c r="A87" s="52"/>
      <c r="B87" s="52"/>
    </row>
    <row r="88" spans="1:4" x14ac:dyDescent="0.25">
      <c r="A88" s="52" t="s">
        <v>268</v>
      </c>
      <c r="B88" s="55">
        <v>45688</v>
      </c>
    </row>
    <row r="90" spans="1:4" ht="69.95" customHeight="1" x14ac:dyDescent="0.25">
      <c r="A90" s="75" t="s">
        <v>269</v>
      </c>
      <c r="B90" s="75" t="s">
        <v>270</v>
      </c>
      <c r="C90" s="75" t="s">
        <v>4</v>
      </c>
      <c r="D90" s="75" t="s">
        <v>5</v>
      </c>
    </row>
    <row r="91" spans="1:4" ht="69.95" customHeight="1" x14ac:dyDescent="0.25">
      <c r="A91" s="75" t="s">
        <v>331</v>
      </c>
      <c r="B91" s="75"/>
      <c r="C91" s="75" t="s">
        <v>10</v>
      </c>
      <c r="D91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39"/>
  <sheetViews>
    <sheetView showGridLines="0" workbookViewId="0">
      <pane ySplit="4" topLeftCell="A107" activePane="bottomLeft" state="frozen"/>
      <selection pane="bottomLeft" activeCell="C114" sqref="C11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1678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1679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1101</v>
      </c>
      <c r="B11" s="31" t="s">
        <v>1102</v>
      </c>
      <c r="C11" s="31" t="s">
        <v>135</v>
      </c>
      <c r="D11" s="14">
        <v>62500000</v>
      </c>
      <c r="E11" s="15">
        <v>62310.81</v>
      </c>
      <c r="F11" s="16">
        <v>7.9399999999999998E-2</v>
      </c>
      <c r="G11" s="16">
        <v>7.7246999999999996E-2</v>
      </c>
    </row>
    <row r="12" spans="1:8" x14ac:dyDescent="0.25">
      <c r="A12" s="13" t="s">
        <v>1680</v>
      </c>
      <c r="B12" s="31" t="s">
        <v>1681</v>
      </c>
      <c r="C12" s="31" t="s">
        <v>135</v>
      </c>
      <c r="D12" s="14">
        <v>60500000</v>
      </c>
      <c r="E12" s="15">
        <v>60420.38</v>
      </c>
      <c r="F12" s="16">
        <v>7.6999999999999999E-2</v>
      </c>
      <c r="G12" s="16">
        <v>7.7149999999999996E-2</v>
      </c>
    </row>
    <row r="13" spans="1:8" x14ac:dyDescent="0.25">
      <c r="A13" s="13" t="s">
        <v>1682</v>
      </c>
      <c r="B13" s="31" t="s">
        <v>1683</v>
      </c>
      <c r="C13" s="31" t="s">
        <v>135</v>
      </c>
      <c r="D13" s="14">
        <v>51500000</v>
      </c>
      <c r="E13" s="15">
        <v>51287.82</v>
      </c>
      <c r="F13" s="16">
        <v>6.54E-2</v>
      </c>
      <c r="G13" s="16">
        <v>7.4890999999999999E-2</v>
      </c>
    </row>
    <row r="14" spans="1:8" x14ac:dyDescent="0.25">
      <c r="A14" s="13" t="s">
        <v>1107</v>
      </c>
      <c r="B14" s="31" t="s">
        <v>1108</v>
      </c>
      <c r="C14" s="31" t="s">
        <v>138</v>
      </c>
      <c r="D14" s="14">
        <v>47500000</v>
      </c>
      <c r="E14" s="15">
        <v>47399.92</v>
      </c>
      <c r="F14" s="16">
        <v>6.0400000000000002E-2</v>
      </c>
      <c r="G14" s="16">
        <v>7.7649999999999997E-2</v>
      </c>
    </row>
    <row r="15" spans="1:8" x14ac:dyDescent="0.25">
      <c r="A15" s="13" t="s">
        <v>1684</v>
      </c>
      <c r="B15" s="31" t="s">
        <v>1685</v>
      </c>
      <c r="C15" s="31" t="s">
        <v>138</v>
      </c>
      <c r="D15" s="14">
        <v>47500000</v>
      </c>
      <c r="E15" s="15">
        <v>47247.92</v>
      </c>
      <c r="F15" s="16">
        <v>6.0199999999999997E-2</v>
      </c>
      <c r="G15" s="16">
        <v>7.7507999999999994E-2</v>
      </c>
    </row>
    <row r="16" spans="1:8" x14ac:dyDescent="0.25">
      <c r="A16" s="13" t="s">
        <v>1686</v>
      </c>
      <c r="B16" s="31" t="s">
        <v>1687</v>
      </c>
      <c r="C16" s="31" t="s">
        <v>135</v>
      </c>
      <c r="D16" s="14">
        <v>21300000</v>
      </c>
      <c r="E16" s="15">
        <v>21258.1</v>
      </c>
      <c r="F16" s="16">
        <v>2.7099999999999999E-2</v>
      </c>
      <c r="G16" s="16">
        <v>7.4874999999999997E-2</v>
      </c>
    </row>
    <row r="17" spans="1:7" x14ac:dyDescent="0.25">
      <c r="A17" s="13" t="s">
        <v>1688</v>
      </c>
      <c r="B17" s="31" t="s">
        <v>1689</v>
      </c>
      <c r="C17" s="31" t="s">
        <v>138</v>
      </c>
      <c r="D17" s="14">
        <v>17500000</v>
      </c>
      <c r="E17" s="15">
        <v>17517.55</v>
      </c>
      <c r="F17" s="16">
        <v>2.23E-2</v>
      </c>
      <c r="G17" s="16">
        <v>7.4274999999999994E-2</v>
      </c>
    </row>
    <row r="18" spans="1:7" x14ac:dyDescent="0.25">
      <c r="A18" s="13" t="s">
        <v>1690</v>
      </c>
      <c r="B18" s="31" t="s">
        <v>1691</v>
      </c>
      <c r="C18" s="31" t="s">
        <v>135</v>
      </c>
      <c r="D18" s="14">
        <v>15000000</v>
      </c>
      <c r="E18" s="15">
        <v>14989.02</v>
      </c>
      <c r="F18" s="16">
        <v>1.9099999999999999E-2</v>
      </c>
      <c r="G18" s="16">
        <v>7.6550000000000007E-2</v>
      </c>
    </row>
    <row r="19" spans="1:7" x14ac:dyDescent="0.25">
      <c r="A19" s="13" t="s">
        <v>1692</v>
      </c>
      <c r="B19" s="31" t="s">
        <v>1693</v>
      </c>
      <c r="C19" s="31" t="s">
        <v>135</v>
      </c>
      <c r="D19" s="14">
        <v>15000000</v>
      </c>
      <c r="E19" s="15">
        <v>14977.38</v>
      </c>
      <c r="F19" s="16">
        <v>1.9099999999999999E-2</v>
      </c>
      <c r="G19" s="16">
        <v>7.6850000000000002E-2</v>
      </c>
    </row>
    <row r="20" spans="1:7" x14ac:dyDescent="0.25">
      <c r="A20" s="13" t="s">
        <v>1694</v>
      </c>
      <c r="B20" s="31" t="s">
        <v>1695</v>
      </c>
      <c r="C20" s="31" t="s">
        <v>135</v>
      </c>
      <c r="D20" s="14">
        <v>11200000</v>
      </c>
      <c r="E20" s="15">
        <v>11382.82</v>
      </c>
      <c r="F20" s="16">
        <v>1.4500000000000001E-2</v>
      </c>
      <c r="G20" s="16">
        <v>7.5475E-2</v>
      </c>
    </row>
    <row r="21" spans="1:7" x14ac:dyDescent="0.25">
      <c r="A21" s="13" t="s">
        <v>1696</v>
      </c>
      <c r="B21" s="31" t="s">
        <v>1697</v>
      </c>
      <c r="C21" s="31" t="s">
        <v>135</v>
      </c>
      <c r="D21" s="14">
        <v>11500000</v>
      </c>
      <c r="E21" s="15">
        <v>11310.8</v>
      </c>
      <c r="F21" s="16">
        <v>1.44E-2</v>
      </c>
      <c r="G21" s="16">
        <v>7.7155000000000001E-2</v>
      </c>
    </row>
    <row r="22" spans="1:7" x14ac:dyDescent="0.25">
      <c r="A22" s="13" t="s">
        <v>1698</v>
      </c>
      <c r="B22" s="31" t="s">
        <v>1699</v>
      </c>
      <c r="C22" s="31" t="s">
        <v>138</v>
      </c>
      <c r="D22" s="14">
        <v>11000000</v>
      </c>
      <c r="E22" s="15">
        <v>10929.67</v>
      </c>
      <c r="F22" s="16">
        <v>1.3899999999999999E-2</v>
      </c>
      <c r="G22" s="16">
        <v>7.7499999999999999E-2</v>
      </c>
    </row>
    <row r="23" spans="1:7" x14ac:dyDescent="0.25">
      <c r="A23" s="13" t="s">
        <v>1700</v>
      </c>
      <c r="B23" s="31" t="s">
        <v>1701</v>
      </c>
      <c r="C23" s="31" t="s">
        <v>160</v>
      </c>
      <c r="D23" s="14">
        <v>11000000</v>
      </c>
      <c r="E23" s="15">
        <v>10851.37</v>
      </c>
      <c r="F23" s="16">
        <v>1.38E-2</v>
      </c>
      <c r="G23" s="16">
        <v>7.7299999999999994E-2</v>
      </c>
    </row>
    <row r="24" spans="1:7" x14ac:dyDescent="0.25">
      <c r="A24" s="13" t="s">
        <v>1702</v>
      </c>
      <c r="B24" s="31" t="s">
        <v>1703</v>
      </c>
      <c r="C24" s="31" t="s">
        <v>160</v>
      </c>
      <c r="D24" s="14">
        <v>7600000</v>
      </c>
      <c r="E24" s="15">
        <v>7569.38</v>
      </c>
      <c r="F24" s="16">
        <v>9.5999999999999992E-3</v>
      </c>
      <c r="G24" s="16">
        <v>7.5449000000000002E-2</v>
      </c>
    </row>
    <row r="25" spans="1:7" x14ac:dyDescent="0.25">
      <c r="A25" s="13" t="s">
        <v>1704</v>
      </c>
      <c r="B25" s="31" t="s">
        <v>1705</v>
      </c>
      <c r="C25" s="31" t="s">
        <v>135</v>
      </c>
      <c r="D25" s="14">
        <v>6000000</v>
      </c>
      <c r="E25" s="15">
        <v>6106.25</v>
      </c>
      <c r="F25" s="16">
        <v>7.7999999999999996E-3</v>
      </c>
      <c r="G25" s="16">
        <v>7.5861999999999999E-2</v>
      </c>
    </row>
    <row r="26" spans="1:7" x14ac:dyDescent="0.25">
      <c r="A26" s="13" t="s">
        <v>1706</v>
      </c>
      <c r="B26" s="31" t="s">
        <v>1707</v>
      </c>
      <c r="C26" s="31" t="s">
        <v>135</v>
      </c>
      <c r="D26" s="14">
        <v>6000000</v>
      </c>
      <c r="E26" s="15">
        <v>6035.17</v>
      </c>
      <c r="F26" s="16">
        <v>7.7000000000000002E-3</v>
      </c>
      <c r="G26" s="16">
        <v>7.4541999999999997E-2</v>
      </c>
    </row>
    <row r="27" spans="1:7" x14ac:dyDescent="0.25">
      <c r="A27" s="13" t="s">
        <v>1708</v>
      </c>
      <c r="B27" s="31" t="s">
        <v>1709</v>
      </c>
      <c r="C27" s="31" t="s">
        <v>135</v>
      </c>
      <c r="D27" s="14">
        <v>5000000</v>
      </c>
      <c r="E27" s="15">
        <v>5026.93</v>
      </c>
      <c r="F27" s="16">
        <v>6.4000000000000003E-3</v>
      </c>
      <c r="G27" s="16">
        <v>7.6050000000000006E-2</v>
      </c>
    </row>
    <row r="28" spans="1:7" x14ac:dyDescent="0.25">
      <c r="A28" s="13" t="s">
        <v>1710</v>
      </c>
      <c r="B28" s="31" t="s">
        <v>1711</v>
      </c>
      <c r="C28" s="31" t="s">
        <v>160</v>
      </c>
      <c r="D28" s="14">
        <v>4000000</v>
      </c>
      <c r="E28" s="15">
        <v>3972.26</v>
      </c>
      <c r="F28" s="16">
        <v>5.1000000000000004E-3</v>
      </c>
      <c r="G28" s="16">
        <v>7.5449000000000002E-2</v>
      </c>
    </row>
    <row r="29" spans="1:7" x14ac:dyDescent="0.25">
      <c r="A29" s="13" t="s">
        <v>1712</v>
      </c>
      <c r="B29" s="31" t="s">
        <v>1713</v>
      </c>
      <c r="C29" s="31" t="s">
        <v>138</v>
      </c>
      <c r="D29" s="14">
        <v>3300000</v>
      </c>
      <c r="E29" s="15">
        <v>3294.91</v>
      </c>
      <c r="F29" s="16">
        <v>4.1999999999999997E-3</v>
      </c>
      <c r="G29" s="16">
        <v>7.5149999999999995E-2</v>
      </c>
    </row>
    <row r="30" spans="1:7" x14ac:dyDescent="0.25">
      <c r="A30" s="13" t="s">
        <v>1714</v>
      </c>
      <c r="B30" s="31" t="s">
        <v>1715</v>
      </c>
      <c r="C30" s="31" t="s">
        <v>135</v>
      </c>
      <c r="D30" s="14">
        <v>2700000</v>
      </c>
      <c r="E30" s="15">
        <v>2720.67</v>
      </c>
      <c r="F30" s="16">
        <v>3.5000000000000001E-3</v>
      </c>
      <c r="G30" s="16">
        <v>7.5524999999999995E-2</v>
      </c>
    </row>
    <row r="31" spans="1:7" x14ac:dyDescent="0.25">
      <c r="A31" s="13" t="s">
        <v>1716</v>
      </c>
      <c r="B31" s="31" t="s">
        <v>1717</v>
      </c>
      <c r="C31" s="31" t="s">
        <v>135</v>
      </c>
      <c r="D31" s="14">
        <v>2500000</v>
      </c>
      <c r="E31" s="15">
        <v>2544.06</v>
      </c>
      <c r="F31" s="16">
        <v>3.2000000000000002E-3</v>
      </c>
      <c r="G31" s="16">
        <v>7.6011999999999996E-2</v>
      </c>
    </row>
    <row r="32" spans="1:7" x14ac:dyDescent="0.25">
      <c r="A32" s="13" t="s">
        <v>1718</v>
      </c>
      <c r="B32" s="31" t="s">
        <v>1719</v>
      </c>
      <c r="C32" s="31" t="s">
        <v>135</v>
      </c>
      <c r="D32" s="14">
        <v>2500000</v>
      </c>
      <c r="E32" s="15">
        <v>2495.12</v>
      </c>
      <c r="F32" s="16">
        <v>3.2000000000000002E-3</v>
      </c>
      <c r="G32" s="16">
        <v>7.7200000000000005E-2</v>
      </c>
    </row>
    <row r="33" spans="1:7" x14ac:dyDescent="0.25">
      <c r="A33" s="13" t="s">
        <v>1720</v>
      </c>
      <c r="B33" s="31" t="s">
        <v>1721</v>
      </c>
      <c r="C33" s="31" t="s">
        <v>135</v>
      </c>
      <c r="D33" s="14">
        <v>2500000</v>
      </c>
      <c r="E33" s="15">
        <v>2493.94</v>
      </c>
      <c r="F33" s="16">
        <v>3.2000000000000002E-3</v>
      </c>
      <c r="G33" s="16">
        <v>7.6249999999999998E-2</v>
      </c>
    </row>
    <row r="34" spans="1:7" x14ac:dyDescent="0.25">
      <c r="A34" s="13" t="s">
        <v>1722</v>
      </c>
      <c r="B34" s="31" t="s">
        <v>1723</v>
      </c>
      <c r="C34" s="31" t="s">
        <v>135</v>
      </c>
      <c r="D34" s="14">
        <v>2000000</v>
      </c>
      <c r="E34" s="15">
        <v>2009.51</v>
      </c>
      <c r="F34" s="16">
        <v>2.5999999999999999E-3</v>
      </c>
      <c r="G34" s="16">
        <v>7.5274999999999995E-2</v>
      </c>
    </row>
    <row r="35" spans="1:7" x14ac:dyDescent="0.25">
      <c r="A35" s="13" t="s">
        <v>1724</v>
      </c>
      <c r="B35" s="31" t="s">
        <v>1725</v>
      </c>
      <c r="C35" s="31" t="s">
        <v>135</v>
      </c>
      <c r="D35" s="14">
        <v>1500000</v>
      </c>
      <c r="E35" s="15">
        <v>1476.93</v>
      </c>
      <c r="F35" s="16">
        <v>1.9E-3</v>
      </c>
      <c r="G35" s="16">
        <v>7.6524999999999996E-2</v>
      </c>
    </row>
    <row r="36" spans="1:7" x14ac:dyDescent="0.25">
      <c r="A36" s="13" t="s">
        <v>1726</v>
      </c>
      <c r="B36" s="31" t="s">
        <v>1727</v>
      </c>
      <c r="C36" s="31" t="s">
        <v>138</v>
      </c>
      <c r="D36" s="14">
        <v>1109000</v>
      </c>
      <c r="E36" s="15">
        <v>1122.72</v>
      </c>
      <c r="F36" s="16">
        <v>1.4E-3</v>
      </c>
      <c r="G36" s="16">
        <v>7.5449000000000002E-2</v>
      </c>
    </row>
    <row r="37" spans="1:7" x14ac:dyDescent="0.25">
      <c r="A37" s="13" t="s">
        <v>1728</v>
      </c>
      <c r="B37" s="31" t="s">
        <v>1729</v>
      </c>
      <c r="C37" s="31" t="s">
        <v>138</v>
      </c>
      <c r="D37" s="14">
        <v>1000000</v>
      </c>
      <c r="E37" s="15">
        <v>1011.7</v>
      </c>
      <c r="F37" s="16">
        <v>1.2999999999999999E-3</v>
      </c>
      <c r="G37" s="16">
        <v>7.5449000000000002E-2</v>
      </c>
    </row>
    <row r="38" spans="1:7" x14ac:dyDescent="0.25">
      <c r="A38" s="13" t="s">
        <v>1730</v>
      </c>
      <c r="B38" s="31" t="s">
        <v>1731</v>
      </c>
      <c r="C38" s="31" t="s">
        <v>135</v>
      </c>
      <c r="D38" s="14">
        <v>500000</v>
      </c>
      <c r="E38" s="15">
        <v>506.62</v>
      </c>
      <c r="F38" s="16">
        <v>5.9999999999999995E-4</v>
      </c>
      <c r="G38" s="16">
        <v>7.6050000000000006E-2</v>
      </c>
    </row>
    <row r="39" spans="1:7" x14ac:dyDescent="0.25">
      <c r="A39" s="13" t="s">
        <v>1732</v>
      </c>
      <c r="B39" s="31" t="s">
        <v>1733</v>
      </c>
      <c r="C39" s="31" t="s">
        <v>135</v>
      </c>
      <c r="D39" s="14">
        <v>500000</v>
      </c>
      <c r="E39" s="15">
        <v>491.43</v>
      </c>
      <c r="F39" s="16">
        <v>5.9999999999999995E-4</v>
      </c>
      <c r="G39" s="16">
        <v>7.4785000000000004E-2</v>
      </c>
    </row>
    <row r="40" spans="1:7" x14ac:dyDescent="0.25">
      <c r="A40" s="17" t="s">
        <v>230</v>
      </c>
      <c r="B40" s="32"/>
      <c r="C40" s="32"/>
      <c r="D40" s="18"/>
      <c r="E40" s="19">
        <v>430761.16</v>
      </c>
      <c r="F40" s="20">
        <v>0.54890000000000005</v>
      </c>
      <c r="G40" s="21"/>
    </row>
    <row r="41" spans="1:7" x14ac:dyDescent="0.25">
      <c r="A41" s="17" t="s">
        <v>775</v>
      </c>
      <c r="B41" s="31"/>
      <c r="C41" s="31"/>
      <c r="D41" s="14"/>
      <c r="E41" s="15"/>
      <c r="F41" s="16"/>
      <c r="G41" s="16"/>
    </row>
    <row r="42" spans="1:7" x14ac:dyDescent="0.25">
      <c r="A42" s="13" t="s">
        <v>1734</v>
      </c>
      <c r="B42" s="31" t="s">
        <v>1735</v>
      </c>
      <c r="C42" s="31" t="s">
        <v>234</v>
      </c>
      <c r="D42" s="14">
        <v>30000000</v>
      </c>
      <c r="E42" s="15">
        <v>29801.97</v>
      </c>
      <c r="F42" s="16">
        <v>3.7999999999999999E-2</v>
      </c>
      <c r="G42" s="16">
        <v>6.8836999999999995E-2</v>
      </c>
    </row>
    <row r="43" spans="1:7" x14ac:dyDescent="0.25">
      <c r="A43" s="13" t="s">
        <v>1736</v>
      </c>
      <c r="B43" s="31" t="s">
        <v>1737</v>
      </c>
      <c r="C43" s="31" t="s">
        <v>234</v>
      </c>
      <c r="D43" s="14">
        <v>26500000</v>
      </c>
      <c r="E43" s="15">
        <v>26971.73</v>
      </c>
      <c r="F43" s="16">
        <v>3.44E-2</v>
      </c>
      <c r="G43" s="16">
        <v>6.9155999999999995E-2</v>
      </c>
    </row>
    <row r="44" spans="1:7" x14ac:dyDescent="0.25">
      <c r="A44" s="13" t="s">
        <v>1738</v>
      </c>
      <c r="B44" s="31" t="s">
        <v>1739</v>
      </c>
      <c r="C44" s="31" t="s">
        <v>234</v>
      </c>
      <c r="D44" s="14">
        <v>25500000</v>
      </c>
      <c r="E44" s="15">
        <v>25889.84</v>
      </c>
      <c r="F44" s="16">
        <v>3.3000000000000002E-2</v>
      </c>
      <c r="G44" s="16">
        <v>6.9155999999999995E-2</v>
      </c>
    </row>
    <row r="45" spans="1:7" x14ac:dyDescent="0.25">
      <c r="A45" s="13" t="s">
        <v>1740</v>
      </c>
      <c r="B45" s="31" t="s">
        <v>1741</v>
      </c>
      <c r="C45" s="31" t="s">
        <v>234</v>
      </c>
      <c r="D45" s="14">
        <v>22500000</v>
      </c>
      <c r="E45" s="15">
        <v>22906.44</v>
      </c>
      <c r="F45" s="16">
        <v>2.92E-2</v>
      </c>
      <c r="G45" s="16">
        <v>6.9103999999999999E-2</v>
      </c>
    </row>
    <row r="46" spans="1:7" x14ac:dyDescent="0.25">
      <c r="A46" s="13" t="s">
        <v>1742</v>
      </c>
      <c r="B46" s="31" t="s">
        <v>1743</v>
      </c>
      <c r="C46" s="31" t="s">
        <v>234</v>
      </c>
      <c r="D46" s="14">
        <v>19500000</v>
      </c>
      <c r="E46" s="15">
        <v>19866.66</v>
      </c>
      <c r="F46" s="16">
        <v>2.53E-2</v>
      </c>
      <c r="G46" s="16">
        <v>6.9155999999999995E-2</v>
      </c>
    </row>
    <row r="47" spans="1:7" x14ac:dyDescent="0.25">
      <c r="A47" s="13" t="s">
        <v>1744</v>
      </c>
      <c r="B47" s="31" t="s">
        <v>1745</v>
      </c>
      <c r="C47" s="31" t="s">
        <v>234</v>
      </c>
      <c r="D47" s="14">
        <v>15500000</v>
      </c>
      <c r="E47" s="15">
        <v>15804.08</v>
      </c>
      <c r="F47" s="16">
        <v>2.01E-2</v>
      </c>
      <c r="G47" s="16">
        <v>6.9250000000000006E-2</v>
      </c>
    </row>
    <row r="48" spans="1:7" x14ac:dyDescent="0.25">
      <c r="A48" s="13" t="s">
        <v>1746</v>
      </c>
      <c r="B48" s="31" t="s">
        <v>1747</v>
      </c>
      <c r="C48" s="31" t="s">
        <v>234</v>
      </c>
      <c r="D48" s="14">
        <v>14500000</v>
      </c>
      <c r="E48" s="15">
        <v>14766.58</v>
      </c>
      <c r="F48" s="16">
        <v>1.8800000000000001E-2</v>
      </c>
      <c r="G48" s="16">
        <v>6.9198999999999997E-2</v>
      </c>
    </row>
    <row r="49" spans="1:7" x14ac:dyDescent="0.25">
      <c r="A49" s="13" t="s">
        <v>1748</v>
      </c>
      <c r="B49" s="31" t="s">
        <v>1749</v>
      </c>
      <c r="C49" s="31" t="s">
        <v>234</v>
      </c>
      <c r="D49" s="14">
        <v>11500000</v>
      </c>
      <c r="E49" s="15">
        <v>11681.18</v>
      </c>
      <c r="F49" s="16">
        <v>1.49E-2</v>
      </c>
      <c r="G49" s="16">
        <v>6.9762000000000005E-2</v>
      </c>
    </row>
    <row r="50" spans="1:7" x14ac:dyDescent="0.25">
      <c r="A50" s="13" t="s">
        <v>1750</v>
      </c>
      <c r="B50" s="31" t="s">
        <v>1751</v>
      </c>
      <c r="C50" s="31" t="s">
        <v>234</v>
      </c>
      <c r="D50" s="14">
        <v>11500000</v>
      </c>
      <c r="E50" s="15">
        <v>11673.63</v>
      </c>
      <c r="F50" s="16">
        <v>1.49E-2</v>
      </c>
      <c r="G50" s="16">
        <v>6.8991999999999998E-2</v>
      </c>
    </row>
    <row r="51" spans="1:7" x14ac:dyDescent="0.25">
      <c r="A51" s="13" t="s">
        <v>1752</v>
      </c>
      <c r="B51" s="31" t="s">
        <v>1753</v>
      </c>
      <c r="C51" s="31" t="s">
        <v>234</v>
      </c>
      <c r="D51" s="14">
        <v>10500000</v>
      </c>
      <c r="E51" s="15">
        <v>10716.81</v>
      </c>
      <c r="F51" s="16">
        <v>1.37E-2</v>
      </c>
      <c r="G51" s="16">
        <v>6.9431000000000007E-2</v>
      </c>
    </row>
    <row r="52" spans="1:7" x14ac:dyDescent="0.25">
      <c r="A52" s="13" t="s">
        <v>1754</v>
      </c>
      <c r="B52" s="31" t="s">
        <v>1755</v>
      </c>
      <c r="C52" s="31" t="s">
        <v>234</v>
      </c>
      <c r="D52" s="14">
        <v>10500000</v>
      </c>
      <c r="E52" s="15">
        <v>10692.93</v>
      </c>
      <c r="F52" s="16">
        <v>1.3599999999999999E-2</v>
      </c>
      <c r="G52" s="16">
        <v>6.9514999999999993E-2</v>
      </c>
    </row>
    <row r="53" spans="1:7" x14ac:dyDescent="0.25">
      <c r="A53" s="13" t="s">
        <v>1756</v>
      </c>
      <c r="B53" s="31" t="s">
        <v>1757</v>
      </c>
      <c r="C53" s="31" t="s">
        <v>234</v>
      </c>
      <c r="D53" s="14">
        <v>9500000</v>
      </c>
      <c r="E53" s="15">
        <v>9642.98</v>
      </c>
      <c r="F53" s="16">
        <v>1.23E-2</v>
      </c>
      <c r="G53" s="16">
        <v>6.9042999999999993E-2</v>
      </c>
    </row>
    <row r="54" spans="1:7" x14ac:dyDescent="0.25">
      <c r="A54" s="13" t="s">
        <v>1758</v>
      </c>
      <c r="B54" s="31" t="s">
        <v>1759</v>
      </c>
      <c r="C54" s="31" t="s">
        <v>234</v>
      </c>
      <c r="D54" s="14">
        <v>9000000</v>
      </c>
      <c r="E54" s="15">
        <v>9148.76</v>
      </c>
      <c r="F54" s="16">
        <v>1.17E-2</v>
      </c>
      <c r="G54" s="16">
        <v>6.9053000000000003E-2</v>
      </c>
    </row>
    <row r="55" spans="1:7" x14ac:dyDescent="0.25">
      <c r="A55" s="13" t="s">
        <v>1760</v>
      </c>
      <c r="B55" s="31" t="s">
        <v>1761</v>
      </c>
      <c r="C55" s="31" t="s">
        <v>234</v>
      </c>
      <c r="D55" s="14">
        <v>8000000</v>
      </c>
      <c r="E55" s="15">
        <v>8150.42</v>
      </c>
      <c r="F55" s="16">
        <v>1.04E-2</v>
      </c>
      <c r="G55" s="16">
        <v>6.9155999999999995E-2</v>
      </c>
    </row>
    <row r="56" spans="1:7" x14ac:dyDescent="0.25">
      <c r="A56" s="13" t="s">
        <v>1762</v>
      </c>
      <c r="B56" s="31" t="s">
        <v>1763</v>
      </c>
      <c r="C56" s="31" t="s">
        <v>234</v>
      </c>
      <c r="D56" s="14">
        <v>7500000</v>
      </c>
      <c r="E56" s="15">
        <v>7642.93</v>
      </c>
      <c r="F56" s="16">
        <v>9.7000000000000003E-3</v>
      </c>
      <c r="G56" s="16">
        <v>6.9103999999999999E-2</v>
      </c>
    </row>
    <row r="57" spans="1:7" x14ac:dyDescent="0.25">
      <c r="A57" s="13" t="s">
        <v>1764</v>
      </c>
      <c r="B57" s="31" t="s">
        <v>1765</v>
      </c>
      <c r="C57" s="31" t="s">
        <v>234</v>
      </c>
      <c r="D57" s="14">
        <v>7500000</v>
      </c>
      <c r="E57" s="15">
        <v>7601.39</v>
      </c>
      <c r="F57" s="16">
        <v>9.7000000000000003E-3</v>
      </c>
      <c r="G57" s="16">
        <v>6.8846000000000004E-2</v>
      </c>
    </row>
    <row r="58" spans="1:7" x14ac:dyDescent="0.25">
      <c r="A58" s="13" t="s">
        <v>1766</v>
      </c>
      <c r="B58" s="31" t="s">
        <v>1767</v>
      </c>
      <c r="C58" s="31" t="s">
        <v>234</v>
      </c>
      <c r="D58" s="14">
        <v>7219500</v>
      </c>
      <c r="E58" s="15">
        <v>7318.04</v>
      </c>
      <c r="F58" s="16">
        <v>9.2999999999999992E-3</v>
      </c>
      <c r="G58" s="16">
        <v>6.9161E-2</v>
      </c>
    </row>
    <row r="59" spans="1:7" x14ac:dyDescent="0.25">
      <c r="A59" s="13" t="s">
        <v>1768</v>
      </c>
      <c r="B59" s="31" t="s">
        <v>1769</v>
      </c>
      <c r="C59" s="31" t="s">
        <v>234</v>
      </c>
      <c r="D59" s="14">
        <v>7000000</v>
      </c>
      <c r="E59" s="15">
        <v>7127.03</v>
      </c>
      <c r="F59" s="16">
        <v>9.1000000000000004E-3</v>
      </c>
      <c r="G59" s="16">
        <v>6.9431000000000007E-2</v>
      </c>
    </row>
    <row r="60" spans="1:7" x14ac:dyDescent="0.25">
      <c r="A60" s="13" t="s">
        <v>1770</v>
      </c>
      <c r="B60" s="31" t="s">
        <v>1771</v>
      </c>
      <c r="C60" s="31" t="s">
        <v>234</v>
      </c>
      <c r="D60" s="14">
        <v>6500000</v>
      </c>
      <c r="E60" s="15">
        <v>6631.77</v>
      </c>
      <c r="F60" s="16">
        <v>8.5000000000000006E-3</v>
      </c>
      <c r="G60" s="16">
        <v>6.9303000000000003E-2</v>
      </c>
    </row>
    <row r="61" spans="1:7" x14ac:dyDescent="0.25">
      <c r="A61" s="13" t="s">
        <v>1772</v>
      </c>
      <c r="B61" s="31" t="s">
        <v>1773</v>
      </c>
      <c r="C61" s="31" t="s">
        <v>234</v>
      </c>
      <c r="D61" s="14">
        <v>6500000</v>
      </c>
      <c r="E61" s="15">
        <v>6606.35</v>
      </c>
      <c r="F61" s="16">
        <v>8.3999999999999995E-3</v>
      </c>
      <c r="G61" s="16">
        <v>6.9431000000000007E-2</v>
      </c>
    </row>
    <row r="62" spans="1:7" x14ac:dyDescent="0.25">
      <c r="A62" s="13" t="s">
        <v>1774</v>
      </c>
      <c r="B62" s="31" t="s">
        <v>1775</v>
      </c>
      <c r="C62" s="31" t="s">
        <v>234</v>
      </c>
      <c r="D62" s="14">
        <v>6000000</v>
      </c>
      <c r="E62" s="15">
        <v>6100.08</v>
      </c>
      <c r="F62" s="16">
        <v>7.7999999999999996E-3</v>
      </c>
      <c r="G62" s="16">
        <v>6.9302000000000002E-2</v>
      </c>
    </row>
    <row r="63" spans="1:7" x14ac:dyDescent="0.25">
      <c r="A63" s="13" t="s">
        <v>1776</v>
      </c>
      <c r="B63" s="31" t="s">
        <v>1777</v>
      </c>
      <c r="C63" s="31" t="s">
        <v>234</v>
      </c>
      <c r="D63" s="14">
        <v>5000000</v>
      </c>
      <c r="E63" s="15">
        <v>5096.33</v>
      </c>
      <c r="F63" s="16">
        <v>6.4999999999999997E-3</v>
      </c>
      <c r="G63" s="16">
        <v>6.9198999999999997E-2</v>
      </c>
    </row>
    <row r="64" spans="1:7" x14ac:dyDescent="0.25">
      <c r="A64" s="13" t="s">
        <v>1778</v>
      </c>
      <c r="B64" s="31" t="s">
        <v>1779</v>
      </c>
      <c r="C64" s="31" t="s">
        <v>234</v>
      </c>
      <c r="D64" s="14">
        <v>5000000</v>
      </c>
      <c r="E64" s="15">
        <v>5075.37</v>
      </c>
      <c r="F64" s="16">
        <v>6.4999999999999997E-3</v>
      </c>
      <c r="G64" s="16">
        <v>6.9121000000000002E-2</v>
      </c>
    </row>
    <row r="65" spans="1:7" x14ac:dyDescent="0.25">
      <c r="A65" s="13" t="s">
        <v>1780</v>
      </c>
      <c r="B65" s="31" t="s">
        <v>1781</v>
      </c>
      <c r="C65" s="31" t="s">
        <v>234</v>
      </c>
      <c r="D65" s="14">
        <v>5000000</v>
      </c>
      <c r="E65" s="15">
        <v>5075.0200000000004</v>
      </c>
      <c r="F65" s="16">
        <v>6.4999999999999997E-3</v>
      </c>
      <c r="G65" s="16">
        <v>6.8991999999999998E-2</v>
      </c>
    </row>
    <row r="66" spans="1:7" x14ac:dyDescent="0.25">
      <c r="A66" s="13" t="s">
        <v>1782</v>
      </c>
      <c r="B66" s="31" t="s">
        <v>1783</v>
      </c>
      <c r="C66" s="31" t="s">
        <v>234</v>
      </c>
      <c r="D66" s="14">
        <v>5000000</v>
      </c>
      <c r="E66" s="15">
        <v>5074.51</v>
      </c>
      <c r="F66" s="16">
        <v>6.4999999999999997E-3</v>
      </c>
      <c r="G66" s="16">
        <v>6.8898000000000001E-2</v>
      </c>
    </row>
    <row r="67" spans="1:7" x14ac:dyDescent="0.25">
      <c r="A67" s="13" t="s">
        <v>1784</v>
      </c>
      <c r="B67" s="31" t="s">
        <v>1785</v>
      </c>
      <c r="C67" s="31" t="s">
        <v>234</v>
      </c>
      <c r="D67" s="14">
        <v>5000000</v>
      </c>
      <c r="E67" s="15">
        <v>5068.08</v>
      </c>
      <c r="F67" s="16">
        <v>6.4999999999999997E-3</v>
      </c>
      <c r="G67" s="16">
        <v>6.8941000000000002E-2</v>
      </c>
    </row>
    <row r="68" spans="1:7" x14ac:dyDescent="0.25">
      <c r="A68" s="13" t="s">
        <v>1786</v>
      </c>
      <c r="B68" s="31" t="s">
        <v>1787</v>
      </c>
      <c r="C68" s="31" t="s">
        <v>234</v>
      </c>
      <c r="D68" s="14">
        <v>4500000</v>
      </c>
      <c r="E68" s="15">
        <v>4589.82</v>
      </c>
      <c r="F68" s="16">
        <v>5.7999999999999996E-3</v>
      </c>
      <c r="G68" s="16">
        <v>6.9514999999999993E-2</v>
      </c>
    </row>
    <row r="69" spans="1:7" x14ac:dyDescent="0.25">
      <c r="A69" s="13" t="s">
        <v>1788</v>
      </c>
      <c r="B69" s="31" t="s">
        <v>1789</v>
      </c>
      <c r="C69" s="31" t="s">
        <v>234</v>
      </c>
      <c r="D69" s="14">
        <v>3500000</v>
      </c>
      <c r="E69" s="15">
        <v>3561.59</v>
      </c>
      <c r="F69" s="16">
        <v>4.4999999999999997E-3</v>
      </c>
      <c r="G69" s="16">
        <v>6.9761000000000004E-2</v>
      </c>
    </row>
    <row r="70" spans="1:7" x14ac:dyDescent="0.25">
      <c r="A70" s="13" t="s">
        <v>1790</v>
      </c>
      <c r="B70" s="31" t="s">
        <v>1791</v>
      </c>
      <c r="C70" s="31" t="s">
        <v>234</v>
      </c>
      <c r="D70" s="14">
        <v>3000000</v>
      </c>
      <c r="E70" s="15">
        <v>3048.71</v>
      </c>
      <c r="F70" s="16">
        <v>3.8999999999999998E-3</v>
      </c>
      <c r="G70" s="16">
        <v>6.9155999999999995E-2</v>
      </c>
    </row>
    <row r="71" spans="1:7" x14ac:dyDescent="0.25">
      <c r="A71" s="13" t="s">
        <v>1792</v>
      </c>
      <c r="B71" s="31" t="s">
        <v>1793</v>
      </c>
      <c r="C71" s="31" t="s">
        <v>234</v>
      </c>
      <c r="D71" s="14">
        <v>3000000</v>
      </c>
      <c r="E71" s="15">
        <v>3044.17</v>
      </c>
      <c r="F71" s="16">
        <v>3.8999999999999998E-3</v>
      </c>
      <c r="G71" s="16">
        <v>6.9296999999999997E-2</v>
      </c>
    </row>
    <row r="72" spans="1:7" x14ac:dyDescent="0.25">
      <c r="A72" s="13" t="s">
        <v>1794</v>
      </c>
      <c r="B72" s="31" t="s">
        <v>1795</v>
      </c>
      <c r="C72" s="31" t="s">
        <v>234</v>
      </c>
      <c r="D72" s="14">
        <v>2500000</v>
      </c>
      <c r="E72" s="15">
        <v>2537.87</v>
      </c>
      <c r="F72" s="16">
        <v>3.2000000000000002E-3</v>
      </c>
      <c r="G72" s="16">
        <v>6.8940000000000001E-2</v>
      </c>
    </row>
    <row r="73" spans="1:7" x14ac:dyDescent="0.25">
      <c r="A73" s="13" t="s">
        <v>1796</v>
      </c>
      <c r="B73" s="31" t="s">
        <v>1797</v>
      </c>
      <c r="C73" s="31" t="s">
        <v>234</v>
      </c>
      <c r="D73" s="14">
        <v>2500000</v>
      </c>
      <c r="E73" s="15">
        <v>2529.46</v>
      </c>
      <c r="F73" s="16">
        <v>3.2000000000000002E-3</v>
      </c>
      <c r="G73" s="16">
        <v>6.9518999999999997E-2</v>
      </c>
    </row>
    <row r="74" spans="1:7" x14ac:dyDescent="0.25">
      <c r="A74" s="13" t="s">
        <v>1798</v>
      </c>
      <c r="B74" s="31" t="s">
        <v>1799</v>
      </c>
      <c r="C74" s="31" t="s">
        <v>234</v>
      </c>
      <c r="D74" s="14">
        <v>2500000</v>
      </c>
      <c r="E74" s="15">
        <v>2526.67</v>
      </c>
      <c r="F74" s="16">
        <v>3.2000000000000002E-3</v>
      </c>
      <c r="G74" s="16">
        <v>6.8846000000000004E-2</v>
      </c>
    </row>
    <row r="75" spans="1:7" x14ac:dyDescent="0.25">
      <c r="A75" s="13" t="s">
        <v>1800</v>
      </c>
      <c r="B75" s="31" t="s">
        <v>1801</v>
      </c>
      <c r="C75" s="31" t="s">
        <v>234</v>
      </c>
      <c r="D75" s="14">
        <v>1000000</v>
      </c>
      <c r="E75" s="15">
        <v>1016.15</v>
      </c>
      <c r="F75" s="16">
        <v>1.2999999999999999E-3</v>
      </c>
      <c r="G75" s="16">
        <v>6.9147E-2</v>
      </c>
    </row>
    <row r="76" spans="1:7" x14ac:dyDescent="0.25">
      <c r="A76" s="13" t="s">
        <v>1802</v>
      </c>
      <c r="B76" s="31" t="s">
        <v>1803</v>
      </c>
      <c r="C76" s="31" t="s">
        <v>234</v>
      </c>
      <c r="D76" s="14">
        <v>500000</v>
      </c>
      <c r="E76" s="15">
        <v>506.95</v>
      </c>
      <c r="F76" s="16">
        <v>5.9999999999999995E-4</v>
      </c>
      <c r="G76" s="16">
        <v>6.9095000000000004E-2</v>
      </c>
    </row>
    <row r="77" spans="1:7" x14ac:dyDescent="0.25">
      <c r="A77" s="13" t="s">
        <v>1804</v>
      </c>
      <c r="B77" s="31" t="s">
        <v>1805</v>
      </c>
      <c r="C77" s="31" t="s">
        <v>234</v>
      </c>
      <c r="D77" s="14">
        <v>500000</v>
      </c>
      <c r="E77" s="15">
        <v>506.7</v>
      </c>
      <c r="F77" s="16">
        <v>5.9999999999999995E-4</v>
      </c>
      <c r="G77" s="16">
        <v>6.9161E-2</v>
      </c>
    </row>
    <row r="78" spans="1:7" x14ac:dyDescent="0.25">
      <c r="A78" s="13" t="s">
        <v>1806</v>
      </c>
      <c r="B78" s="31" t="s">
        <v>1807</v>
      </c>
      <c r="C78" s="31" t="s">
        <v>234</v>
      </c>
      <c r="D78" s="14">
        <v>500000</v>
      </c>
      <c r="E78" s="15">
        <v>506.65</v>
      </c>
      <c r="F78" s="16">
        <v>5.9999999999999995E-4</v>
      </c>
      <c r="G78" s="16">
        <v>6.9657999999999998E-2</v>
      </c>
    </row>
    <row r="79" spans="1:7" x14ac:dyDescent="0.25">
      <c r="A79" s="13" t="s">
        <v>1808</v>
      </c>
      <c r="B79" s="31" t="s">
        <v>1809</v>
      </c>
      <c r="C79" s="31" t="s">
        <v>234</v>
      </c>
      <c r="D79" s="14">
        <v>500000</v>
      </c>
      <c r="E79" s="15">
        <v>506.64</v>
      </c>
      <c r="F79" s="16">
        <v>5.9999999999999995E-4</v>
      </c>
      <c r="G79" s="16">
        <v>6.9250000000000006E-2</v>
      </c>
    </row>
    <row r="80" spans="1:7" x14ac:dyDescent="0.25">
      <c r="A80" s="13" t="s">
        <v>1810</v>
      </c>
      <c r="B80" s="31" t="s">
        <v>1811</v>
      </c>
      <c r="C80" s="31" t="s">
        <v>234</v>
      </c>
      <c r="D80" s="14">
        <v>500000</v>
      </c>
      <c r="E80" s="15">
        <v>499.31</v>
      </c>
      <c r="F80" s="16">
        <v>5.9999999999999995E-4</v>
      </c>
      <c r="G80" s="16">
        <v>6.9231000000000001E-2</v>
      </c>
    </row>
    <row r="81" spans="1:7" x14ac:dyDescent="0.25">
      <c r="A81" s="17" t="s">
        <v>230</v>
      </c>
      <c r="B81" s="32"/>
      <c r="C81" s="32"/>
      <c r="D81" s="18"/>
      <c r="E81" s="19">
        <v>327511.59999999998</v>
      </c>
      <c r="F81" s="20">
        <v>0.4173</v>
      </c>
      <c r="G81" s="21"/>
    </row>
    <row r="82" spans="1:7" x14ac:dyDescent="0.25">
      <c r="A82" s="13"/>
      <c r="B82" s="31"/>
      <c r="C82" s="31"/>
      <c r="D82" s="14"/>
      <c r="E82" s="15"/>
      <c r="F82" s="16"/>
      <c r="G82" s="16"/>
    </row>
    <row r="83" spans="1:7" x14ac:dyDescent="0.25">
      <c r="A83" s="13"/>
      <c r="B83" s="31"/>
      <c r="C83" s="31"/>
      <c r="D83" s="14"/>
      <c r="E83" s="15"/>
      <c r="F83" s="16"/>
      <c r="G83" s="16"/>
    </row>
    <row r="84" spans="1:7" x14ac:dyDescent="0.25">
      <c r="A84" s="17" t="s">
        <v>235</v>
      </c>
      <c r="B84" s="31"/>
      <c r="C84" s="31"/>
      <c r="D84" s="14"/>
      <c r="E84" s="15"/>
      <c r="F84" s="16"/>
      <c r="G84" s="16"/>
    </row>
    <row r="85" spans="1:7" x14ac:dyDescent="0.25">
      <c r="A85" s="17" t="s">
        <v>230</v>
      </c>
      <c r="B85" s="31"/>
      <c r="C85" s="31"/>
      <c r="D85" s="14"/>
      <c r="E85" s="22" t="s">
        <v>130</v>
      </c>
      <c r="F85" s="23" t="s">
        <v>130</v>
      </c>
      <c r="G85" s="16"/>
    </row>
    <row r="86" spans="1:7" x14ac:dyDescent="0.25">
      <c r="A86" s="13"/>
      <c r="B86" s="31"/>
      <c r="C86" s="31"/>
      <c r="D86" s="14"/>
      <c r="E86" s="15"/>
      <c r="F86" s="16"/>
      <c r="G86" s="16"/>
    </row>
    <row r="87" spans="1:7" x14ac:dyDescent="0.25">
      <c r="A87" s="17" t="s">
        <v>236</v>
      </c>
      <c r="B87" s="31"/>
      <c r="C87" s="31"/>
      <c r="D87" s="14"/>
      <c r="E87" s="15"/>
      <c r="F87" s="16"/>
      <c r="G87" s="16"/>
    </row>
    <row r="88" spans="1:7" x14ac:dyDescent="0.25">
      <c r="A88" s="17" t="s">
        <v>230</v>
      </c>
      <c r="B88" s="31"/>
      <c r="C88" s="31"/>
      <c r="D88" s="14"/>
      <c r="E88" s="22" t="s">
        <v>130</v>
      </c>
      <c r="F88" s="23" t="s">
        <v>130</v>
      </c>
      <c r="G88" s="16"/>
    </row>
    <row r="89" spans="1:7" x14ac:dyDescent="0.25">
      <c r="A89" s="13"/>
      <c r="B89" s="31"/>
      <c r="C89" s="31"/>
      <c r="D89" s="14"/>
      <c r="E89" s="15"/>
      <c r="F89" s="16"/>
      <c r="G89" s="16"/>
    </row>
    <row r="90" spans="1:7" x14ac:dyDescent="0.25">
      <c r="A90" s="24" t="s">
        <v>237</v>
      </c>
      <c r="B90" s="33"/>
      <c r="C90" s="33"/>
      <c r="D90" s="25"/>
      <c r="E90" s="19">
        <v>758272.76</v>
      </c>
      <c r="F90" s="20">
        <v>0.96619999999999995</v>
      </c>
      <c r="G90" s="21"/>
    </row>
    <row r="91" spans="1:7" x14ac:dyDescent="0.25">
      <c r="A91" s="13"/>
      <c r="B91" s="31"/>
      <c r="C91" s="31"/>
      <c r="D91" s="14"/>
      <c r="E91" s="15"/>
      <c r="F91" s="16"/>
      <c r="G91" s="16"/>
    </row>
    <row r="92" spans="1:7" x14ac:dyDescent="0.25">
      <c r="A92" s="13"/>
      <c r="B92" s="31"/>
      <c r="C92" s="31"/>
      <c r="D92" s="14"/>
      <c r="E92" s="15"/>
      <c r="F92" s="16"/>
      <c r="G92" s="16"/>
    </row>
    <row r="93" spans="1:7" x14ac:dyDescent="0.25">
      <c r="A93" s="17" t="s">
        <v>238</v>
      </c>
      <c r="B93" s="31"/>
      <c r="C93" s="31"/>
      <c r="D93" s="14"/>
      <c r="E93" s="15"/>
      <c r="F93" s="16"/>
      <c r="G93" s="16"/>
    </row>
    <row r="94" spans="1:7" x14ac:dyDescent="0.25">
      <c r="A94" s="13" t="s">
        <v>239</v>
      </c>
      <c r="B94" s="31"/>
      <c r="C94" s="31"/>
      <c r="D94" s="14"/>
      <c r="E94" s="15">
        <v>6278.61</v>
      </c>
      <c r="F94" s="16">
        <v>8.0000000000000002E-3</v>
      </c>
      <c r="G94" s="16">
        <v>6.5728999999999996E-2</v>
      </c>
    </row>
    <row r="95" spans="1:7" x14ac:dyDescent="0.25">
      <c r="A95" s="17" t="s">
        <v>230</v>
      </c>
      <c r="B95" s="32"/>
      <c r="C95" s="32"/>
      <c r="D95" s="18"/>
      <c r="E95" s="19">
        <v>6278.61</v>
      </c>
      <c r="F95" s="20">
        <v>8.0000000000000002E-3</v>
      </c>
      <c r="G95" s="21"/>
    </row>
    <row r="96" spans="1:7" x14ac:dyDescent="0.25">
      <c r="A96" s="13"/>
      <c r="B96" s="31"/>
      <c r="C96" s="31"/>
      <c r="D96" s="14"/>
      <c r="E96" s="15"/>
      <c r="F96" s="16"/>
      <c r="G96" s="16"/>
    </row>
    <row r="97" spans="1:7" x14ac:dyDescent="0.25">
      <c r="A97" s="24" t="s">
        <v>237</v>
      </c>
      <c r="B97" s="33"/>
      <c r="C97" s="33"/>
      <c r="D97" s="25"/>
      <c r="E97" s="19">
        <v>6278.61</v>
      </c>
      <c r="F97" s="20">
        <v>8.0000000000000002E-3</v>
      </c>
      <c r="G97" s="21"/>
    </row>
    <row r="98" spans="1:7" x14ac:dyDescent="0.25">
      <c r="A98" s="13" t="s">
        <v>240</v>
      </c>
      <c r="B98" s="31"/>
      <c r="C98" s="31"/>
      <c r="D98" s="14"/>
      <c r="E98" s="15">
        <v>20365.806165499998</v>
      </c>
      <c r="F98" s="16">
        <v>2.5950000000000001E-2</v>
      </c>
      <c r="G98" s="16"/>
    </row>
    <row r="99" spans="1:7" x14ac:dyDescent="0.25">
      <c r="A99" s="13" t="s">
        <v>241</v>
      </c>
      <c r="B99" s="31"/>
      <c r="C99" s="31"/>
      <c r="D99" s="14"/>
      <c r="E99" s="35">
        <v>-120.44616550000001</v>
      </c>
      <c r="F99" s="36">
        <v>-1.4999999999999999E-4</v>
      </c>
      <c r="G99" s="16">
        <v>6.5728999999999996E-2</v>
      </c>
    </row>
    <row r="100" spans="1:7" x14ac:dyDescent="0.25">
      <c r="A100" s="26" t="s">
        <v>242</v>
      </c>
      <c r="B100" s="34"/>
      <c r="C100" s="34"/>
      <c r="D100" s="27"/>
      <c r="E100" s="28">
        <v>784796.73</v>
      </c>
      <c r="F100" s="29">
        <v>1</v>
      </c>
      <c r="G100" s="29"/>
    </row>
    <row r="102" spans="1:7" x14ac:dyDescent="0.25">
      <c r="A102" s="1" t="s">
        <v>243</v>
      </c>
    </row>
    <row r="105" spans="1:7" x14ac:dyDescent="0.25">
      <c r="A105" s="1" t="s">
        <v>244</v>
      </c>
    </row>
    <row r="106" spans="1:7" x14ac:dyDescent="0.25">
      <c r="A106" s="48" t="s">
        <v>245</v>
      </c>
      <c r="B106" s="3" t="s">
        <v>130</v>
      </c>
    </row>
    <row r="107" spans="1:7" x14ac:dyDescent="0.25">
      <c r="A107" t="s">
        <v>246</v>
      </c>
    </row>
    <row r="108" spans="1:7" x14ac:dyDescent="0.25">
      <c r="A108" t="s">
        <v>337</v>
      </c>
      <c r="B108" t="s">
        <v>248</v>
      </c>
      <c r="C108" t="s">
        <v>248</v>
      </c>
    </row>
    <row r="109" spans="1:7" x14ac:dyDescent="0.25">
      <c r="B109" s="49">
        <v>45657</v>
      </c>
      <c r="C109" s="49">
        <v>45688</v>
      </c>
    </row>
    <row r="110" spans="1:7" x14ac:dyDescent="0.25">
      <c r="A110" t="s">
        <v>338</v>
      </c>
      <c r="B110">
        <v>12.544499999999999</v>
      </c>
      <c r="C110">
        <v>12.623900000000001</v>
      </c>
    </row>
    <row r="111" spans="1:7" x14ac:dyDescent="0.25">
      <c r="A111" t="s">
        <v>339</v>
      </c>
      <c r="B111">
        <v>12.5451</v>
      </c>
      <c r="C111">
        <v>12.624499999999999</v>
      </c>
    </row>
    <row r="112" spans="1:7" x14ac:dyDescent="0.25">
      <c r="A112" t="s">
        <v>340</v>
      </c>
      <c r="B112">
        <v>12.459099999999999</v>
      </c>
      <c r="C112">
        <v>12.5359</v>
      </c>
    </row>
    <row r="113" spans="1:3" x14ac:dyDescent="0.25">
      <c r="A113" t="s">
        <v>341</v>
      </c>
      <c r="B113">
        <v>12.4603</v>
      </c>
      <c r="C113">
        <v>12.537100000000001</v>
      </c>
    </row>
    <row r="115" spans="1:3" x14ac:dyDescent="0.25">
      <c r="A115" t="s">
        <v>250</v>
      </c>
      <c r="B115" s="3" t="s">
        <v>130</v>
      </c>
    </row>
    <row r="116" spans="1:3" x14ac:dyDescent="0.25">
      <c r="A116" t="s">
        <v>251</v>
      </c>
      <c r="B116" s="3" t="s">
        <v>130</v>
      </c>
    </row>
    <row r="117" spans="1:3" ht="30" customHeight="1" x14ac:dyDescent="0.25">
      <c r="A117" s="48" t="s">
        <v>252</v>
      </c>
      <c r="B117" s="3" t="s">
        <v>130</v>
      </c>
    </row>
    <row r="118" spans="1:3" ht="30" customHeight="1" x14ac:dyDescent="0.25">
      <c r="A118" s="48" t="s">
        <v>253</v>
      </c>
      <c r="B118" s="3" t="s">
        <v>130</v>
      </c>
    </row>
    <row r="119" spans="1:3" x14ac:dyDescent="0.25">
      <c r="A119" t="s">
        <v>254</v>
      </c>
      <c r="B119" s="50">
        <f>+B134</f>
        <v>1.0419280608751289</v>
      </c>
    </row>
    <row r="120" spans="1:3" ht="45" customHeight="1" x14ac:dyDescent="0.25">
      <c r="A120" s="48" t="s">
        <v>255</v>
      </c>
      <c r="B120" s="3" t="s">
        <v>130</v>
      </c>
    </row>
    <row r="121" spans="1:3" x14ac:dyDescent="0.25">
      <c r="B121" s="3"/>
    </row>
    <row r="122" spans="1:3" ht="30" customHeight="1" x14ac:dyDescent="0.25">
      <c r="A122" s="48" t="s">
        <v>256</v>
      </c>
      <c r="B122" s="3" t="s">
        <v>130</v>
      </c>
    </row>
    <row r="123" spans="1:3" ht="30" customHeight="1" x14ac:dyDescent="0.25">
      <c r="A123" s="48" t="s">
        <v>257</v>
      </c>
      <c r="B123">
        <v>30751.71</v>
      </c>
    </row>
    <row r="124" spans="1:3" ht="30" customHeight="1" x14ac:dyDescent="0.25">
      <c r="A124" s="48" t="s">
        <v>258</v>
      </c>
      <c r="B124" s="3" t="s">
        <v>130</v>
      </c>
    </row>
    <row r="125" spans="1:3" ht="30" customHeight="1" x14ac:dyDescent="0.25">
      <c r="A125" s="48" t="s">
        <v>259</v>
      </c>
      <c r="B125" s="3" t="s">
        <v>130</v>
      </c>
    </row>
    <row r="127" spans="1:3" x14ac:dyDescent="0.25">
      <c r="A127" t="s">
        <v>260</v>
      </c>
    </row>
    <row r="128" spans="1:3" ht="60" customHeight="1" x14ac:dyDescent="0.25">
      <c r="A128" s="52" t="s">
        <v>261</v>
      </c>
      <c r="B128" s="56" t="s">
        <v>1812</v>
      </c>
    </row>
    <row r="129" spans="1:4" ht="30" customHeight="1" x14ac:dyDescent="0.25">
      <c r="A129" s="52" t="s">
        <v>263</v>
      </c>
      <c r="B129" s="56" t="s">
        <v>1813</v>
      </c>
    </row>
    <row r="130" spans="1:4" x14ac:dyDescent="0.25">
      <c r="A130" s="52"/>
      <c r="B130" s="52"/>
    </row>
    <row r="131" spans="1:4" x14ac:dyDescent="0.25">
      <c r="A131" s="52" t="s">
        <v>265</v>
      </c>
      <c r="B131" s="53">
        <v>7.328001519457283</v>
      </c>
    </row>
    <row r="132" spans="1:4" x14ac:dyDescent="0.25">
      <c r="A132" s="52"/>
      <c r="B132" s="52"/>
    </row>
    <row r="133" spans="1:4" x14ac:dyDescent="0.25">
      <c r="A133" s="52" t="s">
        <v>266</v>
      </c>
      <c r="B133" s="54">
        <v>1.0054000000000001</v>
      </c>
    </row>
    <row r="134" spans="1:4" x14ac:dyDescent="0.25">
      <c r="A134" s="52" t="s">
        <v>267</v>
      </c>
      <c r="B134" s="54">
        <v>1.0419280608751289</v>
      </c>
    </row>
    <row r="135" spans="1:4" x14ac:dyDescent="0.25">
      <c r="A135" s="52"/>
      <c r="B135" s="52"/>
    </row>
    <row r="136" spans="1:4" x14ac:dyDescent="0.25">
      <c r="A136" s="52" t="s">
        <v>268</v>
      </c>
      <c r="B136" s="55">
        <v>45688</v>
      </c>
    </row>
    <row r="138" spans="1:4" ht="69.95" customHeight="1" x14ac:dyDescent="0.25">
      <c r="A138" s="75" t="s">
        <v>269</v>
      </c>
      <c r="B138" s="75" t="s">
        <v>270</v>
      </c>
      <c r="C138" s="75" t="s">
        <v>4</v>
      </c>
      <c r="D138" s="75" t="s">
        <v>5</v>
      </c>
    </row>
    <row r="139" spans="1:4" ht="69.95" customHeight="1" x14ac:dyDescent="0.25">
      <c r="A139" s="75" t="s">
        <v>1814</v>
      </c>
      <c r="B139" s="75"/>
      <c r="C139" s="75" t="s">
        <v>62</v>
      </c>
      <c r="D13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31"/>
  <sheetViews>
    <sheetView showGridLines="0" workbookViewId="0">
      <pane ySplit="4" topLeftCell="A110" activePane="bottomLeft" state="frozen"/>
      <selection pane="bottomLeft" activeCell="C117" sqref="C11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1815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1816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1025723</v>
      </c>
      <c r="E8" s="15">
        <v>17424.47</v>
      </c>
      <c r="F8" s="16">
        <v>7.3300000000000004E-2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1043400</v>
      </c>
      <c r="E9" s="15">
        <v>13071.72</v>
      </c>
      <c r="F9" s="16">
        <v>5.5E-2</v>
      </c>
      <c r="G9" s="16"/>
    </row>
    <row r="10" spans="1:8" x14ac:dyDescent="0.25">
      <c r="A10" s="13" t="s">
        <v>506</v>
      </c>
      <c r="B10" s="31" t="s">
        <v>507</v>
      </c>
      <c r="C10" s="31" t="s">
        <v>376</v>
      </c>
      <c r="D10" s="14">
        <v>611077</v>
      </c>
      <c r="E10" s="15">
        <v>11487.03</v>
      </c>
      <c r="F10" s="16">
        <v>4.8300000000000003E-2</v>
      </c>
      <c r="G10" s="16"/>
    </row>
    <row r="11" spans="1:8" x14ac:dyDescent="0.25">
      <c r="A11" s="13" t="s">
        <v>499</v>
      </c>
      <c r="B11" s="31" t="s">
        <v>500</v>
      </c>
      <c r="C11" s="31" t="s">
        <v>501</v>
      </c>
      <c r="D11" s="14">
        <v>278316</v>
      </c>
      <c r="E11" s="15">
        <v>9928.64</v>
      </c>
      <c r="F11" s="16">
        <v>4.1799999999999997E-2</v>
      </c>
      <c r="G11" s="16"/>
    </row>
    <row r="12" spans="1:8" x14ac:dyDescent="0.25">
      <c r="A12" s="13" t="s">
        <v>502</v>
      </c>
      <c r="B12" s="31" t="s">
        <v>503</v>
      </c>
      <c r="C12" s="31" t="s">
        <v>437</v>
      </c>
      <c r="D12" s="14">
        <v>504705</v>
      </c>
      <c r="E12" s="15">
        <v>6385.02</v>
      </c>
      <c r="F12" s="16">
        <v>2.69E-2</v>
      </c>
      <c r="G12" s="16"/>
    </row>
    <row r="13" spans="1:8" x14ac:dyDescent="0.25">
      <c r="A13" s="13" t="s">
        <v>535</v>
      </c>
      <c r="B13" s="31" t="s">
        <v>536</v>
      </c>
      <c r="C13" s="31" t="s">
        <v>420</v>
      </c>
      <c r="D13" s="14">
        <v>205262</v>
      </c>
      <c r="E13" s="15">
        <v>6137.03</v>
      </c>
      <c r="F13" s="16">
        <v>2.58E-2</v>
      </c>
      <c r="G13" s="16"/>
    </row>
    <row r="14" spans="1:8" x14ac:dyDescent="0.25">
      <c r="A14" s="13" t="s">
        <v>523</v>
      </c>
      <c r="B14" s="31" t="s">
        <v>524</v>
      </c>
      <c r="C14" s="31" t="s">
        <v>525</v>
      </c>
      <c r="D14" s="14">
        <v>52946</v>
      </c>
      <c r="E14" s="15">
        <v>6082.15</v>
      </c>
      <c r="F14" s="16">
        <v>2.5600000000000001E-2</v>
      </c>
      <c r="G14" s="16"/>
    </row>
    <row r="15" spans="1:8" x14ac:dyDescent="0.25">
      <c r="A15" s="13" t="s">
        <v>513</v>
      </c>
      <c r="B15" s="31" t="s">
        <v>514</v>
      </c>
      <c r="C15" s="31" t="s">
        <v>393</v>
      </c>
      <c r="D15" s="14">
        <v>343898</v>
      </c>
      <c r="E15" s="15">
        <v>5592.81</v>
      </c>
      <c r="F15" s="16">
        <v>2.35E-2</v>
      </c>
      <c r="G15" s="16"/>
    </row>
    <row r="16" spans="1:8" x14ac:dyDescent="0.25">
      <c r="A16" s="13" t="s">
        <v>517</v>
      </c>
      <c r="B16" s="31" t="s">
        <v>518</v>
      </c>
      <c r="C16" s="31" t="s">
        <v>417</v>
      </c>
      <c r="D16" s="14">
        <v>1492914</v>
      </c>
      <c r="E16" s="15">
        <v>4837.04</v>
      </c>
      <c r="F16" s="16">
        <v>2.0400000000000001E-2</v>
      </c>
      <c r="G16" s="16"/>
    </row>
    <row r="17" spans="1:7" x14ac:dyDescent="0.25">
      <c r="A17" s="13" t="s">
        <v>623</v>
      </c>
      <c r="B17" s="31" t="s">
        <v>624</v>
      </c>
      <c r="C17" s="31" t="s">
        <v>368</v>
      </c>
      <c r="D17" s="14">
        <v>32131</v>
      </c>
      <c r="E17" s="15">
        <v>4815.1400000000003</v>
      </c>
      <c r="F17" s="16">
        <v>2.0299999999999999E-2</v>
      </c>
      <c r="G17" s="16"/>
    </row>
    <row r="18" spans="1:7" x14ac:dyDescent="0.25">
      <c r="A18" s="13" t="s">
        <v>504</v>
      </c>
      <c r="B18" s="31" t="s">
        <v>505</v>
      </c>
      <c r="C18" s="31" t="s">
        <v>425</v>
      </c>
      <c r="D18" s="14">
        <v>57963</v>
      </c>
      <c r="E18" s="15">
        <v>4570.4399999999996</v>
      </c>
      <c r="F18" s="16">
        <v>1.9199999999999998E-2</v>
      </c>
      <c r="G18" s="16"/>
    </row>
    <row r="19" spans="1:7" x14ac:dyDescent="0.25">
      <c r="A19" s="13" t="s">
        <v>382</v>
      </c>
      <c r="B19" s="31" t="s">
        <v>383</v>
      </c>
      <c r="C19" s="31" t="s">
        <v>355</v>
      </c>
      <c r="D19" s="14">
        <v>578230</v>
      </c>
      <c r="E19" s="15">
        <v>4469.1400000000003</v>
      </c>
      <c r="F19" s="16">
        <v>1.8800000000000001E-2</v>
      </c>
      <c r="G19" s="16"/>
    </row>
    <row r="20" spans="1:7" x14ac:dyDescent="0.25">
      <c r="A20" s="13" t="s">
        <v>429</v>
      </c>
      <c r="B20" s="31" t="s">
        <v>430</v>
      </c>
      <c r="C20" s="31" t="s">
        <v>363</v>
      </c>
      <c r="D20" s="14">
        <v>234560</v>
      </c>
      <c r="E20" s="15">
        <v>4090.61</v>
      </c>
      <c r="F20" s="16">
        <v>1.72E-2</v>
      </c>
      <c r="G20" s="16"/>
    </row>
    <row r="21" spans="1:7" x14ac:dyDescent="0.25">
      <c r="A21" s="13" t="s">
        <v>387</v>
      </c>
      <c r="B21" s="31" t="s">
        <v>388</v>
      </c>
      <c r="C21" s="31" t="s">
        <v>376</v>
      </c>
      <c r="D21" s="14">
        <v>63305</v>
      </c>
      <c r="E21" s="15">
        <v>3818.94</v>
      </c>
      <c r="F21" s="16">
        <v>1.61E-2</v>
      </c>
      <c r="G21" s="16"/>
    </row>
    <row r="22" spans="1:7" x14ac:dyDescent="0.25">
      <c r="A22" s="13" t="s">
        <v>837</v>
      </c>
      <c r="B22" s="31" t="s">
        <v>838</v>
      </c>
      <c r="C22" s="31" t="s">
        <v>478</v>
      </c>
      <c r="D22" s="14">
        <v>161538</v>
      </c>
      <c r="E22" s="15">
        <v>3762.95</v>
      </c>
      <c r="F22" s="16">
        <v>1.5800000000000002E-2</v>
      </c>
      <c r="G22" s="16"/>
    </row>
    <row r="23" spans="1:7" x14ac:dyDescent="0.25">
      <c r="A23" s="13" t="s">
        <v>374</v>
      </c>
      <c r="B23" s="31" t="s">
        <v>375</v>
      </c>
      <c r="C23" s="31" t="s">
        <v>376</v>
      </c>
      <c r="D23" s="14">
        <v>208997</v>
      </c>
      <c r="E23" s="15">
        <v>3606.14</v>
      </c>
      <c r="F23" s="16">
        <v>1.52E-2</v>
      </c>
      <c r="G23" s="16"/>
    </row>
    <row r="24" spans="1:7" x14ac:dyDescent="0.25">
      <c r="A24" s="13" t="s">
        <v>389</v>
      </c>
      <c r="B24" s="31" t="s">
        <v>390</v>
      </c>
      <c r="C24" s="31" t="s">
        <v>373</v>
      </c>
      <c r="D24" s="14">
        <v>62615</v>
      </c>
      <c r="E24" s="15">
        <v>3602.37</v>
      </c>
      <c r="F24" s="16">
        <v>1.52E-2</v>
      </c>
      <c r="G24" s="16"/>
    </row>
    <row r="25" spans="1:7" x14ac:dyDescent="0.25">
      <c r="A25" s="13" t="s">
        <v>807</v>
      </c>
      <c r="B25" s="31" t="s">
        <v>808</v>
      </c>
      <c r="C25" s="31" t="s">
        <v>368</v>
      </c>
      <c r="D25" s="14">
        <v>99553</v>
      </c>
      <c r="E25" s="15">
        <v>3474.65</v>
      </c>
      <c r="F25" s="16">
        <v>1.46E-2</v>
      </c>
      <c r="G25" s="16"/>
    </row>
    <row r="26" spans="1:7" x14ac:dyDescent="0.25">
      <c r="A26" s="13" t="s">
        <v>451</v>
      </c>
      <c r="B26" s="31" t="s">
        <v>452</v>
      </c>
      <c r="C26" s="31" t="s">
        <v>376</v>
      </c>
      <c r="D26" s="14">
        <v>41119</v>
      </c>
      <c r="E26" s="15">
        <v>3398.01</v>
      </c>
      <c r="F26" s="16">
        <v>1.43E-2</v>
      </c>
      <c r="G26" s="16"/>
    </row>
    <row r="27" spans="1:7" x14ac:dyDescent="0.25">
      <c r="A27" s="13" t="s">
        <v>401</v>
      </c>
      <c r="B27" s="31" t="s">
        <v>402</v>
      </c>
      <c r="C27" s="31" t="s">
        <v>403</v>
      </c>
      <c r="D27" s="14">
        <v>185341</v>
      </c>
      <c r="E27" s="15">
        <v>3200.47</v>
      </c>
      <c r="F27" s="16">
        <v>1.35E-2</v>
      </c>
      <c r="G27" s="16"/>
    </row>
    <row r="28" spans="1:7" x14ac:dyDescent="0.25">
      <c r="A28" s="13" t="s">
        <v>399</v>
      </c>
      <c r="B28" s="31" t="s">
        <v>400</v>
      </c>
      <c r="C28" s="31" t="s">
        <v>355</v>
      </c>
      <c r="D28" s="14">
        <v>310818</v>
      </c>
      <c r="E28" s="15">
        <v>3064.98</v>
      </c>
      <c r="F28" s="16">
        <v>1.29E-2</v>
      </c>
      <c r="G28" s="16"/>
    </row>
    <row r="29" spans="1:7" x14ac:dyDescent="0.25">
      <c r="A29" s="13" t="s">
        <v>537</v>
      </c>
      <c r="B29" s="31" t="s">
        <v>538</v>
      </c>
      <c r="C29" s="31" t="s">
        <v>539</v>
      </c>
      <c r="D29" s="14">
        <v>1034347</v>
      </c>
      <c r="E29" s="15">
        <v>3027.02</v>
      </c>
      <c r="F29" s="16">
        <v>1.2699999999999999E-2</v>
      </c>
      <c r="G29" s="16"/>
    </row>
    <row r="30" spans="1:7" x14ac:dyDescent="0.25">
      <c r="A30" s="13" t="s">
        <v>585</v>
      </c>
      <c r="B30" s="31" t="s">
        <v>586</v>
      </c>
      <c r="C30" s="31" t="s">
        <v>512</v>
      </c>
      <c r="D30" s="14">
        <v>120387</v>
      </c>
      <c r="E30" s="15">
        <v>2972.11</v>
      </c>
      <c r="F30" s="16">
        <v>1.2500000000000001E-2</v>
      </c>
      <c r="G30" s="16"/>
    </row>
    <row r="31" spans="1:7" x14ac:dyDescent="0.25">
      <c r="A31" s="13" t="s">
        <v>406</v>
      </c>
      <c r="B31" s="31" t="s">
        <v>407</v>
      </c>
      <c r="C31" s="31" t="s">
        <v>352</v>
      </c>
      <c r="D31" s="14">
        <v>47618</v>
      </c>
      <c r="E31" s="15">
        <v>2729.92</v>
      </c>
      <c r="F31" s="16">
        <v>1.15E-2</v>
      </c>
      <c r="G31" s="16"/>
    </row>
    <row r="32" spans="1:7" x14ac:dyDescent="0.25">
      <c r="A32" s="13" t="s">
        <v>797</v>
      </c>
      <c r="B32" s="31" t="s">
        <v>798</v>
      </c>
      <c r="C32" s="31" t="s">
        <v>425</v>
      </c>
      <c r="D32" s="14">
        <v>496436</v>
      </c>
      <c r="E32" s="15">
        <v>2699.37</v>
      </c>
      <c r="F32" s="16">
        <v>1.14E-2</v>
      </c>
      <c r="G32" s="16"/>
    </row>
    <row r="33" spans="1:7" x14ac:dyDescent="0.25">
      <c r="A33" s="13" t="s">
        <v>431</v>
      </c>
      <c r="B33" s="31" t="s">
        <v>432</v>
      </c>
      <c r="C33" s="31" t="s">
        <v>425</v>
      </c>
      <c r="D33" s="14">
        <v>56273</v>
      </c>
      <c r="E33" s="15">
        <v>2598.12</v>
      </c>
      <c r="F33" s="16">
        <v>1.09E-2</v>
      </c>
      <c r="G33" s="16"/>
    </row>
    <row r="34" spans="1:7" x14ac:dyDescent="0.25">
      <c r="A34" s="13" t="s">
        <v>873</v>
      </c>
      <c r="B34" s="31" t="s">
        <v>874</v>
      </c>
      <c r="C34" s="31" t="s">
        <v>875</v>
      </c>
      <c r="D34" s="14">
        <v>385371</v>
      </c>
      <c r="E34" s="15">
        <v>2584.4899999999998</v>
      </c>
      <c r="F34" s="16">
        <v>1.09E-2</v>
      </c>
      <c r="G34" s="16"/>
    </row>
    <row r="35" spans="1:7" x14ac:dyDescent="0.25">
      <c r="A35" s="13" t="s">
        <v>843</v>
      </c>
      <c r="B35" s="31" t="s">
        <v>844</v>
      </c>
      <c r="C35" s="31" t="s">
        <v>368</v>
      </c>
      <c r="D35" s="14">
        <v>164799</v>
      </c>
      <c r="E35" s="15">
        <v>2581.08</v>
      </c>
      <c r="F35" s="16">
        <v>1.09E-2</v>
      </c>
      <c r="G35" s="16"/>
    </row>
    <row r="36" spans="1:7" x14ac:dyDescent="0.25">
      <c r="A36" s="13" t="s">
        <v>438</v>
      </c>
      <c r="B36" s="31" t="s">
        <v>439</v>
      </c>
      <c r="C36" s="31" t="s">
        <v>440</v>
      </c>
      <c r="D36" s="14">
        <v>116741</v>
      </c>
      <c r="E36" s="15">
        <v>2543.09</v>
      </c>
      <c r="F36" s="16">
        <v>1.0699999999999999E-2</v>
      </c>
      <c r="G36" s="16"/>
    </row>
    <row r="37" spans="1:7" x14ac:dyDescent="0.25">
      <c r="A37" s="13" t="s">
        <v>371</v>
      </c>
      <c r="B37" s="31" t="s">
        <v>372</v>
      </c>
      <c r="C37" s="31" t="s">
        <v>373</v>
      </c>
      <c r="D37" s="14">
        <v>32401</v>
      </c>
      <c r="E37" s="15">
        <v>2502.56</v>
      </c>
      <c r="F37" s="16">
        <v>1.0500000000000001E-2</v>
      </c>
      <c r="G37" s="16"/>
    </row>
    <row r="38" spans="1:7" x14ac:dyDescent="0.25">
      <c r="A38" s="13" t="s">
        <v>551</v>
      </c>
      <c r="B38" s="31" t="s">
        <v>552</v>
      </c>
      <c r="C38" s="31" t="s">
        <v>425</v>
      </c>
      <c r="D38" s="14">
        <v>107756</v>
      </c>
      <c r="E38" s="15">
        <v>2433.9899999999998</v>
      </c>
      <c r="F38" s="16">
        <v>1.0200000000000001E-2</v>
      </c>
      <c r="G38" s="16"/>
    </row>
    <row r="39" spans="1:7" x14ac:dyDescent="0.25">
      <c r="A39" s="13" t="s">
        <v>508</v>
      </c>
      <c r="B39" s="31" t="s">
        <v>509</v>
      </c>
      <c r="C39" s="31" t="s">
        <v>376</v>
      </c>
      <c r="D39" s="14">
        <v>58643</v>
      </c>
      <c r="E39" s="15">
        <v>2411.63</v>
      </c>
      <c r="F39" s="16">
        <v>1.01E-2</v>
      </c>
      <c r="G39" s="16"/>
    </row>
    <row r="40" spans="1:7" x14ac:dyDescent="0.25">
      <c r="A40" s="13" t="s">
        <v>361</v>
      </c>
      <c r="B40" s="31" t="s">
        <v>362</v>
      </c>
      <c r="C40" s="31" t="s">
        <v>363</v>
      </c>
      <c r="D40" s="14">
        <v>115445</v>
      </c>
      <c r="E40" s="15">
        <v>2401.7800000000002</v>
      </c>
      <c r="F40" s="16">
        <v>1.01E-2</v>
      </c>
      <c r="G40" s="16"/>
    </row>
    <row r="41" spans="1:7" x14ac:dyDescent="0.25">
      <c r="A41" s="13" t="s">
        <v>859</v>
      </c>
      <c r="B41" s="31" t="s">
        <v>860</v>
      </c>
      <c r="C41" s="31" t="s">
        <v>363</v>
      </c>
      <c r="D41" s="14">
        <v>166060</v>
      </c>
      <c r="E41" s="15">
        <v>2396.7399999999998</v>
      </c>
      <c r="F41" s="16">
        <v>1.01E-2</v>
      </c>
      <c r="G41" s="16"/>
    </row>
    <row r="42" spans="1:7" x14ac:dyDescent="0.25">
      <c r="A42" s="13" t="s">
        <v>791</v>
      </c>
      <c r="B42" s="31" t="s">
        <v>792</v>
      </c>
      <c r="C42" s="31" t="s">
        <v>550</v>
      </c>
      <c r="D42" s="14">
        <v>339265</v>
      </c>
      <c r="E42" s="15">
        <v>2344.3200000000002</v>
      </c>
      <c r="F42" s="16">
        <v>9.9000000000000008E-3</v>
      </c>
      <c r="G42" s="16"/>
    </row>
    <row r="43" spans="1:7" x14ac:dyDescent="0.25">
      <c r="A43" s="13" t="s">
        <v>471</v>
      </c>
      <c r="B43" s="31" t="s">
        <v>472</v>
      </c>
      <c r="C43" s="31" t="s">
        <v>473</v>
      </c>
      <c r="D43" s="14">
        <v>537809</v>
      </c>
      <c r="E43" s="15">
        <v>2261.2199999999998</v>
      </c>
      <c r="F43" s="16">
        <v>9.4999999999999998E-3</v>
      </c>
      <c r="G43" s="16"/>
    </row>
    <row r="44" spans="1:7" x14ac:dyDescent="0.25">
      <c r="A44" s="13" t="s">
        <v>866</v>
      </c>
      <c r="B44" s="31" t="s">
        <v>867</v>
      </c>
      <c r="C44" s="31" t="s">
        <v>417</v>
      </c>
      <c r="D44" s="14">
        <v>444349</v>
      </c>
      <c r="E44" s="15">
        <v>2259.96</v>
      </c>
      <c r="F44" s="16">
        <v>9.4999999999999998E-3</v>
      </c>
      <c r="G44" s="16"/>
    </row>
    <row r="45" spans="1:7" x14ac:dyDescent="0.25">
      <c r="A45" s="13" t="s">
        <v>593</v>
      </c>
      <c r="B45" s="31" t="s">
        <v>594</v>
      </c>
      <c r="C45" s="31" t="s">
        <v>425</v>
      </c>
      <c r="D45" s="14">
        <v>1938997</v>
      </c>
      <c r="E45" s="15">
        <v>2257.19</v>
      </c>
      <c r="F45" s="16">
        <v>9.4999999999999998E-3</v>
      </c>
      <c r="G45" s="16"/>
    </row>
    <row r="46" spans="1:7" x14ac:dyDescent="0.25">
      <c r="A46" s="13" t="s">
        <v>485</v>
      </c>
      <c r="B46" s="31" t="s">
        <v>486</v>
      </c>
      <c r="C46" s="31" t="s">
        <v>386</v>
      </c>
      <c r="D46" s="14">
        <v>55446</v>
      </c>
      <c r="E46" s="15">
        <v>2230.9299999999998</v>
      </c>
      <c r="F46" s="16">
        <v>9.4000000000000004E-3</v>
      </c>
      <c r="G46" s="16"/>
    </row>
    <row r="47" spans="1:7" x14ac:dyDescent="0.25">
      <c r="A47" s="13" t="s">
        <v>829</v>
      </c>
      <c r="B47" s="31" t="s">
        <v>830</v>
      </c>
      <c r="C47" s="31" t="s">
        <v>420</v>
      </c>
      <c r="D47" s="14">
        <v>89970</v>
      </c>
      <c r="E47" s="15">
        <v>2211.37</v>
      </c>
      <c r="F47" s="16">
        <v>9.2999999999999992E-3</v>
      </c>
      <c r="G47" s="16"/>
    </row>
    <row r="48" spans="1:7" x14ac:dyDescent="0.25">
      <c r="A48" s="13" t="s">
        <v>803</v>
      </c>
      <c r="B48" s="31" t="s">
        <v>804</v>
      </c>
      <c r="C48" s="31" t="s">
        <v>425</v>
      </c>
      <c r="D48" s="14">
        <v>167611</v>
      </c>
      <c r="E48" s="15">
        <v>2155.23</v>
      </c>
      <c r="F48" s="16">
        <v>9.1000000000000004E-3</v>
      </c>
      <c r="G48" s="16"/>
    </row>
    <row r="49" spans="1:7" x14ac:dyDescent="0.25">
      <c r="A49" s="13" t="s">
        <v>833</v>
      </c>
      <c r="B49" s="31" t="s">
        <v>834</v>
      </c>
      <c r="C49" s="31" t="s">
        <v>425</v>
      </c>
      <c r="D49" s="14">
        <v>214501</v>
      </c>
      <c r="E49" s="15">
        <v>2136.3200000000002</v>
      </c>
      <c r="F49" s="16">
        <v>8.9999999999999993E-3</v>
      </c>
      <c r="G49" s="16"/>
    </row>
    <row r="50" spans="1:7" x14ac:dyDescent="0.25">
      <c r="A50" s="13" t="s">
        <v>445</v>
      </c>
      <c r="B50" s="31" t="s">
        <v>446</v>
      </c>
      <c r="C50" s="31" t="s">
        <v>396</v>
      </c>
      <c r="D50" s="14">
        <v>328922</v>
      </c>
      <c r="E50" s="15">
        <v>2088.16</v>
      </c>
      <c r="F50" s="16">
        <v>8.8000000000000005E-3</v>
      </c>
      <c r="G50" s="16"/>
    </row>
    <row r="51" spans="1:7" x14ac:dyDescent="0.25">
      <c r="A51" s="13" t="s">
        <v>526</v>
      </c>
      <c r="B51" s="31" t="s">
        <v>527</v>
      </c>
      <c r="C51" s="31" t="s">
        <v>420</v>
      </c>
      <c r="D51" s="14">
        <v>285406</v>
      </c>
      <c r="E51" s="15">
        <v>2043.79</v>
      </c>
      <c r="F51" s="16">
        <v>8.6E-3</v>
      </c>
      <c r="G51" s="16"/>
    </row>
    <row r="52" spans="1:7" x14ac:dyDescent="0.25">
      <c r="A52" s="13" t="s">
        <v>849</v>
      </c>
      <c r="B52" s="31" t="s">
        <v>850</v>
      </c>
      <c r="C52" s="31" t="s">
        <v>363</v>
      </c>
      <c r="D52" s="14">
        <v>195896</v>
      </c>
      <c r="E52" s="15">
        <v>1802.54</v>
      </c>
      <c r="F52" s="16">
        <v>7.6E-3</v>
      </c>
      <c r="G52" s="16"/>
    </row>
    <row r="53" spans="1:7" x14ac:dyDescent="0.25">
      <c r="A53" s="13" t="s">
        <v>1051</v>
      </c>
      <c r="B53" s="31" t="s">
        <v>1052</v>
      </c>
      <c r="C53" s="31" t="s">
        <v>539</v>
      </c>
      <c r="D53" s="14">
        <v>135725</v>
      </c>
      <c r="E53" s="15">
        <v>1771.21</v>
      </c>
      <c r="F53" s="16">
        <v>7.4999999999999997E-3</v>
      </c>
      <c r="G53" s="16"/>
    </row>
    <row r="54" spans="1:7" x14ac:dyDescent="0.25">
      <c r="A54" s="13" t="s">
        <v>793</v>
      </c>
      <c r="B54" s="31" t="s">
        <v>794</v>
      </c>
      <c r="C54" s="31" t="s">
        <v>425</v>
      </c>
      <c r="D54" s="14">
        <v>417936</v>
      </c>
      <c r="E54" s="15">
        <v>1765.78</v>
      </c>
      <c r="F54" s="16">
        <v>7.4000000000000003E-3</v>
      </c>
      <c r="G54" s="16"/>
    </row>
    <row r="55" spans="1:7" x14ac:dyDescent="0.25">
      <c r="A55" s="13" t="s">
        <v>827</v>
      </c>
      <c r="B55" s="31" t="s">
        <v>828</v>
      </c>
      <c r="C55" s="31" t="s">
        <v>459</v>
      </c>
      <c r="D55" s="14">
        <v>172432</v>
      </c>
      <c r="E55" s="15">
        <v>1757</v>
      </c>
      <c r="F55" s="16">
        <v>7.4000000000000003E-3</v>
      </c>
      <c r="G55" s="16"/>
    </row>
    <row r="56" spans="1:7" x14ac:dyDescent="0.25">
      <c r="A56" s="13" t="s">
        <v>789</v>
      </c>
      <c r="B56" s="31" t="s">
        <v>790</v>
      </c>
      <c r="C56" s="31" t="s">
        <v>355</v>
      </c>
      <c r="D56" s="14">
        <v>695109</v>
      </c>
      <c r="E56" s="15">
        <v>1655.89</v>
      </c>
      <c r="F56" s="16">
        <v>7.0000000000000001E-3</v>
      </c>
      <c r="G56" s="16"/>
    </row>
    <row r="57" spans="1:7" x14ac:dyDescent="0.25">
      <c r="A57" s="13" t="s">
        <v>811</v>
      </c>
      <c r="B57" s="31" t="s">
        <v>812</v>
      </c>
      <c r="C57" s="31" t="s">
        <v>459</v>
      </c>
      <c r="D57" s="14">
        <v>34318</v>
      </c>
      <c r="E57" s="15">
        <v>1644.64</v>
      </c>
      <c r="F57" s="16">
        <v>6.8999999999999999E-3</v>
      </c>
      <c r="G57" s="16"/>
    </row>
    <row r="58" spans="1:7" x14ac:dyDescent="0.25">
      <c r="A58" s="13" t="s">
        <v>404</v>
      </c>
      <c r="B58" s="31" t="s">
        <v>405</v>
      </c>
      <c r="C58" s="31" t="s">
        <v>373</v>
      </c>
      <c r="D58" s="14">
        <v>744576</v>
      </c>
      <c r="E58" s="15">
        <v>1640.67</v>
      </c>
      <c r="F58" s="16">
        <v>6.8999999999999999E-3</v>
      </c>
      <c r="G58" s="16"/>
    </row>
    <row r="59" spans="1:7" x14ac:dyDescent="0.25">
      <c r="A59" s="13" t="s">
        <v>515</v>
      </c>
      <c r="B59" s="31" t="s">
        <v>516</v>
      </c>
      <c r="C59" s="31" t="s">
        <v>420</v>
      </c>
      <c r="D59" s="14">
        <v>12994</v>
      </c>
      <c r="E59" s="15">
        <v>1599.65</v>
      </c>
      <c r="F59" s="16">
        <v>6.7000000000000002E-3</v>
      </c>
      <c r="G59" s="16"/>
    </row>
    <row r="60" spans="1:7" x14ac:dyDescent="0.25">
      <c r="A60" s="13" t="s">
        <v>358</v>
      </c>
      <c r="B60" s="31" t="s">
        <v>359</v>
      </c>
      <c r="C60" s="31" t="s">
        <v>360</v>
      </c>
      <c r="D60" s="14">
        <v>229807</v>
      </c>
      <c r="E60" s="15">
        <v>1471.22</v>
      </c>
      <c r="F60" s="16">
        <v>6.1999999999999998E-3</v>
      </c>
      <c r="G60" s="16"/>
    </row>
    <row r="61" spans="1:7" x14ac:dyDescent="0.25">
      <c r="A61" s="13" t="s">
        <v>787</v>
      </c>
      <c r="B61" s="31" t="s">
        <v>788</v>
      </c>
      <c r="C61" s="31" t="s">
        <v>376</v>
      </c>
      <c r="D61" s="14">
        <v>85680</v>
      </c>
      <c r="E61" s="15">
        <v>1434.67</v>
      </c>
      <c r="F61" s="16">
        <v>6.0000000000000001E-3</v>
      </c>
      <c r="G61" s="16"/>
    </row>
    <row r="62" spans="1:7" x14ac:dyDescent="0.25">
      <c r="A62" s="13" t="s">
        <v>1035</v>
      </c>
      <c r="B62" s="31" t="s">
        <v>1036</v>
      </c>
      <c r="C62" s="31" t="s">
        <v>603</v>
      </c>
      <c r="D62" s="14">
        <v>177335</v>
      </c>
      <c r="E62" s="15">
        <v>1356.08</v>
      </c>
      <c r="F62" s="16">
        <v>5.7000000000000002E-3</v>
      </c>
      <c r="G62" s="16"/>
    </row>
    <row r="63" spans="1:7" x14ac:dyDescent="0.25">
      <c r="A63" s="13" t="s">
        <v>1021</v>
      </c>
      <c r="B63" s="31" t="s">
        <v>1022</v>
      </c>
      <c r="C63" s="31" t="s">
        <v>355</v>
      </c>
      <c r="D63" s="14">
        <v>721841</v>
      </c>
      <c r="E63" s="15">
        <v>1351.36</v>
      </c>
      <c r="F63" s="16">
        <v>5.7000000000000002E-3</v>
      </c>
      <c r="G63" s="16"/>
    </row>
    <row r="64" spans="1:7" x14ac:dyDescent="0.25">
      <c r="A64" s="13" t="s">
        <v>845</v>
      </c>
      <c r="B64" s="31" t="s">
        <v>846</v>
      </c>
      <c r="C64" s="31" t="s">
        <v>417</v>
      </c>
      <c r="D64" s="14">
        <v>1157406</v>
      </c>
      <c r="E64" s="15">
        <v>1329.98</v>
      </c>
      <c r="F64" s="16">
        <v>5.5999999999999999E-3</v>
      </c>
      <c r="G64" s="16"/>
    </row>
    <row r="65" spans="1:7" x14ac:dyDescent="0.25">
      <c r="A65" s="13" t="s">
        <v>528</v>
      </c>
      <c r="B65" s="31" t="s">
        <v>529</v>
      </c>
      <c r="C65" s="31" t="s">
        <v>363</v>
      </c>
      <c r="D65" s="14">
        <v>88019</v>
      </c>
      <c r="E65" s="15">
        <v>1302.1500000000001</v>
      </c>
      <c r="F65" s="16">
        <v>5.4999999999999997E-3</v>
      </c>
      <c r="G65" s="16"/>
    </row>
    <row r="66" spans="1:7" x14ac:dyDescent="0.25">
      <c r="A66" s="13" t="s">
        <v>1389</v>
      </c>
      <c r="B66" s="31" t="s">
        <v>1390</v>
      </c>
      <c r="C66" s="31" t="s">
        <v>542</v>
      </c>
      <c r="D66" s="14">
        <v>242850</v>
      </c>
      <c r="E66" s="15">
        <v>1286.74</v>
      </c>
      <c r="F66" s="16">
        <v>5.4000000000000003E-3</v>
      </c>
      <c r="G66" s="16"/>
    </row>
    <row r="67" spans="1:7" x14ac:dyDescent="0.25">
      <c r="A67" s="13" t="s">
        <v>1817</v>
      </c>
      <c r="B67" s="31" t="s">
        <v>1818</v>
      </c>
      <c r="C67" s="31" t="s">
        <v>360</v>
      </c>
      <c r="D67" s="14">
        <v>115960</v>
      </c>
      <c r="E67" s="15">
        <v>1199.95</v>
      </c>
      <c r="F67" s="16">
        <v>5.1000000000000004E-3</v>
      </c>
      <c r="G67" s="16"/>
    </row>
    <row r="68" spans="1:7" x14ac:dyDescent="0.25">
      <c r="A68" s="13" t="s">
        <v>1064</v>
      </c>
      <c r="B68" s="31" t="s">
        <v>1065</v>
      </c>
      <c r="C68" s="31" t="s">
        <v>420</v>
      </c>
      <c r="D68" s="14">
        <v>23010</v>
      </c>
      <c r="E68" s="15">
        <v>1195.21</v>
      </c>
      <c r="F68" s="16">
        <v>5.0000000000000001E-3</v>
      </c>
      <c r="G68" s="16"/>
    </row>
    <row r="69" spans="1:7" x14ac:dyDescent="0.25">
      <c r="A69" s="13" t="s">
        <v>1819</v>
      </c>
      <c r="B69" s="31" t="s">
        <v>1820</v>
      </c>
      <c r="C69" s="31" t="s">
        <v>691</v>
      </c>
      <c r="D69" s="14">
        <v>32045</v>
      </c>
      <c r="E69" s="15">
        <v>1161.1300000000001</v>
      </c>
      <c r="F69" s="16">
        <v>4.8999999999999998E-3</v>
      </c>
      <c r="G69" s="16"/>
    </row>
    <row r="70" spans="1:7" x14ac:dyDescent="0.25">
      <c r="A70" s="13" t="s">
        <v>364</v>
      </c>
      <c r="B70" s="31" t="s">
        <v>365</v>
      </c>
      <c r="C70" s="31" t="s">
        <v>363</v>
      </c>
      <c r="D70" s="14">
        <v>20789</v>
      </c>
      <c r="E70" s="15">
        <v>1159.55</v>
      </c>
      <c r="F70" s="16">
        <v>4.8999999999999998E-3</v>
      </c>
      <c r="G70" s="16"/>
    </row>
    <row r="71" spans="1:7" x14ac:dyDescent="0.25">
      <c r="A71" s="13" t="s">
        <v>581</v>
      </c>
      <c r="B71" s="31" t="s">
        <v>582</v>
      </c>
      <c r="C71" s="31" t="s">
        <v>355</v>
      </c>
      <c r="D71" s="14">
        <v>207002</v>
      </c>
      <c r="E71" s="15">
        <v>1150.4100000000001</v>
      </c>
      <c r="F71" s="16">
        <v>4.7999999999999996E-3</v>
      </c>
      <c r="G71" s="16"/>
    </row>
    <row r="72" spans="1:7" x14ac:dyDescent="0.25">
      <c r="A72" s="13" t="s">
        <v>831</v>
      </c>
      <c r="B72" s="31" t="s">
        <v>832</v>
      </c>
      <c r="C72" s="31" t="s">
        <v>349</v>
      </c>
      <c r="D72" s="14">
        <v>120771</v>
      </c>
      <c r="E72" s="15">
        <v>1142.01</v>
      </c>
      <c r="F72" s="16">
        <v>4.7999999999999996E-3</v>
      </c>
      <c r="G72" s="16"/>
    </row>
    <row r="73" spans="1:7" x14ac:dyDescent="0.25">
      <c r="A73" s="13" t="s">
        <v>1821</v>
      </c>
      <c r="B73" s="31" t="s">
        <v>1822</v>
      </c>
      <c r="C73" s="31" t="s">
        <v>691</v>
      </c>
      <c r="D73" s="14">
        <v>521245</v>
      </c>
      <c r="E73" s="15">
        <v>1130.22</v>
      </c>
      <c r="F73" s="16">
        <v>4.7999999999999996E-3</v>
      </c>
      <c r="G73" s="16"/>
    </row>
    <row r="74" spans="1:7" x14ac:dyDescent="0.25">
      <c r="A74" s="13" t="s">
        <v>462</v>
      </c>
      <c r="B74" s="31" t="s">
        <v>463</v>
      </c>
      <c r="C74" s="31" t="s">
        <v>396</v>
      </c>
      <c r="D74" s="14">
        <v>19204</v>
      </c>
      <c r="E74" s="15">
        <v>1128.17</v>
      </c>
      <c r="F74" s="16">
        <v>4.7000000000000002E-3</v>
      </c>
      <c r="G74" s="16"/>
    </row>
    <row r="75" spans="1:7" x14ac:dyDescent="0.25">
      <c r="A75" s="13" t="s">
        <v>576</v>
      </c>
      <c r="B75" s="31" t="s">
        <v>577</v>
      </c>
      <c r="C75" s="31" t="s">
        <v>532</v>
      </c>
      <c r="D75" s="14">
        <v>60344</v>
      </c>
      <c r="E75" s="15">
        <v>1121.49</v>
      </c>
      <c r="F75" s="16">
        <v>4.7000000000000002E-3</v>
      </c>
      <c r="G75" s="16"/>
    </row>
    <row r="76" spans="1:7" x14ac:dyDescent="0.25">
      <c r="A76" s="13" t="s">
        <v>380</v>
      </c>
      <c r="B76" s="31" t="s">
        <v>381</v>
      </c>
      <c r="C76" s="31" t="s">
        <v>360</v>
      </c>
      <c r="D76" s="14">
        <v>104344</v>
      </c>
      <c r="E76" s="15">
        <v>1107.3499999999999</v>
      </c>
      <c r="F76" s="16">
        <v>4.7000000000000002E-3</v>
      </c>
      <c r="G76" s="16"/>
    </row>
    <row r="77" spans="1:7" x14ac:dyDescent="0.25">
      <c r="A77" s="13" t="s">
        <v>809</v>
      </c>
      <c r="B77" s="31" t="s">
        <v>810</v>
      </c>
      <c r="C77" s="31" t="s">
        <v>459</v>
      </c>
      <c r="D77" s="14">
        <v>96801</v>
      </c>
      <c r="E77" s="15">
        <v>1041.3900000000001</v>
      </c>
      <c r="F77" s="16">
        <v>4.4000000000000003E-3</v>
      </c>
      <c r="G77" s="16"/>
    </row>
    <row r="78" spans="1:7" x14ac:dyDescent="0.25">
      <c r="A78" s="13" t="s">
        <v>1047</v>
      </c>
      <c r="B78" s="31" t="s">
        <v>1048</v>
      </c>
      <c r="C78" s="31" t="s">
        <v>368</v>
      </c>
      <c r="D78" s="14">
        <v>100601</v>
      </c>
      <c r="E78" s="15">
        <v>997.36</v>
      </c>
      <c r="F78" s="16">
        <v>4.1999999999999997E-3</v>
      </c>
      <c r="G78" s="16"/>
    </row>
    <row r="79" spans="1:7" x14ac:dyDescent="0.25">
      <c r="A79" s="13" t="s">
        <v>878</v>
      </c>
      <c r="B79" s="31" t="s">
        <v>879</v>
      </c>
      <c r="C79" s="31" t="s">
        <v>349</v>
      </c>
      <c r="D79" s="14">
        <v>47469</v>
      </c>
      <c r="E79" s="15">
        <v>944.37</v>
      </c>
      <c r="F79" s="16">
        <v>4.0000000000000001E-3</v>
      </c>
      <c r="G79" s="16"/>
    </row>
    <row r="80" spans="1:7" x14ac:dyDescent="0.25">
      <c r="A80" s="13" t="s">
        <v>821</v>
      </c>
      <c r="B80" s="31" t="s">
        <v>822</v>
      </c>
      <c r="C80" s="31" t="s">
        <v>501</v>
      </c>
      <c r="D80" s="14">
        <v>43674</v>
      </c>
      <c r="E80" s="15">
        <v>940.74</v>
      </c>
      <c r="F80" s="16">
        <v>4.0000000000000001E-3</v>
      </c>
      <c r="G80" s="16"/>
    </row>
    <row r="81" spans="1:7" x14ac:dyDescent="0.25">
      <c r="A81" s="13" t="s">
        <v>799</v>
      </c>
      <c r="B81" s="31" t="s">
        <v>800</v>
      </c>
      <c r="C81" s="31" t="s">
        <v>532</v>
      </c>
      <c r="D81" s="14">
        <v>62600</v>
      </c>
      <c r="E81" s="15">
        <v>928.73</v>
      </c>
      <c r="F81" s="16">
        <v>3.8999999999999998E-3</v>
      </c>
      <c r="G81" s="16"/>
    </row>
    <row r="82" spans="1:7" x14ac:dyDescent="0.25">
      <c r="A82" s="13" t="s">
        <v>574</v>
      </c>
      <c r="B82" s="31" t="s">
        <v>575</v>
      </c>
      <c r="C82" s="31" t="s">
        <v>379</v>
      </c>
      <c r="D82" s="14">
        <v>155968</v>
      </c>
      <c r="E82" s="15">
        <v>926.92</v>
      </c>
      <c r="F82" s="16">
        <v>3.8999999999999998E-3</v>
      </c>
      <c r="G82" s="16"/>
    </row>
    <row r="83" spans="1:7" x14ac:dyDescent="0.25">
      <c r="A83" s="13" t="s">
        <v>1823</v>
      </c>
      <c r="B83" s="31" t="s">
        <v>1824</v>
      </c>
      <c r="C83" s="31" t="s">
        <v>580</v>
      </c>
      <c r="D83" s="14">
        <v>111740</v>
      </c>
      <c r="E83" s="15">
        <v>884.48</v>
      </c>
      <c r="F83" s="16">
        <v>3.7000000000000002E-3</v>
      </c>
      <c r="G83" s="16"/>
    </row>
    <row r="84" spans="1:7" x14ac:dyDescent="0.25">
      <c r="A84" s="13" t="s">
        <v>384</v>
      </c>
      <c r="B84" s="31" t="s">
        <v>385</v>
      </c>
      <c r="C84" s="31" t="s">
        <v>386</v>
      </c>
      <c r="D84" s="14">
        <v>29294</v>
      </c>
      <c r="E84" s="15">
        <v>853.64</v>
      </c>
      <c r="F84" s="16">
        <v>3.5999999999999999E-3</v>
      </c>
      <c r="G84" s="16"/>
    </row>
    <row r="85" spans="1:7" x14ac:dyDescent="0.25">
      <c r="A85" s="13" t="s">
        <v>1825</v>
      </c>
      <c r="B85" s="31" t="s">
        <v>1826</v>
      </c>
      <c r="C85" s="31" t="s">
        <v>368</v>
      </c>
      <c r="D85" s="14">
        <v>73480</v>
      </c>
      <c r="E85" s="15">
        <v>837.53</v>
      </c>
      <c r="F85" s="16">
        <v>3.5000000000000001E-3</v>
      </c>
      <c r="G85" s="16"/>
    </row>
    <row r="86" spans="1:7" x14ac:dyDescent="0.25">
      <c r="A86" s="13" t="s">
        <v>863</v>
      </c>
      <c r="B86" s="31" t="s">
        <v>864</v>
      </c>
      <c r="C86" s="31" t="s">
        <v>865</v>
      </c>
      <c r="D86" s="14">
        <v>45519</v>
      </c>
      <c r="E86" s="15">
        <v>816.63</v>
      </c>
      <c r="F86" s="16">
        <v>3.3999999999999998E-3</v>
      </c>
      <c r="G86" s="16"/>
    </row>
    <row r="87" spans="1:7" x14ac:dyDescent="0.25">
      <c r="A87" s="13" t="s">
        <v>1827</v>
      </c>
      <c r="B87" s="31" t="s">
        <v>1828</v>
      </c>
      <c r="C87" s="31" t="s">
        <v>373</v>
      </c>
      <c r="D87" s="14">
        <v>86565</v>
      </c>
      <c r="E87" s="15">
        <v>808.34</v>
      </c>
      <c r="F87" s="16">
        <v>3.3999999999999998E-3</v>
      </c>
      <c r="G87" s="16"/>
    </row>
    <row r="88" spans="1:7" x14ac:dyDescent="0.25">
      <c r="A88" s="13" t="s">
        <v>394</v>
      </c>
      <c r="B88" s="31" t="s">
        <v>395</v>
      </c>
      <c r="C88" s="31" t="s">
        <v>396</v>
      </c>
      <c r="D88" s="14">
        <v>13131</v>
      </c>
      <c r="E88" s="15">
        <v>797.49</v>
      </c>
      <c r="F88" s="16">
        <v>3.3999999999999998E-3</v>
      </c>
      <c r="G88" s="16"/>
    </row>
    <row r="89" spans="1:7" x14ac:dyDescent="0.25">
      <c r="A89" s="13" t="s">
        <v>548</v>
      </c>
      <c r="B89" s="31" t="s">
        <v>549</v>
      </c>
      <c r="C89" s="31" t="s">
        <v>550</v>
      </c>
      <c r="D89" s="14">
        <v>14224</v>
      </c>
      <c r="E89" s="15">
        <v>729.64</v>
      </c>
      <c r="F89" s="16">
        <v>3.0999999999999999E-3</v>
      </c>
      <c r="G89" s="16"/>
    </row>
    <row r="90" spans="1:7" x14ac:dyDescent="0.25">
      <c r="A90" s="17" t="s">
        <v>230</v>
      </c>
      <c r="B90" s="32"/>
      <c r="C90" s="32"/>
      <c r="D90" s="18"/>
      <c r="E90" s="37">
        <v>228862.47</v>
      </c>
      <c r="F90" s="38">
        <v>0.96319999999999995</v>
      </c>
      <c r="G90" s="21"/>
    </row>
    <row r="91" spans="1:7" x14ac:dyDescent="0.25">
      <c r="A91" s="17" t="s">
        <v>487</v>
      </c>
      <c r="B91" s="31"/>
      <c r="C91" s="31"/>
      <c r="D91" s="14"/>
      <c r="E91" s="15"/>
      <c r="F91" s="16"/>
      <c r="G91" s="16"/>
    </row>
    <row r="92" spans="1:7" x14ac:dyDescent="0.25">
      <c r="A92" s="17" t="s">
        <v>230</v>
      </c>
      <c r="B92" s="31"/>
      <c r="C92" s="31"/>
      <c r="D92" s="14"/>
      <c r="E92" s="39" t="s">
        <v>130</v>
      </c>
      <c r="F92" s="40" t="s">
        <v>130</v>
      </c>
      <c r="G92" s="16"/>
    </row>
    <row r="93" spans="1:7" x14ac:dyDescent="0.25">
      <c r="A93" s="24" t="s">
        <v>237</v>
      </c>
      <c r="B93" s="33"/>
      <c r="C93" s="33"/>
      <c r="D93" s="25"/>
      <c r="E93" s="28">
        <v>228862.47</v>
      </c>
      <c r="F93" s="29">
        <v>0.96319999999999995</v>
      </c>
      <c r="G93" s="21"/>
    </row>
    <row r="94" spans="1:7" x14ac:dyDescent="0.25">
      <c r="A94" s="13"/>
      <c r="B94" s="31"/>
      <c r="C94" s="31"/>
      <c r="D94" s="14"/>
      <c r="E94" s="15"/>
      <c r="F94" s="16"/>
      <c r="G94" s="16"/>
    </row>
    <row r="95" spans="1:7" x14ac:dyDescent="0.25">
      <c r="A95" s="13"/>
      <c r="B95" s="31"/>
      <c r="C95" s="31"/>
      <c r="D95" s="14"/>
      <c r="E95" s="15"/>
      <c r="F95" s="16"/>
      <c r="G95" s="16"/>
    </row>
    <row r="96" spans="1:7" x14ac:dyDescent="0.25">
      <c r="A96" s="17" t="s">
        <v>238</v>
      </c>
      <c r="B96" s="31"/>
      <c r="C96" s="31"/>
      <c r="D96" s="14"/>
      <c r="E96" s="15"/>
      <c r="F96" s="16"/>
      <c r="G96" s="16"/>
    </row>
    <row r="97" spans="1:7" x14ac:dyDescent="0.25">
      <c r="A97" s="13" t="s">
        <v>239</v>
      </c>
      <c r="B97" s="31"/>
      <c r="C97" s="31"/>
      <c r="D97" s="14"/>
      <c r="E97" s="15">
        <v>11312.89</v>
      </c>
      <c r="F97" s="16">
        <v>4.7600000000000003E-2</v>
      </c>
      <c r="G97" s="16">
        <v>6.5728999999999996E-2</v>
      </c>
    </row>
    <row r="98" spans="1:7" x14ac:dyDescent="0.25">
      <c r="A98" s="17" t="s">
        <v>230</v>
      </c>
      <c r="B98" s="32"/>
      <c r="C98" s="32"/>
      <c r="D98" s="18"/>
      <c r="E98" s="37">
        <v>11312.89</v>
      </c>
      <c r="F98" s="38">
        <v>4.7600000000000003E-2</v>
      </c>
      <c r="G98" s="21"/>
    </row>
    <row r="99" spans="1:7" x14ac:dyDescent="0.25">
      <c r="A99" s="13"/>
      <c r="B99" s="31"/>
      <c r="C99" s="31"/>
      <c r="D99" s="14"/>
      <c r="E99" s="15"/>
      <c r="F99" s="16"/>
      <c r="G99" s="16"/>
    </row>
    <row r="100" spans="1:7" x14ac:dyDescent="0.25">
      <c r="A100" s="24" t="s">
        <v>237</v>
      </c>
      <c r="B100" s="33"/>
      <c r="C100" s="33"/>
      <c r="D100" s="25"/>
      <c r="E100" s="19">
        <v>11312.89</v>
      </c>
      <c r="F100" s="20">
        <v>4.7600000000000003E-2</v>
      </c>
      <c r="G100" s="21"/>
    </row>
    <row r="101" spans="1:7" x14ac:dyDescent="0.25">
      <c r="A101" s="13" t="s">
        <v>240</v>
      </c>
      <c r="B101" s="31"/>
      <c r="C101" s="31"/>
      <c r="D101" s="14"/>
      <c r="E101" s="15">
        <v>2.0372186999999999</v>
      </c>
      <c r="F101" s="16">
        <v>7.9999999999999996E-6</v>
      </c>
      <c r="G101" s="16"/>
    </row>
    <row r="102" spans="1:7" x14ac:dyDescent="0.25">
      <c r="A102" s="13" t="s">
        <v>241</v>
      </c>
      <c r="B102" s="31"/>
      <c r="C102" s="31"/>
      <c r="D102" s="14"/>
      <c r="E102" s="35">
        <v>-2565.8072186999998</v>
      </c>
      <c r="F102" s="36">
        <v>-1.0808E-2</v>
      </c>
      <c r="G102" s="16">
        <v>6.5728999999999996E-2</v>
      </c>
    </row>
    <row r="103" spans="1:7" x14ac:dyDescent="0.25">
      <c r="A103" s="26" t="s">
        <v>242</v>
      </c>
      <c r="B103" s="34"/>
      <c r="C103" s="34"/>
      <c r="D103" s="27"/>
      <c r="E103" s="28">
        <v>237611.59</v>
      </c>
      <c r="F103" s="29">
        <v>1</v>
      </c>
      <c r="G103" s="29"/>
    </row>
    <row r="108" spans="1:7" x14ac:dyDescent="0.25">
      <c r="A108" s="1" t="s">
        <v>244</v>
      </c>
    </row>
    <row r="109" spans="1:7" x14ac:dyDescent="0.25">
      <c r="A109" s="48" t="s">
        <v>245</v>
      </c>
      <c r="B109" s="3" t="s">
        <v>130</v>
      </c>
    </row>
    <row r="110" spans="1:7" x14ac:dyDescent="0.25">
      <c r="A110" t="s">
        <v>246</v>
      </c>
    </row>
    <row r="111" spans="1:7" x14ac:dyDescent="0.25">
      <c r="A111" t="s">
        <v>337</v>
      </c>
      <c r="B111" t="s">
        <v>248</v>
      </c>
      <c r="C111" t="s">
        <v>248</v>
      </c>
    </row>
    <row r="112" spans="1:7" x14ac:dyDescent="0.25">
      <c r="B112" s="49">
        <v>45657</v>
      </c>
      <c r="C112" s="49">
        <v>45688</v>
      </c>
    </row>
    <row r="113" spans="1:3" x14ac:dyDescent="0.25">
      <c r="A113" t="s">
        <v>338</v>
      </c>
      <c r="B113">
        <v>43.414999999999999</v>
      </c>
      <c r="C113">
        <v>40.887</v>
      </c>
    </row>
    <row r="114" spans="1:3" x14ac:dyDescent="0.25">
      <c r="A114" t="s">
        <v>339</v>
      </c>
      <c r="B114">
        <v>35.643999999999998</v>
      </c>
      <c r="C114">
        <v>33.569000000000003</v>
      </c>
    </row>
    <row r="115" spans="1:3" x14ac:dyDescent="0.25">
      <c r="A115" t="s">
        <v>340</v>
      </c>
      <c r="B115">
        <v>37.845999999999997</v>
      </c>
      <c r="C115">
        <v>35.594999999999999</v>
      </c>
    </row>
    <row r="116" spans="1:3" x14ac:dyDescent="0.25">
      <c r="A116" t="s">
        <v>341</v>
      </c>
      <c r="B116">
        <v>31.074999999999999</v>
      </c>
      <c r="C116">
        <v>29.227</v>
      </c>
    </row>
    <row r="118" spans="1:3" x14ac:dyDescent="0.25">
      <c r="A118" t="s">
        <v>250</v>
      </c>
      <c r="B118" s="3" t="s">
        <v>130</v>
      </c>
    </row>
    <row r="119" spans="1:3" x14ac:dyDescent="0.25">
      <c r="A119" t="s">
        <v>251</v>
      </c>
      <c r="B119" s="3" t="s">
        <v>130</v>
      </c>
    </row>
    <row r="120" spans="1:3" ht="30" customHeight="1" x14ac:dyDescent="0.25">
      <c r="A120" s="48" t="s">
        <v>252</v>
      </c>
      <c r="B120" s="3" t="s">
        <v>130</v>
      </c>
    </row>
    <row r="121" spans="1:3" ht="30" customHeight="1" x14ac:dyDescent="0.25">
      <c r="A121" s="48" t="s">
        <v>253</v>
      </c>
      <c r="B121" s="3" t="s">
        <v>130</v>
      </c>
    </row>
    <row r="122" spans="1:3" x14ac:dyDescent="0.25">
      <c r="A122" t="s">
        <v>495</v>
      </c>
      <c r="B122" s="50">
        <v>0.40450000000000003</v>
      </c>
    </row>
    <row r="123" spans="1:3" ht="45" customHeight="1" x14ac:dyDescent="0.25">
      <c r="A123" s="48" t="s">
        <v>255</v>
      </c>
      <c r="B123" s="3" t="s">
        <v>130</v>
      </c>
    </row>
    <row r="124" spans="1:3" x14ac:dyDescent="0.25">
      <c r="B124" s="3"/>
    </row>
    <row r="125" spans="1:3" ht="30" customHeight="1" x14ac:dyDescent="0.25">
      <c r="A125" s="48" t="s">
        <v>256</v>
      </c>
      <c r="B125" s="3" t="s">
        <v>130</v>
      </c>
    </row>
    <row r="126" spans="1:3" ht="30" customHeight="1" x14ac:dyDescent="0.25">
      <c r="A126" s="48" t="s">
        <v>257</v>
      </c>
      <c r="B126" t="s">
        <v>130</v>
      </c>
    </row>
    <row r="127" spans="1:3" ht="30" customHeight="1" x14ac:dyDescent="0.25">
      <c r="A127" s="48" t="s">
        <v>258</v>
      </c>
      <c r="B127" s="3" t="s">
        <v>130</v>
      </c>
    </row>
    <row r="128" spans="1:3" ht="30" customHeight="1" x14ac:dyDescent="0.25">
      <c r="A128" s="48" t="s">
        <v>259</v>
      </c>
      <c r="B128" s="3" t="s">
        <v>130</v>
      </c>
    </row>
    <row r="130" spans="1:4" ht="69.95" customHeight="1" x14ac:dyDescent="0.25">
      <c r="A130" s="75" t="s">
        <v>269</v>
      </c>
      <c r="B130" s="75" t="s">
        <v>270</v>
      </c>
      <c r="C130" s="75" t="s">
        <v>4</v>
      </c>
      <c r="D130" s="75" t="s">
        <v>5</v>
      </c>
    </row>
    <row r="131" spans="1:4" ht="69.95" customHeight="1" x14ac:dyDescent="0.25">
      <c r="A131" s="75" t="s">
        <v>1829</v>
      </c>
      <c r="B131" s="75"/>
      <c r="C131" s="75" t="s">
        <v>14</v>
      </c>
      <c r="D131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00"/>
  <sheetViews>
    <sheetView showGridLines="0" workbookViewId="0">
      <pane ySplit="4" topLeftCell="A78" activePane="bottomLeft" state="frozen"/>
      <selection pane="bottomLeft" activeCell="C86" sqref="C8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1830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1831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96509</v>
      </c>
      <c r="E8" s="15">
        <v>1639.45</v>
      </c>
      <c r="F8" s="16">
        <v>0.12239999999999999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89552</v>
      </c>
      <c r="E9" s="15">
        <v>1121.9100000000001</v>
      </c>
      <c r="F9" s="16">
        <v>8.3799999999999999E-2</v>
      </c>
      <c r="G9" s="16"/>
    </row>
    <row r="10" spans="1:8" x14ac:dyDescent="0.25">
      <c r="A10" s="13" t="s">
        <v>502</v>
      </c>
      <c r="B10" s="31" t="s">
        <v>503</v>
      </c>
      <c r="C10" s="31" t="s">
        <v>437</v>
      </c>
      <c r="D10" s="14">
        <v>86156</v>
      </c>
      <c r="E10" s="15">
        <v>1089.96</v>
      </c>
      <c r="F10" s="16">
        <v>8.14E-2</v>
      </c>
      <c r="G10" s="16"/>
    </row>
    <row r="11" spans="1:8" x14ac:dyDescent="0.25">
      <c r="A11" s="13" t="s">
        <v>506</v>
      </c>
      <c r="B11" s="31" t="s">
        <v>507</v>
      </c>
      <c r="C11" s="31" t="s">
        <v>376</v>
      </c>
      <c r="D11" s="14">
        <v>45716</v>
      </c>
      <c r="E11" s="15">
        <v>859.37</v>
      </c>
      <c r="F11" s="16">
        <v>6.4199999999999993E-2</v>
      </c>
      <c r="G11" s="16"/>
    </row>
    <row r="12" spans="1:8" x14ac:dyDescent="0.25">
      <c r="A12" s="13" t="s">
        <v>513</v>
      </c>
      <c r="B12" s="31" t="s">
        <v>514</v>
      </c>
      <c r="C12" s="31" t="s">
        <v>393</v>
      </c>
      <c r="D12" s="14">
        <v>34039</v>
      </c>
      <c r="E12" s="15">
        <v>553.58000000000004</v>
      </c>
      <c r="F12" s="16">
        <v>4.1300000000000003E-2</v>
      </c>
      <c r="G12" s="16"/>
    </row>
    <row r="13" spans="1:8" x14ac:dyDescent="0.25">
      <c r="A13" s="13" t="s">
        <v>508</v>
      </c>
      <c r="B13" s="31" t="s">
        <v>509</v>
      </c>
      <c r="C13" s="31" t="s">
        <v>376</v>
      </c>
      <c r="D13" s="14">
        <v>12970</v>
      </c>
      <c r="E13" s="15">
        <v>533.38</v>
      </c>
      <c r="F13" s="16">
        <v>3.9800000000000002E-2</v>
      </c>
      <c r="G13" s="16"/>
    </row>
    <row r="14" spans="1:8" x14ac:dyDescent="0.25">
      <c r="A14" s="13" t="s">
        <v>499</v>
      </c>
      <c r="B14" s="31" t="s">
        <v>500</v>
      </c>
      <c r="C14" s="31" t="s">
        <v>501</v>
      </c>
      <c r="D14" s="14">
        <v>14940</v>
      </c>
      <c r="E14" s="15">
        <v>532.97</v>
      </c>
      <c r="F14" s="16">
        <v>3.9800000000000002E-2</v>
      </c>
      <c r="G14" s="16"/>
    </row>
    <row r="15" spans="1:8" x14ac:dyDescent="0.25">
      <c r="A15" s="13" t="s">
        <v>510</v>
      </c>
      <c r="B15" s="31" t="s">
        <v>511</v>
      </c>
      <c r="C15" s="31" t="s">
        <v>512</v>
      </c>
      <c r="D15" s="14">
        <v>117995</v>
      </c>
      <c r="E15" s="15">
        <v>528.03</v>
      </c>
      <c r="F15" s="16">
        <v>3.9399999999999998E-2</v>
      </c>
      <c r="G15" s="16"/>
    </row>
    <row r="16" spans="1:8" x14ac:dyDescent="0.25">
      <c r="A16" s="13" t="s">
        <v>382</v>
      </c>
      <c r="B16" s="31" t="s">
        <v>383</v>
      </c>
      <c r="C16" s="31" t="s">
        <v>355</v>
      </c>
      <c r="D16" s="14">
        <v>48841</v>
      </c>
      <c r="E16" s="15">
        <v>377.49</v>
      </c>
      <c r="F16" s="16">
        <v>2.8199999999999999E-2</v>
      </c>
      <c r="G16" s="16"/>
    </row>
    <row r="17" spans="1:7" x14ac:dyDescent="0.25">
      <c r="A17" s="13" t="s">
        <v>399</v>
      </c>
      <c r="B17" s="31" t="s">
        <v>400</v>
      </c>
      <c r="C17" s="31" t="s">
        <v>355</v>
      </c>
      <c r="D17" s="14">
        <v>36194</v>
      </c>
      <c r="E17" s="15">
        <v>356.91</v>
      </c>
      <c r="F17" s="16">
        <v>2.6700000000000002E-2</v>
      </c>
      <c r="G17" s="16"/>
    </row>
    <row r="18" spans="1:7" x14ac:dyDescent="0.25">
      <c r="A18" s="13" t="s">
        <v>519</v>
      </c>
      <c r="B18" s="31" t="s">
        <v>520</v>
      </c>
      <c r="C18" s="31" t="s">
        <v>355</v>
      </c>
      <c r="D18" s="14">
        <v>18636</v>
      </c>
      <c r="E18" s="15">
        <v>354.33</v>
      </c>
      <c r="F18" s="16">
        <v>2.6499999999999999E-2</v>
      </c>
      <c r="G18" s="16"/>
    </row>
    <row r="19" spans="1:7" x14ac:dyDescent="0.25">
      <c r="A19" s="13" t="s">
        <v>535</v>
      </c>
      <c r="B19" s="31" t="s">
        <v>536</v>
      </c>
      <c r="C19" s="31" t="s">
        <v>420</v>
      </c>
      <c r="D19" s="14">
        <v>11236</v>
      </c>
      <c r="E19" s="15">
        <v>335.94</v>
      </c>
      <c r="F19" s="16">
        <v>2.5100000000000001E-2</v>
      </c>
      <c r="G19" s="16"/>
    </row>
    <row r="20" spans="1:7" x14ac:dyDescent="0.25">
      <c r="A20" s="13" t="s">
        <v>504</v>
      </c>
      <c r="B20" s="31" t="s">
        <v>505</v>
      </c>
      <c r="C20" s="31" t="s">
        <v>425</v>
      </c>
      <c r="D20" s="14">
        <v>3552</v>
      </c>
      <c r="E20" s="15">
        <v>280.08</v>
      </c>
      <c r="F20" s="16">
        <v>2.0899999999999998E-2</v>
      </c>
      <c r="G20" s="16"/>
    </row>
    <row r="21" spans="1:7" x14ac:dyDescent="0.25">
      <c r="A21" s="13" t="s">
        <v>585</v>
      </c>
      <c r="B21" s="31" t="s">
        <v>586</v>
      </c>
      <c r="C21" s="31" t="s">
        <v>512</v>
      </c>
      <c r="D21" s="14">
        <v>11267</v>
      </c>
      <c r="E21" s="15">
        <v>278.16000000000003</v>
      </c>
      <c r="F21" s="16">
        <v>2.0799999999999999E-2</v>
      </c>
      <c r="G21" s="16"/>
    </row>
    <row r="22" spans="1:7" x14ac:dyDescent="0.25">
      <c r="A22" s="13" t="s">
        <v>429</v>
      </c>
      <c r="B22" s="31" t="s">
        <v>430</v>
      </c>
      <c r="C22" s="31" t="s">
        <v>363</v>
      </c>
      <c r="D22" s="14">
        <v>13700</v>
      </c>
      <c r="E22" s="15">
        <v>238.92</v>
      </c>
      <c r="F22" s="16">
        <v>1.78E-2</v>
      </c>
      <c r="G22" s="16"/>
    </row>
    <row r="23" spans="1:7" x14ac:dyDescent="0.25">
      <c r="A23" s="13" t="s">
        <v>374</v>
      </c>
      <c r="B23" s="31" t="s">
        <v>375</v>
      </c>
      <c r="C23" s="31" t="s">
        <v>376</v>
      </c>
      <c r="D23" s="14">
        <v>13435</v>
      </c>
      <c r="E23" s="15">
        <v>231.81</v>
      </c>
      <c r="F23" s="16">
        <v>1.7299999999999999E-2</v>
      </c>
      <c r="G23" s="16"/>
    </row>
    <row r="24" spans="1:7" x14ac:dyDescent="0.25">
      <c r="A24" s="13" t="s">
        <v>515</v>
      </c>
      <c r="B24" s="31" t="s">
        <v>516</v>
      </c>
      <c r="C24" s="31" t="s">
        <v>420</v>
      </c>
      <c r="D24" s="14">
        <v>1670</v>
      </c>
      <c r="E24" s="15">
        <v>205.59</v>
      </c>
      <c r="F24" s="16">
        <v>1.54E-2</v>
      </c>
      <c r="G24" s="16"/>
    </row>
    <row r="25" spans="1:7" x14ac:dyDescent="0.25">
      <c r="A25" s="13" t="s">
        <v>517</v>
      </c>
      <c r="B25" s="31" t="s">
        <v>518</v>
      </c>
      <c r="C25" s="31" t="s">
        <v>417</v>
      </c>
      <c r="D25" s="14">
        <v>60095</v>
      </c>
      <c r="E25" s="15">
        <v>194.71</v>
      </c>
      <c r="F25" s="16">
        <v>1.4500000000000001E-2</v>
      </c>
      <c r="G25" s="16"/>
    </row>
    <row r="26" spans="1:7" x14ac:dyDescent="0.25">
      <c r="A26" s="13" t="s">
        <v>526</v>
      </c>
      <c r="B26" s="31" t="s">
        <v>527</v>
      </c>
      <c r="C26" s="31" t="s">
        <v>420</v>
      </c>
      <c r="D26" s="14">
        <v>26603</v>
      </c>
      <c r="E26" s="15">
        <v>190.5</v>
      </c>
      <c r="F26" s="16">
        <v>1.4200000000000001E-2</v>
      </c>
      <c r="G26" s="16"/>
    </row>
    <row r="27" spans="1:7" x14ac:dyDescent="0.25">
      <c r="A27" s="13" t="s">
        <v>807</v>
      </c>
      <c r="B27" s="31" t="s">
        <v>808</v>
      </c>
      <c r="C27" s="31" t="s">
        <v>368</v>
      </c>
      <c r="D27" s="14">
        <v>5251</v>
      </c>
      <c r="E27" s="15">
        <v>183.27</v>
      </c>
      <c r="F27" s="16">
        <v>1.37E-2</v>
      </c>
      <c r="G27" s="16"/>
    </row>
    <row r="28" spans="1:7" x14ac:dyDescent="0.25">
      <c r="A28" s="13" t="s">
        <v>570</v>
      </c>
      <c r="B28" s="31" t="s">
        <v>571</v>
      </c>
      <c r="C28" s="31" t="s">
        <v>417</v>
      </c>
      <c r="D28" s="14">
        <v>57489</v>
      </c>
      <c r="E28" s="15">
        <v>173.42</v>
      </c>
      <c r="F28" s="16">
        <v>1.2999999999999999E-2</v>
      </c>
      <c r="G28" s="16"/>
    </row>
    <row r="29" spans="1:7" x14ac:dyDescent="0.25">
      <c r="A29" s="13" t="s">
        <v>523</v>
      </c>
      <c r="B29" s="31" t="s">
        <v>524</v>
      </c>
      <c r="C29" s="31" t="s">
        <v>525</v>
      </c>
      <c r="D29" s="14">
        <v>1447</v>
      </c>
      <c r="E29" s="15">
        <v>166.22</v>
      </c>
      <c r="F29" s="16">
        <v>1.24E-2</v>
      </c>
      <c r="G29" s="16"/>
    </row>
    <row r="30" spans="1:7" x14ac:dyDescent="0.25">
      <c r="A30" s="13" t="s">
        <v>389</v>
      </c>
      <c r="B30" s="31" t="s">
        <v>390</v>
      </c>
      <c r="C30" s="31" t="s">
        <v>373</v>
      </c>
      <c r="D30" s="14">
        <v>2818</v>
      </c>
      <c r="E30" s="15">
        <v>162.13</v>
      </c>
      <c r="F30" s="16">
        <v>1.21E-2</v>
      </c>
      <c r="G30" s="16"/>
    </row>
    <row r="31" spans="1:7" x14ac:dyDescent="0.25">
      <c r="A31" s="13" t="s">
        <v>578</v>
      </c>
      <c r="B31" s="31" t="s">
        <v>579</v>
      </c>
      <c r="C31" s="31" t="s">
        <v>580</v>
      </c>
      <c r="D31" s="14">
        <v>105162</v>
      </c>
      <c r="E31" s="15">
        <v>141.57</v>
      </c>
      <c r="F31" s="16">
        <v>1.06E-2</v>
      </c>
      <c r="G31" s="16"/>
    </row>
    <row r="32" spans="1:7" x14ac:dyDescent="0.25">
      <c r="A32" s="13" t="s">
        <v>787</v>
      </c>
      <c r="B32" s="31" t="s">
        <v>788</v>
      </c>
      <c r="C32" s="31" t="s">
        <v>376</v>
      </c>
      <c r="D32" s="14">
        <v>8056</v>
      </c>
      <c r="E32" s="15">
        <v>134.88999999999999</v>
      </c>
      <c r="F32" s="16">
        <v>1.01E-2</v>
      </c>
      <c r="G32" s="16"/>
    </row>
    <row r="33" spans="1:7" x14ac:dyDescent="0.25">
      <c r="A33" s="13" t="s">
        <v>537</v>
      </c>
      <c r="B33" s="31" t="s">
        <v>538</v>
      </c>
      <c r="C33" s="31" t="s">
        <v>539</v>
      </c>
      <c r="D33" s="14">
        <v>45388</v>
      </c>
      <c r="E33" s="15">
        <v>132.83000000000001</v>
      </c>
      <c r="F33" s="16">
        <v>9.9000000000000008E-3</v>
      </c>
      <c r="G33" s="16"/>
    </row>
    <row r="34" spans="1:7" x14ac:dyDescent="0.25">
      <c r="A34" s="13" t="s">
        <v>1383</v>
      </c>
      <c r="B34" s="31" t="s">
        <v>1384</v>
      </c>
      <c r="C34" s="31" t="s">
        <v>368</v>
      </c>
      <c r="D34" s="14">
        <v>5740</v>
      </c>
      <c r="E34" s="15">
        <v>132.07</v>
      </c>
      <c r="F34" s="16">
        <v>9.9000000000000008E-3</v>
      </c>
      <c r="G34" s="16"/>
    </row>
    <row r="35" spans="1:7" x14ac:dyDescent="0.25">
      <c r="A35" s="13" t="s">
        <v>591</v>
      </c>
      <c r="B35" s="31" t="s">
        <v>592</v>
      </c>
      <c r="C35" s="31" t="s">
        <v>473</v>
      </c>
      <c r="D35" s="14">
        <v>49227</v>
      </c>
      <c r="E35" s="15">
        <v>129.28</v>
      </c>
      <c r="F35" s="16">
        <v>9.7000000000000003E-3</v>
      </c>
      <c r="G35" s="16"/>
    </row>
    <row r="36" spans="1:7" x14ac:dyDescent="0.25">
      <c r="A36" s="13" t="s">
        <v>418</v>
      </c>
      <c r="B36" s="31" t="s">
        <v>419</v>
      </c>
      <c r="C36" s="31" t="s">
        <v>420</v>
      </c>
      <c r="D36" s="14">
        <v>1408</v>
      </c>
      <c r="E36" s="15">
        <v>124.58</v>
      </c>
      <c r="F36" s="16">
        <v>9.2999999999999992E-3</v>
      </c>
      <c r="G36" s="16"/>
    </row>
    <row r="37" spans="1:7" x14ac:dyDescent="0.25">
      <c r="A37" s="13" t="s">
        <v>423</v>
      </c>
      <c r="B37" s="31" t="s">
        <v>424</v>
      </c>
      <c r="C37" s="31" t="s">
        <v>425</v>
      </c>
      <c r="D37" s="14">
        <v>6941</v>
      </c>
      <c r="E37" s="15">
        <v>120.5</v>
      </c>
      <c r="F37" s="16">
        <v>8.9999999999999993E-3</v>
      </c>
      <c r="G37" s="16"/>
    </row>
    <row r="38" spans="1:7" x14ac:dyDescent="0.25">
      <c r="A38" s="13" t="s">
        <v>1832</v>
      </c>
      <c r="B38" s="31" t="s">
        <v>1833</v>
      </c>
      <c r="C38" s="31" t="s">
        <v>525</v>
      </c>
      <c r="D38" s="14">
        <v>4716</v>
      </c>
      <c r="E38" s="15">
        <v>118.32</v>
      </c>
      <c r="F38" s="16">
        <v>8.8000000000000005E-3</v>
      </c>
      <c r="G38" s="16"/>
    </row>
    <row r="39" spans="1:7" x14ac:dyDescent="0.25">
      <c r="A39" s="13" t="s">
        <v>1834</v>
      </c>
      <c r="B39" s="31" t="s">
        <v>1835</v>
      </c>
      <c r="C39" s="31" t="s">
        <v>580</v>
      </c>
      <c r="D39" s="14">
        <v>12179</v>
      </c>
      <c r="E39" s="15">
        <v>115.09</v>
      </c>
      <c r="F39" s="16">
        <v>8.6E-3</v>
      </c>
      <c r="G39" s="16"/>
    </row>
    <row r="40" spans="1:7" x14ac:dyDescent="0.25">
      <c r="A40" s="13" t="s">
        <v>543</v>
      </c>
      <c r="B40" s="31" t="s">
        <v>544</v>
      </c>
      <c r="C40" s="31" t="s">
        <v>545</v>
      </c>
      <c r="D40" s="14">
        <v>28785</v>
      </c>
      <c r="E40" s="15">
        <v>113.96</v>
      </c>
      <c r="F40" s="16">
        <v>8.5000000000000006E-3</v>
      </c>
      <c r="G40" s="16"/>
    </row>
    <row r="41" spans="1:7" x14ac:dyDescent="0.25">
      <c r="A41" s="13" t="s">
        <v>1385</v>
      </c>
      <c r="B41" s="31" t="s">
        <v>1386</v>
      </c>
      <c r="C41" s="31" t="s">
        <v>376</v>
      </c>
      <c r="D41" s="14">
        <v>35937</v>
      </c>
      <c r="E41" s="15">
        <v>112.09</v>
      </c>
      <c r="F41" s="16">
        <v>8.3999999999999995E-3</v>
      </c>
      <c r="G41" s="16"/>
    </row>
    <row r="42" spans="1:7" x14ac:dyDescent="0.25">
      <c r="A42" s="13" t="s">
        <v>574</v>
      </c>
      <c r="B42" s="31" t="s">
        <v>575</v>
      </c>
      <c r="C42" s="31" t="s">
        <v>379</v>
      </c>
      <c r="D42" s="14">
        <v>18449</v>
      </c>
      <c r="E42" s="15">
        <v>109.64</v>
      </c>
      <c r="F42" s="16">
        <v>8.2000000000000007E-3</v>
      </c>
      <c r="G42" s="16"/>
    </row>
    <row r="43" spans="1:7" x14ac:dyDescent="0.25">
      <c r="A43" s="13" t="s">
        <v>1381</v>
      </c>
      <c r="B43" s="31" t="s">
        <v>1382</v>
      </c>
      <c r="C43" s="31" t="s">
        <v>550</v>
      </c>
      <c r="D43" s="14">
        <v>4545</v>
      </c>
      <c r="E43" s="15">
        <v>105.13</v>
      </c>
      <c r="F43" s="16">
        <v>7.9000000000000008E-3</v>
      </c>
      <c r="G43" s="16"/>
    </row>
    <row r="44" spans="1:7" x14ac:dyDescent="0.25">
      <c r="A44" s="13" t="s">
        <v>528</v>
      </c>
      <c r="B44" s="31" t="s">
        <v>529</v>
      </c>
      <c r="C44" s="31" t="s">
        <v>363</v>
      </c>
      <c r="D44" s="14">
        <v>6976</v>
      </c>
      <c r="E44" s="15">
        <v>103.2</v>
      </c>
      <c r="F44" s="16">
        <v>7.7000000000000002E-3</v>
      </c>
      <c r="G44" s="16"/>
    </row>
    <row r="45" spans="1:7" x14ac:dyDescent="0.25">
      <c r="A45" s="13" t="s">
        <v>1836</v>
      </c>
      <c r="B45" s="31" t="s">
        <v>1837</v>
      </c>
      <c r="C45" s="31" t="s">
        <v>1419</v>
      </c>
      <c r="D45" s="14">
        <v>9354</v>
      </c>
      <c r="E45" s="15">
        <v>102.83</v>
      </c>
      <c r="F45" s="16">
        <v>7.7000000000000002E-3</v>
      </c>
      <c r="G45" s="16"/>
    </row>
    <row r="46" spans="1:7" x14ac:dyDescent="0.25">
      <c r="A46" s="13" t="s">
        <v>797</v>
      </c>
      <c r="B46" s="31" t="s">
        <v>798</v>
      </c>
      <c r="C46" s="31" t="s">
        <v>425</v>
      </c>
      <c r="D46" s="14">
        <v>17738</v>
      </c>
      <c r="E46" s="15">
        <v>96.45</v>
      </c>
      <c r="F46" s="16">
        <v>7.1999999999999998E-3</v>
      </c>
      <c r="G46" s="16"/>
    </row>
    <row r="47" spans="1:7" x14ac:dyDescent="0.25">
      <c r="A47" s="13" t="s">
        <v>1081</v>
      </c>
      <c r="B47" s="31" t="s">
        <v>1082</v>
      </c>
      <c r="C47" s="31" t="s">
        <v>363</v>
      </c>
      <c r="D47" s="14">
        <v>7740</v>
      </c>
      <c r="E47" s="15">
        <v>94.22</v>
      </c>
      <c r="F47" s="16">
        <v>7.0000000000000001E-3</v>
      </c>
      <c r="G47" s="16"/>
    </row>
    <row r="48" spans="1:7" x14ac:dyDescent="0.25">
      <c r="A48" s="13" t="s">
        <v>1064</v>
      </c>
      <c r="B48" s="31" t="s">
        <v>1065</v>
      </c>
      <c r="C48" s="31" t="s">
        <v>420</v>
      </c>
      <c r="D48" s="14">
        <v>1746</v>
      </c>
      <c r="E48" s="15">
        <v>90.69</v>
      </c>
      <c r="F48" s="16">
        <v>6.7999999999999996E-3</v>
      </c>
      <c r="G48" s="16"/>
    </row>
    <row r="49" spans="1:7" x14ac:dyDescent="0.25">
      <c r="A49" s="13" t="s">
        <v>546</v>
      </c>
      <c r="B49" s="31" t="s">
        <v>547</v>
      </c>
      <c r="C49" s="31" t="s">
        <v>360</v>
      </c>
      <c r="D49" s="14">
        <v>1285</v>
      </c>
      <c r="E49" s="15">
        <v>87.51</v>
      </c>
      <c r="F49" s="16">
        <v>6.4999999999999997E-3</v>
      </c>
      <c r="G49" s="16"/>
    </row>
    <row r="50" spans="1:7" x14ac:dyDescent="0.25">
      <c r="A50" s="13" t="s">
        <v>530</v>
      </c>
      <c r="B50" s="31" t="s">
        <v>531</v>
      </c>
      <c r="C50" s="31" t="s">
        <v>532</v>
      </c>
      <c r="D50" s="14">
        <v>13565</v>
      </c>
      <c r="E50" s="15">
        <v>86.55</v>
      </c>
      <c r="F50" s="16">
        <v>6.4999999999999997E-3</v>
      </c>
      <c r="G50" s="16"/>
    </row>
    <row r="51" spans="1:7" x14ac:dyDescent="0.25">
      <c r="A51" s="13" t="s">
        <v>1838</v>
      </c>
      <c r="B51" s="31" t="s">
        <v>1839</v>
      </c>
      <c r="C51" s="31" t="s">
        <v>875</v>
      </c>
      <c r="D51" s="14">
        <v>8255</v>
      </c>
      <c r="E51" s="15">
        <v>84.58</v>
      </c>
      <c r="F51" s="16">
        <v>6.3E-3</v>
      </c>
      <c r="G51" s="16"/>
    </row>
    <row r="52" spans="1:7" x14ac:dyDescent="0.25">
      <c r="A52" s="13" t="s">
        <v>799</v>
      </c>
      <c r="B52" s="31" t="s">
        <v>800</v>
      </c>
      <c r="C52" s="31" t="s">
        <v>532</v>
      </c>
      <c r="D52" s="14">
        <v>5679</v>
      </c>
      <c r="E52" s="15">
        <v>84.25</v>
      </c>
      <c r="F52" s="16">
        <v>6.3E-3</v>
      </c>
      <c r="G52" s="16"/>
    </row>
    <row r="53" spans="1:7" x14ac:dyDescent="0.25">
      <c r="A53" s="13" t="s">
        <v>568</v>
      </c>
      <c r="B53" s="31" t="s">
        <v>569</v>
      </c>
      <c r="C53" s="31" t="s">
        <v>355</v>
      </c>
      <c r="D53" s="14">
        <v>8382</v>
      </c>
      <c r="E53" s="15">
        <v>83.08</v>
      </c>
      <c r="F53" s="16">
        <v>6.1999999999999998E-3</v>
      </c>
      <c r="G53" s="16"/>
    </row>
    <row r="54" spans="1:7" x14ac:dyDescent="0.25">
      <c r="A54" s="13" t="s">
        <v>548</v>
      </c>
      <c r="B54" s="31" t="s">
        <v>549</v>
      </c>
      <c r="C54" s="31" t="s">
        <v>550</v>
      </c>
      <c r="D54" s="14">
        <v>1496</v>
      </c>
      <c r="E54" s="15">
        <v>76.739999999999995</v>
      </c>
      <c r="F54" s="16">
        <v>5.7000000000000002E-3</v>
      </c>
      <c r="G54" s="16"/>
    </row>
    <row r="55" spans="1:7" x14ac:dyDescent="0.25">
      <c r="A55" s="13" t="s">
        <v>1840</v>
      </c>
      <c r="B55" s="31" t="s">
        <v>1841</v>
      </c>
      <c r="C55" s="31" t="s">
        <v>1842</v>
      </c>
      <c r="D55" s="14">
        <v>3160</v>
      </c>
      <c r="E55" s="15">
        <v>72.290000000000006</v>
      </c>
      <c r="F55" s="16">
        <v>5.4000000000000003E-3</v>
      </c>
      <c r="G55" s="16"/>
    </row>
    <row r="56" spans="1:7" x14ac:dyDescent="0.25">
      <c r="A56" s="13" t="s">
        <v>521</v>
      </c>
      <c r="B56" s="31" t="s">
        <v>522</v>
      </c>
      <c r="C56" s="31" t="s">
        <v>420</v>
      </c>
      <c r="D56" s="14">
        <v>1645</v>
      </c>
      <c r="E56" s="15">
        <v>71.38</v>
      </c>
      <c r="F56" s="16">
        <v>5.3E-3</v>
      </c>
      <c r="G56" s="16"/>
    </row>
    <row r="57" spans="1:7" x14ac:dyDescent="0.25">
      <c r="A57" s="13" t="s">
        <v>435</v>
      </c>
      <c r="B57" s="31" t="s">
        <v>436</v>
      </c>
      <c r="C57" s="31" t="s">
        <v>437</v>
      </c>
      <c r="D57" s="14">
        <v>24564</v>
      </c>
      <c r="E57" s="15">
        <v>64.14</v>
      </c>
      <c r="F57" s="16">
        <v>4.7999999999999996E-3</v>
      </c>
      <c r="G57" s="16"/>
    </row>
    <row r="58" spans="1:7" x14ac:dyDescent="0.25">
      <c r="A58" s="13" t="s">
        <v>601</v>
      </c>
      <c r="B58" s="31" t="s">
        <v>602</v>
      </c>
      <c r="C58" s="31" t="s">
        <v>603</v>
      </c>
      <c r="D58" s="14">
        <v>10920</v>
      </c>
      <c r="E58" s="15">
        <v>17.79</v>
      </c>
      <c r="F58" s="16">
        <v>1.2999999999999999E-3</v>
      </c>
      <c r="G58" s="16"/>
    </row>
    <row r="59" spans="1:7" x14ac:dyDescent="0.25">
      <c r="A59" s="17" t="s">
        <v>230</v>
      </c>
      <c r="B59" s="32"/>
      <c r="C59" s="32"/>
      <c r="D59" s="18"/>
      <c r="E59" s="37">
        <v>13393.78</v>
      </c>
      <c r="F59" s="38">
        <v>1.0003</v>
      </c>
      <c r="G59" s="21"/>
    </row>
    <row r="60" spans="1:7" x14ac:dyDescent="0.25">
      <c r="A60" s="17" t="s">
        <v>487</v>
      </c>
      <c r="B60" s="31"/>
      <c r="C60" s="31"/>
      <c r="D60" s="14"/>
      <c r="E60" s="15"/>
      <c r="F60" s="16"/>
      <c r="G60" s="16"/>
    </row>
    <row r="61" spans="1:7" x14ac:dyDescent="0.25">
      <c r="A61" s="17" t="s">
        <v>230</v>
      </c>
      <c r="B61" s="31"/>
      <c r="C61" s="31"/>
      <c r="D61" s="14"/>
      <c r="E61" s="39" t="s">
        <v>130</v>
      </c>
      <c r="F61" s="40" t="s">
        <v>130</v>
      </c>
      <c r="G61" s="16"/>
    </row>
    <row r="62" spans="1:7" x14ac:dyDescent="0.25">
      <c r="A62" s="24" t="s">
        <v>237</v>
      </c>
      <c r="B62" s="33"/>
      <c r="C62" s="33"/>
      <c r="D62" s="25"/>
      <c r="E62" s="28">
        <v>13393.78</v>
      </c>
      <c r="F62" s="29">
        <v>1.0003</v>
      </c>
      <c r="G62" s="21"/>
    </row>
    <row r="63" spans="1:7" x14ac:dyDescent="0.25">
      <c r="A63" s="13"/>
      <c r="B63" s="31"/>
      <c r="C63" s="31"/>
      <c r="D63" s="14"/>
      <c r="E63" s="15"/>
      <c r="F63" s="16"/>
      <c r="G63" s="16"/>
    </row>
    <row r="64" spans="1:7" x14ac:dyDescent="0.25">
      <c r="A64" s="13"/>
      <c r="B64" s="31"/>
      <c r="C64" s="31"/>
      <c r="D64" s="14"/>
      <c r="E64" s="15"/>
      <c r="F64" s="16"/>
      <c r="G64" s="16"/>
    </row>
    <row r="65" spans="1:7" x14ac:dyDescent="0.25">
      <c r="A65" s="17" t="s">
        <v>238</v>
      </c>
      <c r="B65" s="31"/>
      <c r="C65" s="31"/>
      <c r="D65" s="14"/>
      <c r="E65" s="15"/>
      <c r="F65" s="16"/>
      <c r="G65" s="16"/>
    </row>
    <row r="66" spans="1:7" x14ac:dyDescent="0.25">
      <c r="A66" s="13" t="s">
        <v>239</v>
      </c>
      <c r="B66" s="31"/>
      <c r="C66" s="31"/>
      <c r="D66" s="14"/>
      <c r="E66" s="15">
        <v>27.98</v>
      </c>
      <c r="F66" s="16">
        <v>2.0999999999999999E-3</v>
      </c>
      <c r="G66" s="16">
        <v>6.5728999999999996E-2</v>
      </c>
    </row>
    <row r="67" spans="1:7" x14ac:dyDescent="0.25">
      <c r="A67" s="17" t="s">
        <v>230</v>
      </c>
      <c r="B67" s="32"/>
      <c r="C67" s="32"/>
      <c r="D67" s="18"/>
      <c r="E67" s="37">
        <v>27.98</v>
      </c>
      <c r="F67" s="38">
        <v>2.0999999999999999E-3</v>
      </c>
      <c r="G67" s="21"/>
    </row>
    <row r="68" spans="1:7" x14ac:dyDescent="0.25">
      <c r="A68" s="13"/>
      <c r="B68" s="31"/>
      <c r="C68" s="31"/>
      <c r="D68" s="14"/>
      <c r="E68" s="15"/>
      <c r="F68" s="16"/>
      <c r="G68" s="16"/>
    </row>
    <row r="69" spans="1:7" x14ac:dyDescent="0.25">
      <c r="A69" s="24" t="s">
        <v>237</v>
      </c>
      <c r="B69" s="33"/>
      <c r="C69" s="33"/>
      <c r="D69" s="25"/>
      <c r="E69" s="19">
        <v>27.98</v>
      </c>
      <c r="F69" s="20">
        <v>2.0999999999999999E-3</v>
      </c>
      <c r="G69" s="21"/>
    </row>
    <row r="70" spans="1:7" x14ac:dyDescent="0.25">
      <c r="A70" s="13" t="s">
        <v>240</v>
      </c>
      <c r="B70" s="31"/>
      <c r="C70" s="31"/>
      <c r="D70" s="14"/>
      <c r="E70" s="15">
        <v>5.0394999999999997E-3</v>
      </c>
      <c r="F70" s="16">
        <v>0</v>
      </c>
      <c r="G70" s="16"/>
    </row>
    <row r="71" spans="1:7" x14ac:dyDescent="0.25">
      <c r="A71" s="13" t="s">
        <v>241</v>
      </c>
      <c r="B71" s="31"/>
      <c r="C71" s="31"/>
      <c r="D71" s="14"/>
      <c r="E71" s="35">
        <v>-32.075039500000003</v>
      </c>
      <c r="F71" s="36">
        <v>-2.3999999999999998E-3</v>
      </c>
      <c r="G71" s="16">
        <v>6.5727999999999995E-2</v>
      </c>
    </row>
    <row r="72" spans="1:7" x14ac:dyDescent="0.25">
      <c r="A72" s="26" t="s">
        <v>242</v>
      </c>
      <c r="B72" s="34"/>
      <c r="C72" s="34"/>
      <c r="D72" s="27"/>
      <c r="E72" s="28">
        <v>13389.69</v>
      </c>
      <c r="F72" s="29">
        <v>1</v>
      </c>
      <c r="G72" s="29"/>
    </row>
    <row r="77" spans="1:7" x14ac:dyDescent="0.25">
      <c r="A77" s="1" t="s">
        <v>244</v>
      </c>
    </row>
    <row r="78" spans="1:7" x14ac:dyDescent="0.25">
      <c r="A78" s="48" t="s">
        <v>245</v>
      </c>
      <c r="B78" s="3" t="s">
        <v>130</v>
      </c>
    </row>
    <row r="79" spans="1:7" x14ac:dyDescent="0.25">
      <c r="A79" t="s">
        <v>246</v>
      </c>
    </row>
    <row r="80" spans="1:7" x14ac:dyDescent="0.25">
      <c r="A80" t="s">
        <v>337</v>
      </c>
      <c r="B80" t="s">
        <v>248</v>
      </c>
      <c r="C80" t="s">
        <v>248</v>
      </c>
    </row>
    <row r="81" spans="1:3" x14ac:dyDescent="0.25">
      <c r="B81" s="49">
        <v>45657</v>
      </c>
      <c r="C81" s="49">
        <v>45688</v>
      </c>
    </row>
    <row r="82" spans="1:3" x14ac:dyDescent="0.25">
      <c r="A82" t="s">
        <v>338</v>
      </c>
      <c r="B82">
        <v>13.7532</v>
      </c>
      <c r="C82">
        <v>13.690899999999999</v>
      </c>
    </row>
    <row r="83" spans="1:3" x14ac:dyDescent="0.25">
      <c r="A83" t="s">
        <v>339</v>
      </c>
      <c r="B83">
        <v>13.562799999999999</v>
      </c>
      <c r="C83">
        <v>13.5014</v>
      </c>
    </row>
    <row r="84" spans="1:3" x14ac:dyDescent="0.25">
      <c r="A84" t="s">
        <v>340</v>
      </c>
      <c r="B84">
        <v>13.3599</v>
      </c>
      <c r="C84">
        <v>13.2944</v>
      </c>
    </row>
    <row r="85" spans="1:3" x14ac:dyDescent="0.25">
      <c r="A85" t="s">
        <v>341</v>
      </c>
      <c r="B85">
        <v>13.3597</v>
      </c>
      <c r="C85">
        <v>13.2942</v>
      </c>
    </row>
    <row r="87" spans="1:3" x14ac:dyDescent="0.25">
      <c r="A87" t="s">
        <v>250</v>
      </c>
      <c r="B87" s="3" t="s">
        <v>130</v>
      </c>
    </row>
    <row r="88" spans="1:3" x14ac:dyDescent="0.25">
      <c r="A88" t="s">
        <v>251</v>
      </c>
      <c r="B88" s="3" t="s">
        <v>130</v>
      </c>
    </row>
    <row r="89" spans="1:3" ht="30" customHeight="1" x14ac:dyDescent="0.25">
      <c r="A89" s="48" t="s">
        <v>252</v>
      </c>
      <c r="B89" s="3" t="s">
        <v>130</v>
      </c>
    </row>
    <row r="90" spans="1:3" ht="30" customHeight="1" x14ac:dyDescent="0.25">
      <c r="A90" s="48" t="s">
        <v>253</v>
      </c>
      <c r="B90" s="3" t="s">
        <v>130</v>
      </c>
    </row>
    <row r="91" spans="1:3" x14ac:dyDescent="0.25">
      <c r="A91" t="s">
        <v>495</v>
      </c>
      <c r="B91" s="50">
        <v>7.3599999999999999E-2</v>
      </c>
    </row>
    <row r="92" spans="1:3" ht="45" customHeight="1" x14ac:dyDescent="0.25">
      <c r="A92" s="48" t="s">
        <v>255</v>
      </c>
      <c r="B92" s="3" t="s">
        <v>130</v>
      </c>
    </row>
    <row r="93" spans="1:3" x14ac:dyDescent="0.25">
      <c r="B93" s="3"/>
    </row>
    <row r="94" spans="1:3" ht="30" customHeight="1" x14ac:dyDescent="0.25">
      <c r="A94" s="48" t="s">
        <v>256</v>
      </c>
      <c r="B94" s="3" t="s">
        <v>130</v>
      </c>
    </row>
    <row r="95" spans="1:3" ht="30" customHeight="1" x14ac:dyDescent="0.25">
      <c r="A95" s="48" t="s">
        <v>257</v>
      </c>
      <c r="B95">
        <v>223.75</v>
      </c>
    </row>
    <row r="96" spans="1:3" ht="30" customHeight="1" x14ac:dyDescent="0.25">
      <c r="A96" s="48" t="s">
        <v>258</v>
      </c>
      <c r="B96" s="3" t="s">
        <v>130</v>
      </c>
    </row>
    <row r="97" spans="1:4" ht="30" customHeight="1" x14ac:dyDescent="0.25">
      <c r="A97" s="48" t="s">
        <v>259</v>
      </c>
      <c r="B97" s="3" t="s">
        <v>130</v>
      </c>
    </row>
    <row r="99" spans="1:4" ht="69.95" customHeight="1" x14ac:dyDescent="0.25">
      <c r="A99" s="75" t="s">
        <v>269</v>
      </c>
      <c r="B99" s="75" t="s">
        <v>270</v>
      </c>
      <c r="C99" s="75" t="s">
        <v>4</v>
      </c>
      <c r="D99" s="75" t="s">
        <v>5</v>
      </c>
    </row>
    <row r="100" spans="1:4" ht="69.95" customHeight="1" x14ac:dyDescent="0.25">
      <c r="A100" s="75" t="s">
        <v>1843</v>
      </c>
      <c r="B100" s="75"/>
      <c r="C100" s="75" t="s">
        <v>65</v>
      </c>
      <c r="D10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9"/>
  <sheetViews>
    <sheetView showGridLines="0" workbookViewId="0">
      <pane ySplit="4" topLeftCell="A77" activePane="bottomLeft" state="frozen"/>
      <selection pane="bottomLeft" activeCell="C85" sqref="C8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1844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1845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350</v>
      </c>
      <c r="B8" s="31" t="s">
        <v>351</v>
      </c>
      <c r="C8" s="31" t="s">
        <v>352</v>
      </c>
      <c r="D8" s="14">
        <v>80108</v>
      </c>
      <c r="E8" s="15">
        <v>4250.49</v>
      </c>
      <c r="F8" s="16">
        <v>5.4399999999999997E-2</v>
      </c>
      <c r="G8" s="16"/>
    </row>
    <row r="9" spans="1:8" x14ac:dyDescent="0.25">
      <c r="A9" s="13" t="s">
        <v>387</v>
      </c>
      <c r="B9" s="31" t="s">
        <v>388</v>
      </c>
      <c r="C9" s="31" t="s">
        <v>376</v>
      </c>
      <c r="D9" s="14">
        <v>68171</v>
      </c>
      <c r="E9" s="15">
        <v>4112.4799999999996</v>
      </c>
      <c r="F9" s="16">
        <v>5.2600000000000001E-2</v>
      </c>
      <c r="G9" s="16"/>
    </row>
    <row r="10" spans="1:8" x14ac:dyDescent="0.25">
      <c r="A10" s="13" t="s">
        <v>1035</v>
      </c>
      <c r="B10" s="31" t="s">
        <v>1036</v>
      </c>
      <c r="C10" s="31" t="s">
        <v>603</v>
      </c>
      <c r="D10" s="14">
        <v>502119</v>
      </c>
      <c r="E10" s="15">
        <v>3839.7</v>
      </c>
      <c r="F10" s="16">
        <v>4.9099999999999998E-2</v>
      </c>
      <c r="G10" s="16"/>
    </row>
    <row r="11" spans="1:8" x14ac:dyDescent="0.25">
      <c r="A11" s="13" t="s">
        <v>451</v>
      </c>
      <c r="B11" s="31" t="s">
        <v>452</v>
      </c>
      <c r="C11" s="31" t="s">
        <v>376</v>
      </c>
      <c r="D11" s="14">
        <v>45930</v>
      </c>
      <c r="E11" s="15">
        <v>3795.59</v>
      </c>
      <c r="F11" s="16">
        <v>4.8599999999999997E-2</v>
      </c>
      <c r="G11" s="16"/>
    </row>
    <row r="12" spans="1:8" x14ac:dyDescent="0.25">
      <c r="A12" s="13" t="s">
        <v>380</v>
      </c>
      <c r="B12" s="31" t="s">
        <v>381</v>
      </c>
      <c r="C12" s="31" t="s">
        <v>360</v>
      </c>
      <c r="D12" s="14">
        <v>355159</v>
      </c>
      <c r="E12" s="15">
        <v>3769.12</v>
      </c>
      <c r="F12" s="16">
        <v>4.82E-2</v>
      </c>
      <c r="G12" s="16"/>
    </row>
    <row r="13" spans="1:8" x14ac:dyDescent="0.25">
      <c r="A13" s="13" t="s">
        <v>401</v>
      </c>
      <c r="B13" s="31" t="s">
        <v>402</v>
      </c>
      <c r="C13" s="31" t="s">
        <v>403</v>
      </c>
      <c r="D13" s="14">
        <v>213966</v>
      </c>
      <c r="E13" s="15">
        <v>3694.76</v>
      </c>
      <c r="F13" s="16">
        <v>4.7300000000000002E-2</v>
      </c>
      <c r="G13" s="16"/>
    </row>
    <row r="14" spans="1:8" x14ac:dyDescent="0.25">
      <c r="A14" s="13" t="s">
        <v>623</v>
      </c>
      <c r="B14" s="31" t="s">
        <v>624</v>
      </c>
      <c r="C14" s="31" t="s">
        <v>368</v>
      </c>
      <c r="D14" s="14">
        <v>24168</v>
      </c>
      <c r="E14" s="15">
        <v>3621.8</v>
      </c>
      <c r="F14" s="16">
        <v>4.6300000000000001E-2</v>
      </c>
      <c r="G14" s="16"/>
    </row>
    <row r="15" spans="1:8" x14ac:dyDescent="0.25">
      <c r="A15" s="13" t="s">
        <v>361</v>
      </c>
      <c r="B15" s="31" t="s">
        <v>362</v>
      </c>
      <c r="C15" s="31" t="s">
        <v>363</v>
      </c>
      <c r="D15" s="14">
        <v>162256</v>
      </c>
      <c r="E15" s="15">
        <v>3375.65</v>
      </c>
      <c r="F15" s="16">
        <v>4.3200000000000002E-2</v>
      </c>
      <c r="G15" s="16"/>
    </row>
    <row r="16" spans="1:8" x14ac:dyDescent="0.25">
      <c r="A16" s="13" t="s">
        <v>1021</v>
      </c>
      <c r="B16" s="31" t="s">
        <v>1022</v>
      </c>
      <c r="C16" s="31" t="s">
        <v>355</v>
      </c>
      <c r="D16" s="14">
        <v>1423086</v>
      </c>
      <c r="E16" s="15">
        <v>2664.16</v>
      </c>
      <c r="F16" s="16">
        <v>3.4099999999999998E-2</v>
      </c>
      <c r="G16" s="16"/>
    </row>
    <row r="17" spans="1:7" x14ac:dyDescent="0.25">
      <c r="A17" s="13" t="s">
        <v>358</v>
      </c>
      <c r="B17" s="31" t="s">
        <v>359</v>
      </c>
      <c r="C17" s="31" t="s">
        <v>360</v>
      </c>
      <c r="D17" s="14">
        <v>378206</v>
      </c>
      <c r="E17" s="15">
        <v>2421.27</v>
      </c>
      <c r="F17" s="16">
        <v>3.1E-2</v>
      </c>
      <c r="G17" s="16"/>
    </row>
    <row r="18" spans="1:7" x14ac:dyDescent="0.25">
      <c r="A18" s="13" t="s">
        <v>408</v>
      </c>
      <c r="B18" s="31" t="s">
        <v>409</v>
      </c>
      <c r="C18" s="31" t="s">
        <v>376</v>
      </c>
      <c r="D18" s="14">
        <v>22664</v>
      </c>
      <c r="E18" s="15">
        <v>2067.42</v>
      </c>
      <c r="F18" s="16">
        <v>2.6499999999999999E-2</v>
      </c>
      <c r="G18" s="16"/>
    </row>
    <row r="19" spans="1:7" x14ac:dyDescent="0.25">
      <c r="A19" s="13" t="s">
        <v>1846</v>
      </c>
      <c r="B19" s="31" t="s">
        <v>1847</v>
      </c>
      <c r="C19" s="31" t="s">
        <v>368</v>
      </c>
      <c r="D19" s="14">
        <v>406400</v>
      </c>
      <c r="E19" s="15">
        <v>2044.6</v>
      </c>
      <c r="F19" s="16">
        <v>2.6200000000000001E-2</v>
      </c>
      <c r="G19" s="16"/>
    </row>
    <row r="20" spans="1:7" x14ac:dyDescent="0.25">
      <c r="A20" s="13" t="s">
        <v>366</v>
      </c>
      <c r="B20" s="31" t="s">
        <v>367</v>
      </c>
      <c r="C20" s="31" t="s">
        <v>368</v>
      </c>
      <c r="D20" s="14">
        <v>157982</v>
      </c>
      <c r="E20" s="15">
        <v>1991.92</v>
      </c>
      <c r="F20" s="16">
        <v>2.5499999999999998E-2</v>
      </c>
      <c r="G20" s="16"/>
    </row>
    <row r="21" spans="1:7" x14ac:dyDescent="0.25">
      <c r="A21" s="13" t="s">
        <v>445</v>
      </c>
      <c r="B21" s="31" t="s">
        <v>446</v>
      </c>
      <c r="C21" s="31" t="s">
        <v>396</v>
      </c>
      <c r="D21" s="14">
        <v>284974</v>
      </c>
      <c r="E21" s="15">
        <v>1809.16</v>
      </c>
      <c r="F21" s="16">
        <v>2.3199999999999998E-2</v>
      </c>
      <c r="G21" s="16"/>
    </row>
    <row r="22" spans="1:7" x14ac:dyDescent="0.25">
      <c r="A22" s="13" t="s">
        <v>391</v>
      </c>
      <c r="B22" s="31" t="s">
        <v>392</v>
      </c>
      <c r="C22" s="31" t="s">
        <v>393</v>
      </c>
      <c r="D22" s="14">
        <v>506286</v>
      </c>
      <c r="E22" s="15">
        <v>1757.82</v>
      </c>
      <c r="F22" s="16">
        <v>2.2499999999999999E-2</v>
      </c>
      <c r="G22" s="16"/>
    </row>
    <row r="23" spans="1:7" x14ac:dyDescent="0.25">
      <c r="A23" s="13" t="s">
        <v>384</v>
      </c>
      <c r="B23" s="31" t="s">
        <v>385</v>
      </c>
      <c r="C23" s="31" t="s">
        <v>386</v>
      </c>
      <c r="D23" s="14">
        <v>57147</v>
      </c>
      <c r="E23" s="15">
        <v>1665.29</v>
      </c>
      <c r="F23" s="16">
        <v>2.1299999999999999E-2</v>
      </c>
      <c r="G23" s="16"/>
    </row>
    <row r="24" spans="1:7" x14ac:dyDescent="0.25">
      <c r="A24" s="13" t="s">
        <v>1848</v>
      </c>
      <c r="B24" s="31" t="s">
        <v>1849</v>
      </c>
      <c r="C24" s="31" t="s">
        <v>403</v>
      </c>
      <c r="D24" s="14">
        <v>205740</v>
      </c>
      <c r="E24" s="15">
        <v>1596.03</v>
      </c>
      <c r="F24" s="16">
        <v>2.0400000000000001E-2</v>
      </c>
      <c r="G24" s="16"/>
    </row>
    <row r="25" spans="1:7" x14ac:dyDescent="0.25">
      <c r="A25" s="13" t="s">
        <v>805</v>
      </c>
      <c r="B25" s="31" t="s">
        <v>806</v>
      </c>
      <c r="C25" s="31" t="s">
        <v>376</v>
      </c>
      <c r="D25" s="14">
        <v>50261</v>
      </c>
      <c r="E25" s="15">
        <v>1441.46</v>
      </c>
      <c r="F25" s="16">
        <v>1.84E-2</v>
      </c>
      <c r="G25" s="16"/>
    </row>
    <row r="26" spans="1:7" x14ac:dyDescent="0.25">
      <c r="A26" s="13" t="s">
        <v>1850</v>
      </c>
      <c r="B26" s="31" t="s">
        <v>1851</v>
      </c>
      <c r="C26" s="31" t="s">
        <v>501</v>
      </c>
      <c r="D26" s="14">
        <v>301335</v>
      </c>
      <c r="E26" s="15">
        <v>1435.26</v>
      </c>
      <c r="F26" s="16">
        <v>1.84E-2</v>
      </c>
      <c r="G26" s="16"/>
    </row>
    <row r="27" spans="1:7" x14ac:dyDescent="0.25">
      <c r="A27" s="13" t="s">
        <v>633</v>
      </c>
      <c r="B27" s="31" t="s">
        <v>634</v>
      </c>
      <c r="C27" s="31" t="s">
        <v>470</v>
      </c>
      <c r="D27" s="14">
        <v>78326</v>
      </c>
      <c r="E27" s="15">
        <v>1417.35</v>
      </c>
      <c r="F27" s="16">
        <v>1.8100000000000002E-2</v>
      </c>
      <c r="G27" s="16"/>
    </row>
    <row r="28" spans="1:7" x14ac:dyDescent="0.25">
      <c r="A28" s="13" t="s">
        <v>566</v>
      </c>
      <c r="B28" s="31" t="s">
        <v>567</v>
      </c>
      <c r="C28" s="31" t="s">
        <v>352</v>
      </c>
      <c r="D28" s="14">
        <v>35604</v>
      </c>
      <c r="E28" s="15">
        <v>1377.84</v>
      </c>
      <c r="F28" s="16">
        <v>1.7600000000000001E-2</v>
      </c>
      <c r="G28" s="16"/>
    </row>
    <row r="29" spans="1:7" x14ac:dyDescent="0.25">
      <c r="A29" s="13" t="s">
        <v>471</v>
      </c>
      <c r="B29" s="31" t="s">
        <v>472</v>
      </c>
      <c r="C29" s="31" t="s">
        <v>473</v>
      </c>
      <c r="D29" s="14">
        <v>315784</v>
      </c>
      <c r="E29" s="15">
        <v>1327.71</v>
      </c>
      <c r="F29" s="16">
        <v>1.7000000000000001E-2</v>
      </c>
      <c r="G29" s="16"/>
    </row>
    <row r="30" spans="1:7" x14ac:dyDescent="0.25">
      <c r="A30" s="13" t="s">
        <v>641</v>
      </c>
      <c r="B30" s="31" t="s">
        <v>642</v>
      </c>
      <c r="C30" s="31" t="s">
        <v>643</v>
      </c>
      <c r="D30" s="14">
        <v>2787</v>
      </c>
      <c r="E30" s="15">
        <v>1246.45</v>
      </c>
      <c r="F30" s="16">
        <v>1.6E-2</v>
      </c>
      <c r="G30" s="16"/>
    </row>
    <row r="31" spans="1:7" x14ac:dyDescent="0.25">
      <c r="A31" s="13" t="s">
        <v>819</v>
      </c>
      <c r="B31" s="31" t="s">
        <v>820</v>
      </c>
      <c r="C31" s="31" t="s">
        <v>437</v>
      </c>
      <c r="D31" s="14">
        <v>338138</v>
      </c>
      <c r="E31" s="15">
        <v>1211.3800000000001</v>
      </c>
      <c r="F31" s="16">
        <v>1.55E-2</v>
      </c>
      <c r="G31" s="16"/>
    </row>
    <row r="32" spans="1:7" x14ac:dyDescent="0.25">
      <c r="A32" s="13" t="s">
        <v>1852</v>
      </c>
      <c r="B32" s="31" t="s">
        <v>1853</v>
      </c>
      <c r="C32" s="31" t="s">
        <v>580</v>
      </c>
      <c r="D32" s="14">
        <v>92768</v>
      </c>
      <c r="E32" s="15">
        <v>1149.49</v>
      </c>
      <c r="F32" s="16">
        <v>1.47E-2</v>
      </c>
      <c r="G32" s="16"/>
    </row>
    <row r="33" spans="1:7" x14ac:dyDescent="0.25">
      <c r="A33" s="13" t="s">
        <v>1031</v>
      </c>
      <c r="B33" s="31" t="s">
        <v>1032</v>
      </c>
      <c r="C33" s="31" t="s">
        <v>603</v>
      </c>
      <c r="D33" s="14">
        <v>162021</v>
      </c>
      <c r="E33" s="15">
        <v>1140.47</v>
      </c>
      <c r="F33" s="16">
        <v>1.46E-2</v>
      </c>
      <c r="G33" s="16"/>
    </row>
    <row r="34" spans="1:7" x14ac:dyDescent="0.25">
      <c r="A34" s="13" t="s">
        <v>1079</v>
      </c>
      <c r="B34" s="31" t="s">
        <v>1080</v>
      </c>
      <c r="C34" s="31" t="s">
        <v>1076</v>
      </c>
      <c r="D34" s="14">
        <v>350067</v>
      </c>
      <c r="E34" s="15">
        <v>1106.9100000000001</v>
      </c>
      <c r="F34" s="16">
        <v>1.4200000000000001E-2</v>
      </c>
      <c r="G34" s="16"/>
    </row>
    <row r="35" spans="1:7" x14ac:dyDescent="0.25">
      <c r="A35" s="13" t="s">
        <v>859</v>
      </c>
      <c r="B35" s="31" t="s">
        <v>860</v>
      </c>
      <c r="C35" s="31" t="s">
        <v>363</v>
      </c>
      <c r="D35" s="14">
        <v>76659</v>
      </c>
      <c r="E35" s="15">
        <v>1106.42</v>
      </c>
      <c r="F35" s="16">
        <v>1.4200000000000001E-2</v>
      </c>
      <c r="G35" s="16"/>
    </row>
    <row r="36" spans="1:7" x14ac:dyDescent="0.25">
      <c r="A36" s="13" t="s">
        <v>629</v>
      </c>
      <c r="B36" s="31" t="s">
        <v>630</v>
      </c>
      <c r="C36" s="31" t="s">
        <v>561</v>
      </c>
      <c r="D36" s="14">
        <v>10199</v>
      </c>
      <c r="E36" s="15">
        <v>1039.75</v>
      </c>
      <c r="F36" s="16">
        <v>1.3299999999999999E-2</v>
      </c>
      <c r="G36" s="16"/>
    </row>
    <row r="37" spans="1:7" x14ac:dyDescent="0.25">
      <c r="A37" s="13" t="s">
        <v>837</v>
      </c>
      <c r="B37" s="31" t="s">
        <v>838</v>
      </c>
      <c r="C37" s="31" t="s">
        <v>478</v>
      </c>
      <c r="D37" s="14">
        <v>42052</v>
      </c>
      <c r="E37" s="15">
        <v>979.58</v>
      </c>
      <c r="F37" s="16">
        <v>1.2500000000000001E-2</v>
      </c>
      <c r="G37" s="16"/>
    </row>
    <row r="38" spans="1:7" x14ac:dyDescent="0.25">
      <c r="A38" s="13" t="s">
        <v>455</v>
      </c>
      <c r="B38" s="31" t="s">
        <v>456</v>
      </c>
      <c r="C38" s="31" t="s">
        <v>363</v>
      </c>
      <c r="D38" s="14">
        <v>76916</v>
      </c>
      <c r="E38" s="15">
        <v>901.38</v>
      </c>
      <c r="F38" s="16">
        <v>1.15E-2</v>
      </c>
      <c r="G38" s="16"/>
    </row>
    <row r="39" spans="1:7" x14ac:dyDescent="0.25">
      <c r="A39" s="13" t="s">
        <v>631</v>
      </c>
      <c r="B39" s="31" t="s">
        <v>632</v>
      </c>
      <c r="C39" s="31" t="s">
        <v>386</v>
      </c>
      <c r="D39" s="14">
        <v>14916</v>
      </c>
      <c r="E39" s="15">
        <v>900.62</v>
      </c>
      <c r="F39" s="16">
        <v>1.15E-2</v>
      </c>
      <c r="G39" s="16"/>
    </row>
    <row r="40" spans="1:7" x14ac:dyDescent="0.25">
      <c r="A40" s="13" t="s">
        <v>851</v>
      </c>
      <c r="B40" s="31" t="s">
        <v>852</v>
      </c>
      <c r="C40" s="31" t="s">
        <v>478</v>
      </c>
      <c r="D40" s="14">
        <v>52773</v>
      </c>
      <c r="E40" s="15">
        <v>866.43</v>
      </c>
      <c r="F40" s="16">
        <v>1.11E-2</v>
      </c>
      <c r="G40" s="16"/>
    </row>
    <row r="41" spans="1:7" x14ac:dyDescent="0.25">
      <c r="A41" s="13" t="s">
        <v>644</v>
      </c>
      <c r="B41" s="31" t="s">
        <v>645</v>
      </c>
      <c r="C41" s="31" t="s">
        <v>459</v>
      </c>
      <c r="D41" s="14">
        <v>34464</v>
      </c>
      <c r="E41" s="15">
        <v>861.08</v>
      </c>
      <c r="F41" s="16">
        <v>1.0999999999999999E-2</v>
      </c>
      <c r="G41" s="16"/>
    </row>
    <row r="42" spans="1:7" x14ac:dyDescent="0.25">
      <c r="A42" s="13" t="s">
        <v>1037</v>
      </c>
      <c r="B42" s="31" t="s">
        <v>1038</v>
      </c>
      <c r="C42" s="31" t="s">
        <v>360</v>
      </c>
      <c r="D42" s="14">
        <v>111204</v>
      </c>
      <c r="E42" s="15">
        <v>830.3</v>
      </c>
      <c r="F42" s="16">
        <v>1.06E-2</v>
      </c>
      <c r="G42" s="16"/>
    </row>
    <row r="43" spans="1:7" x14ac:dyDescent="0.25">
      <c r="A43" s="13" t="s">
        <v>1854</v>
      </c>
      <c r="B43" s="31" t="s">
        <v>1855</v>
      </c>
      <c r="C43" s="31" t="s">
        <v>425</v>
      </c>
      <c r="D43" s="14">
        <v>409411</v>
      </c>
      <c r="E43" s="15">
        <v>827.46</v>
      </c>
      <c r="F43" s="16">
        <v>1.06E-2</v>
      </c>
      <c r="G43" s="16"/>
    </row>
    <row r="44" spans="1:7" x14ac:dyDescent="0.25">
      <c r="A44" s="13" t="s">
        <v>415</v>
      </c>
      <c r="B44" s="31" t="s">
        <v>416</v>
      </c>
      <c r="C44" s="31" t="s">
        <v>417</v>
      </c>
      <c r="D44" s="14">
        <v>56448</v>
      </c>
      <c r="E44" s="15">
        <v>826.09</v>
      </c>
      <c r="F44" s="16">
        <v>1.06E-2</v>
      </c>
      <c r="G44" s="16"/>
    </row>
    <row r="45" spans="1:7" x14ac:dyDescent="0.25">
      <c r="A45" s="13" t="s">
        <v>485</v>
      </c>
      <c r="B45" s="31" t="s">
        <v>486</v>
      </c>
      <c r="C45" s="31" t="s">
        <v>386</v>
      </c>
      <c r="D45" s="14">
        <v>19625</v>
      </c>
      <c r="E45" s="15">
        <v>789.63</v>
      </c>
      <c r="F45" s="16">
        <v>1.01E-2</v>
      </c>
      <c r="G45" s="16"/>
    </row>
    <row r="46" spans="1:7" x14ac:dyDescent="0.25">
      <c r="A46" s="13" t="s">
        <v>433</v>
      </c>
      <c r="B46" s="31" t="s">
        <v>434</v>
      </c>
      <c r="C46" s="31" t="s">
        <v>396</v>
      </c>
      <c r="D46" s="14">
        <v>6108</v>
      </c>
      <c r="E46" s="15">
        <v>785.71</v>
      </c>
      <c r="F46" s="16">
        <v>1.01E-2</v>
      </c>
      <c r="G46" s="16"/>
    </row>
    <row r="47" spans="1:7" x14ac:dyDescent="0.25">
      <c r="A47" s="13" t="s">
        <v>831</v>
      </c>
      <c r="B47" s="31" t="s">
        <v>832</v>
      </c>
      <c r="C47" s="31" t="s">
        <v>349</v>
      </c>
      <c r="D47" s="14">
        <v>82264</v>
      </c>
      <c r="E47" s="15">
        <v>777.89</v>
      </c>
      <c r="F47" s="16">
        <v>0.01</v>
      </c>
      <c r="G47" s="16"/>
    </row>
    <row r="48" spans="1:7" x14ac:dyDescent="0.25">
      <c r="A48" s="13" t="s">
        <v>1856</v>
      </c>
      <c r="B48" s="31" t="s">
        <v>1857</v>
      </c>
      <c r="C48" s="31" t="s">
        <v>478</v>
      </c>
      <c r="D48" s="14">
        <v>42203</v>
      </c>
      <c r="E48" s="15">
        <v>764.99</v>
      </c>
      <c r="F48" s="16">
        <v>9.7999999999999997E-3</v>
      </c>
      <c r="G48" s="16"/>
    </row>
    <row r="49" spans="1:7" x14ac:dyDescent="0.25">
      <c r="A49" s="13" t="s">
        <v>476</v>
      </c>
      <c r="B49" s="31" t="s">
        <v>477</v>
      </c>
      <c r="C49" s="31" t="s">
        <v>478</v>
      </c>
      <c r="D49" s="14">
        <v>52111</v>
      </c>
      <c r="E49" s="15">
        <v>708.45</v>
      </c>
      <c r="F49" s="16">
        <v>9.1000000000000004E-3</v>
      </c>
      <c r="G49" s="16"/>
    </row>
    <row r="50" spans="1:7" x14ac:dyDescent="0.25">
      <c r="A50" s="13" t="s">
        <v>1482</v>
      </c>
      <c r="B50" s="31" t="s">
        <v>1483</v>
      </c>
      <c r="C50" s="31" t="s">
        <v>363</v>
      </c>
      <c r="D50" s="14">
        <v>189775</v>
      </c>
      <c r="E50" s="15">
        <v>688.03</v>
      </c>
      <c r="F50" s="16">
        <v>8.8000000000000005E-3</v>
      </c>
      <c r="G50" s="16"/>
    </row>
    <row r="51" spans="1:7" x14ac:dyDescent="0.25">
      <c r="A51" s="13" t="s">
        <v>1858</v>
      </c>
      <c r="B51" s="31" t="s">
        <v>1859</v>
      </c>
      <c r="C51" s="31" t="s">
        <v>425</v>
      </c>
      <c r="D51" s="14">
        <v>11439</v>
      </c>
      <c r="E51" s="15">
        <v>621.52</v>
      </c>
      <c r="F51" s="16">
        <v>8.0000000000000002E-3</v>
      </c>
      <c r="G51" s="16"/>
    </row>
    <row r="52" spans="1:7" x14ac:dyDescent="0.25">
      <c r="A52" s="13" t="s">
        <v>648</v>
      </c>
      <c r="B52" s="31" t="s">
        <v>649</v>
      </c>
      <c r="C52" s="31" t="s">
        <v>363</v>
      </c>
      <c r="D52" s="14">
        <v>23021</v>
      </c>
      <c r="E52" s="15">
        <v>620.29</v>
      </c>
      <c r="F52" s="16">
        <v>7.9000000000000008E-3</v>
      </c>
      <c r="G52" s="16"/>
    </row>
    <row r="53" spans="1:7" x14ac:dyDescent="0.25">
      <c r="A53" s="13" t="s">
        <v>581</v>
      </c>
      <c r="B53" s="31" t="s">
        <v>582</v>
      </c>
      <c r="C53" s="31" t="s">
        <v>355</v>
      </c>
      <c r="D53" s="14">
        <v>99852</v>
      </c>
      <c r="E53" s="15">
        <v>554.92999999999995</v>
      </c>
      <c r="F53" s="16">
        <v>7.1000000000000004E-3</v>
      </c>
      <c r="G53" s="16"/>
    </row>
    <row r="54" spans="1:7" x14ac:dyDescent="0.25">
      <c r="A54" s="13" t="s">
        <v>449</v>
      </c>
      <c r="B54" s="31" t="s">
        <v>450</v>
      </c>
      <c r="C54" s="31" t="s">
        <v>425</v>
      </c>
      <c r="D54" s="14">
        <v>225748</v>
      </c>
      <c r="E54" s="15">
        <v>518.54</v>
      </c>
      <c r="F54" s="16">
        <v>6.6E-3</v>
      </c>
      <c r="G54" s="16"/>
    </row>
    <row r="55" spans="1:7" x14ac:dyDescent="0.25">
      <c r="A55" s="13" t="s">
        <v>474</v>
      </c>
      <c r="B55" s="31" t="s">
        <v>475</v>
      </c>
      <c r="C55" s="31" t="s">
        <v>396</v>
      </c>
      <c r="D55" s="14">
        <v>12631</v>
      </c>
      <c r="E55" s="15">
        <v>488.01</v>
      </c>
      <c r="F55" s="16">
        <v>6.1999999999999998E-3</v>
      </c>
      <c r="G55" s="16"/>
    </row>
    <row r="56" spans="1:7" x14ac:dyDescent="0.25">
      <c r="A56" s="13" t="s">
        <v>1860</v>
      </c>
      <c r="B56" s="31" t="s">
        <v>1861</v>
      </c>
      <c r="C56" s="31" t="s">
        <v>1862</v>
      </c>
      <c r="D56" s="14">
        <v>38599</v>
      </c>
      <c r="E56" s="15">
        <v>343.74</v>
      </c>
      <c r="F56" s="16">
        <v>4.4000000000000003E-3</v>
      </c>
      <c r="G56" s="16"/>
    </row>
    <row r="57" spans="1:7" x14ac:dyDescent="0.25">
      <c r="A57" s="13" t="s">
        <v>1051</v>
      </c>
      <c r="B57" s="31" t="s">
        <v>1052</v>
      </c>
      <c r="C57" s="31" t="s">
        <v>539</v>
      </c>
      <c r="D57" s="14">
        <v>24952</v>
      </c>
      <c r="E57" s="15">
        <v>325.62</v>
      </c>
      <c r="F57" s="16">
        <v>4.1999999999999997E-3</v>
      </c>
      <c r="G57" s="16"/>
    </row>
    <row r="58" spans="1:7" x14ac:dyDescent="0.25">
      <c r="A58" s="17" t="s">
        <v>230</v>
      </c>
      <c r="B58" s="32"/>
      <c r="C58" s="32"/>
      <c r="D58" s="18"/>
      <c r="E58" s="37">
        <v>78458.039999999994</v>
      </c>
      <c r="F58" s="38">
        <v>1.0041</v>
      </c>
      <c r="G58" s="21"/>
    </row>
    <row r="59" spans="1:7" x14ac:dyDescent="0.25">
      <c r="A59" s="17" t="s">
        <v>487</v>
      </c>
      <c r="B59" s="31"/>
      <c r="C59" s="31"/>
      <c r="D59" s="14"/>
      <c r="E59" s="15"/>
      <c r="F59" s="16"/>
      <c r="G59" s="16"/>
    </row>
    <row r="60" spans="1:7" x14ac:dyDescent="0.25">
      <c r="A60" s="17" t="s">
        <v>230</v>
      </c>
      <c r="B60" s="31"/>
      <c r="C60" s="31"/>
      <c r="D60" s="14"/>
      <c r="E60" s="39" t="s">
        <v>130</v>
      </c>
      <c r="F60" s="40" t="s">
        <v>130</v>
      </c>
      <c r="G60" s="16"/>
    </row>
    <row r="61" spans="1:7" x14ac:dyDescent="0.25">
      <c r="A61" s="24" t="s">
        <v>237</v>
      </c>
      <c r="B61" s="33"/>
      <c r="C61" s="33"/>
      <c r="D61" s="25"/>
      <c r="E61" s="28">
        <v>78458.039999999994</v>
      </c>
      <c r="F61" s="29">
        <v>1.0041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13"/>
      <c r="B63" s="31"/>
      <c r="C63" s="31"/>
      <c r="D63" s="14"/>
      <c r="E63" s="15"/>
      <c r="F63" s="16"/>
      <c r="G63" s="16"/>
    </row>
    <row r="64" spans="1:7" x14ac:dyDescent="0.25">
      <c r="A64" s="17" t="s">
        <v>238</v>
      </c>
      <c r="B64" s="31"/>
      <c r="C64" s="31"/>
      <c r="D64" s="14"/>
      <c r="E64" s="15"/>
      <c r="F64" s="16"/>
      <c r="G64" s="16"/>
    </row>
    <row r="65" spans="1:7" x14ac:dyDescent="0.25">
      <c r="A65" s="13" t="s">
        <v>239</v>
      </c>
      <c r="B65" s="31"/>
      <c r="C65" s="31"/>
      <c r="D65" s="14"/>
      <c r="E65" s="15">
        <v>498.73</v>
      </c>
      <c r="F65" s="16">
        <v>6.4000000000000003E-3</v>
      </c>
      <c r="G65" s="16">
        <v>6.5728999999999996E-2</v>
      </c>
    </row>
    <row r="66" spans="1:7" x14ac:dyDescent="0.25">
      <c r="A66" s="17" t="s">
        <v>230</v>
      </c>
      <c r="B66" s="32"/>
      <c r="C66" s="32"/>
      <c r="D66" s="18"/>
      <c r="E66" s="37">
        <v>498.73</v>
      </c>
      <c r="F66" s="38">
        <v>6.4000000000000003E-3</v>
      </c>
      <c r="G66" s="21"/>
    </row>
    <row r="67" spans="1:7" x14ac:dyDescent="0.25">
      <c r="A67" s="13"/>
      <c r="B67" s="31"/>
      <c r="C67" s="31"/>
      <c r="D67" s="14"/>
      <c r="E67" s="15"/>
      <c r="F67" s="16"/>
      <c r="G67" s="16"/>
    </row>
    <row r="68" spans="1:7" x14ac:dyDescent="0.25">
      <c r="A68" s="24" t="s">
        <v>237</v>
      </c>
      <c r="B68" s="33"/>
      <c r="C68" s="33"/>
      <c r="D68" s="25"/>
      <c r="E68" s="19">
        <v>498.73</v>
      </c>
      <c r="F68" s="20">
        <v>6.4000000000000003E-3</v>
      </c>
      <c r="G68" s="21"/>
    </row>
    <row r="69" spans="1:7" x14ac:dyDescent="0.25">
      <c r="A69" s="13" t="s">
        <v>240</v>
      </c>
      <c r="B69" s="31"/>
      <c r="C69" s="31"/>
      <c r="D69" s="14"/>
      <c r="E69" s="15">
        <v>8.9811100000000005E-2</v>
      </c>
      <c r="F69" s="16">
        <v>9.9999999999999995E-7</v>
      </c>
      <c r="G69" s="16"/>
    </row>
    <row r="70" spans="1:7" x14ac:dyDescent="0.25">
      <c r="A70" s="13" t="s">
        <v>241</v>
      </c>
      <c r="B70" s="31"/>
      <c r="C70" s="31"/>
      <c r="D70" s="14"/>
      <c r="E70" s="35">
        <v>-811.40981109999996</v>
      </c>
      <c r="F70" s="36">
        <v>-1.0501E-2</v>
      </c>
      <c r="G70" s="16">
        <v>6.5727999999999995E-2</v>
      </c>
    </row>
    <row r="71" spans="1:7" x14ac:dyDescent="0.25">
      <c r="A71" s="26" t="s">
        <v>242</v>
      </c>
      <c r="B71" s="34"/>
      <c r="C71" s="34"/>
      <c r="D71" s="27"/>
      <c r="E71" s="28">
        <v>78145.45</v>
      </c>
      <c r="F71" s="29">
        <v>1</v>
      </c>
      <c r="G71" s="29"/>
    </row>
    <row r="76" spans="1:7" x14ac:dyDescent="0.25">
      <c r="A76" s="1" t="s">
        <v>244</v>
      </c>
    </row>
    <row r="77" spans="1:7" x14ac:dyDescent="0.25">
      <c r="A77" s="48" t="s">
        <v>245</v>
      </c>
      <c r="B77" s="3" t="s">
        <v>130</v>
      </c>
    </row>
    <row r="78" spans="1:7" x14ac:dyDescent="0.25">
      <c r="A78" t="s">
        <v>246</v>
      </c>
    </row>
    <row r="79" spans="1:7" x14ac:dyDescent="0.25">
      <c r="A79" t="s">
        <v>337</v>
      </c>
      <c r="B79" t="s">
        <v>248</v>
      </c>
      <c r="C79" t="s">
        <v>248</v>
      </c>
    </row>
    <row r="80" spans="1:7" x14ac:dyDescent="0.25">
      <c r="B80" s="49">
        <v>45657</v>
      </c>
      <c r="C80" s="49">
        <v>45688</v>
      </c>
    </row>
    <row r="81" spans="1:3" x14ac:dyDescent="0.25">
      <c r="A81" t="s">
        <v>493</v>
      </c>
      <c r="B81">
        <v>19.04</v>
      </c>
      <c r="C81">
        <v>16.895600000000002</v>
      </c>
    </row>
    <row r="82" spans="1:3" x14ac:dyDescent="0.25">
      <c r="A82" t="s">
        <v>339</v>
      </c>
      <c r="B82">
        <v>19.043099999999999</v>
      </c>
      <c r="C82">
        <v>16.898399999999999</v>
      </c>
    </row>
    <row r="83" spans="1:3" x14ac:dyDescent="0.25">
      <c r="A83" t="s">
        <v>494</v>
      </c>
      <c r="B83">
        <v>18.7547</v>
      </c>
      <c r="C83">
        <v>16.633299999999998</v>
      </c>
    </row>
    <row r="84" spans="1:3" x14ac:dyDescent="0.25">
      <c r="A84" t="s">
        <v>341</v>
      </c>
      <c r="B84">
        <v>18.754899999999999</v>
      </c>
      <c r="C84">
        <v>16.633400000000002</v>
      </c>
    </row>
    <row r="86" spans="1:3" x14ac:dyDescent="0.25">
      <c r="A86" t="s">
        <v>250</v>
      </c>
      <c r="B86" s="3" t="s">
        <v>130</v>
      </c>
    </row>
    <row r="87" spans="1:3" x14ac:dyDescent="0.25">
      <c r="A87" t="s">
        <v>251</v>
      </c>
      <c r="B87" s="3" t="s">
        <v>130</v>
      </c>
    </row>
    <row r="88" spans="1:3" ht="30" customHeight="1" x14ac:dyDescent="0.25">
      <c r="A88" s="48" t="s">
        <v>252</v>
      </c>
      <c r="B88" s="3" t="s">
        <v>130</v>
      </c>
    </row>
    <row r="89" spans="1:3" ht="30" customHeight="1" x14ac:dyDescent="0.25">
      <c r="A89" s="48" t="s">
        <v>253</v>
      </c>
      <c r="B89" s="3" t="s">
        <v>130</v>
      </c>
    </row>
    <row r="90" spans="1:3" x14ac:dyDescent="0.25">
      <c r="A90" t="s">
        <v>495</v>
      </c>
      <c r="B90" s="50">
        <v>1.2019</v>
      </c>
    </row>
    <row r="91" spans="1:3" ht="45" customHeight="1" x14ac:dyDescent="0.25">
      <c r="A91" s="48" t="s">
        <v>255</v>
      </c>
      <c r="B91" s="3" t="s">
        <v>130</v>
      </c>
    </row>
    <row r="92" spans="1:3" x14ac:dyDescent="0.25">
      <c r="B92" s="3"/>
    </row>
    <row r="93" spans="1:3" ht="30" customHeight="1" x14ac:dyDescent="0.25">
      <c r="A93" s="48" t="s">
        <v>256</v>
      </c>
      <c r="B93" s="3" t="s">
        <v>130</v>
      </c>
    </row>
    <row r="94" spans="1:3" ht="30" customHeight="1" x14ac:dyDescent="0.25">
      <c r="A94" s="48" t="s">
        <v>257</v>
      </c>
      <c r="B94" t="s">
        <v>130</v>
      </c>
    </row>
    <row r="95" spans="1:3" ht="30" customHeight="1" x14ac:dyDescent="0.25">
      <c r="A95" s="48" t="s">
        <v>258</v>
      </c>
      <c r="B95" s="3" t="s">
        <v>130</v>
      </c>
    </row>
    <row r="96" spans="1:3" ht="30" customHeight="1" x14ac:dyDescent="0.25">
      <c r="A96" s="48" t="s">
        <v>259</v>
      </c>
      <c r="B96" s="3" t="s">
        <v>130</v>
      </c>
    </row>
    <row r="98" spans="1:4" ht="69.95" customHeight="1" x14ac:dyDescent="0.25">
      <c r="A98" s="75" t="s">
        <v>269</v>
      </c>
      <c r="B98" s="75" t="s">
        <v>270</v>
      </c>
      <c r="C98" s="75" t="s">
        <v>4</v>
      </c>
      <c r="D98" s="75" t="s">
        <v>5</v>
      </c>
    </row>
    <row r="99" spans="1:4" ht="69.95" customHeight="1" x14ac:dyDescent="0.25">
      <c r="A99" s="75" t="s">
        <v>1863</v>
      </c>
      <c r="B99" s="75"/>
      <c r="C99" s="75" t="s">
        <v>67</v>
      </c>
      <c r="D9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58"/>
  <sheetViews>
    <sheetView showGridLines="0" workbookViewId="0">
      <pane ySplit="4" topLeftCell="A39" activePane="bottomLeft" state="frozen"/>
      <selection pane="bottomLeft" activeCell="A44" sqref="A44:XFD4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1864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1865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15385</v>
      </c>
      <c r="E8" s="15">
        <v>261.35000000000002</v>
      </c>
      <c r="F8" s="16">
        <v>0.27600000000000002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18910</v>
      </c>
      <c r="E9" s="15">
        <v>236.9</v>
      </c>
      <c r="F9" s="16">
        <v>0.25019999999999998</v>
      </c>
      <c r="G9" s="16"/>
    </row>
    <row r="10" spans="1:8" x14ac:dyDescent="0.25">
      <c r="A10" s="13" t="s">
        <v>519</v>
      </c>
      <c r="B10" s="31" t="s">
        <v>520</v>
      </c>
      <c r="C10" s="31" t="s">
        <v>355</v>
      </c>
      <c r="D10" s="14">
        <v>4782</v>
      </c>
      <c r="E10" s="15">
        <v>90.92</v>
      </c>
      <c r="F10" s="16">
        <v>9.6000000000000002E-2</v>
      </c>
      <c r="G10" s="16"/>
    </row>
    <row r="11" spans="1:8" x14ac:dyDescent="0.25">
      <c r="A11" s="13" t="s">
        <v>382</v>
      </c>
      <c r="B11" s="31" t="s">
        <v>383</v>
      </c>
      <c r="C11" s="31" t="s">
        <v>355</v>
      </c>
      <c r="D11" s="14">
        <v>10324</v>
      </c>
      <c r="E11" s="15">
        <v>79.790000000000006</v>
      </c>
      <c r="F11" s="16">
        <v>8.43E-2</v>
      </c>
      <c r="G11" s="16"/>
    </row>
    <row r="12" spans="1:8" x14ac:dyDescent="0.25">
      <c r="A12" s="13" t="s">
        <v>399</v>
      </c>
      <c r="B12" s="31" t="s">
        <v>400</v>
      </c>
      <c r="C12" s="31" t="s">
        <v>355</v>
      </c>
      <c r="D12" s="14">
        <v>7780</v>
      </c>
      <c r="E12" s="15">
        <v>76.72</v>
      </c>
      <c r="F12" s="16">
        <v>8.1000000000000003E-2</v>
      </c>
      <c r="G12" s="16"/>
    </row>
    <row r="13" spans="1:8" x14ac:dyDescent="0.25">
      <c r="A13" s="13" t="s">
        <v>568</v>
      </c>
      <c r="B13" s="31" t="s">
        <v>569</v>
      </c>
      <c r="C13" s="31" t="s">
        <v>355</v>
      </c>
      <c r="D13" s="14">
        <v>4549</v>
      </c>
      <c r="E13" s="15">
        <v>45.09</v>
      </c>
      <c r="F13" s="16">
        <v>4.7600000000000003E-2</v>
      </c>
      <c r="G13" s="16"/>
    </row>
    <row r="14" spans="1:8" x14ac:dyDescent="0.25">
      <c r="A14" s="13" t="s">
        <v>1021</v>
      </c>
      <c r="B14" s="31" t="s">
        <v>1022</v>
      </c>
      <c r="C14" s="31" t="s">
        <v>355</v>
      </c>
      <c r="D14" s="14">
        <v>16833</v>
      </c>
      <c r="E14" s="15">
        <v>31.51</v>
      </c>
      <c r="F14" s="16">
        <v>3.3300000000000003E-2</v>
      </c>
      <c r="G14" s="16"/>
    </row>
    <row r="15" spans="1:8" x14ac:dyDescent="0.25">
      <c r="A15" s="13" t="s">
        <v>813</v>
      </c>
      <c r="B15" s="31" t="s">
        <v>814</v>
      </c>
      <c r="C15" s="31" t="s">
        <v>355</v>
      </c>
      <c r="D15" s="14">
        <v>12849</v>
      </c>
      <c r="E15" s="15">
        <v>27.42</v>
      </c>
      <c r="F15" s="16">
        <v>2.9000000000000001E-2</v>
      </c>
      <c r="G15" s="16"/>
    </row>
    <row r="16" spans="1:8" x14ac:dyDescent="0.25">
      <c r="A16" s="13" t="s">
        <v>1866</v>
      </c>
      <c r="B16" s="31" t="s">
        <v>1867</v>
      </c>
      <c r="C16" s="31" t="s">
        <v>355</v>
      </c>
      <c r="D16" s="14">
        <v>42654</v>
      </c>
      <c r="E16" s="15">
        <v>26.97</v>
      </c>
      <c r="F16" s="16">
        <v>2.8500000000000001E-2</v>
      </c>
      <c r="G16" s="16"/>
    </row>
    <row r="17" spans="1:7" x14ac:dyDescent="0.25">
      <c r="A17" s="13" t="s">
        <v>1868</v>
      </c>
      <c r="B17" s="31" t="s">
        <v>1869</v>
      </c>
      <c r="C17" s="31" t="s">
        <v>355</v>
      </c>
      <c r="D17" s="14">
        <v>23685</v>
      </c>
      <c r="E17" s="15">
        <v>23.97</v>
      </c>
      <c r="F17" s="16">
        <v>2.53E-2</v>
      </c>
      <c r="G17" s="16"/>
    </row>
    <row r="18" spans="1:7" x14ac:dyDescent="0.25">
      <c r="A18" s="13" t="s">
        <v>604</v>
      </c>
      <c r="B18" s="31" t="s">
        <v>605</v>
      </c>
      <c r="C18" s="31" t="s">
        <v>355</v>
      </c>
      <c r="D18" s="14">
        <v>3862</v>
      </c>
      <c r="E18" s="15">
        <v>23.21</v>
      </c>
      <c r="F18" s="16">
        <v>2.4500000000000001E-2</v>
      </c>
      <c r="G18" s="16"/>
    </row>
    <row r="19" spans="1:7" x14ac:dyDescent="0.25">
      <c r="A19" s="13" t="s">
        <v>861</v>
      </c>
      <c r="B19" s="31" t="s">
        <v>862</v>
      </c>
      <c r="C19" s="31" t="s">
        <v>355</v>
      </c>
      <c r="D19" s="14">
        <v>23215</v>
      </c>
      <c r="E19" s="15">
        <v>21.65</v>
      </c>
      <c r="F19" s="16">
        <v>2.29E-2</v>
      </c>
      <c r="G19" s="16"/>
    </row>
    <row r="20" spans="1:7" x14ac:dyDescent="0.25">
      <c r="A20" s="17" t="s">
        <v>230</v>
      </c>
      <c r="B20" s="32"/>
      <c r="C20" s="32"/>
      <c r="D20" s="18"/>
      <c r="E20" s="37">
        <v>945.5</v>
      </c>
      <c r="F20" s="38">
        <v>0.99860000000000004</v>
      </c>
      <c r="G20" s="21"/>
    </row>
    <row r="21" spans="1:7" x14ac:dyDescent="0.25">
      <c r="A21" s="17" t="s">
        <v>487</v>
      </c>
      <c r="B21" s="31"/>
      <c r="C21" s="31"/>
      <c r="D21" s="14"/>
      <c r="E21" s="15"/>
      <c r="F21" s="16"/>
      <c r="G21" s="16"/>
    </row>
    <row r="22" spans="1:7" x14ac:dyDescent="0.25">
      <c r="A22" s="17" t="s">
        <v>230</v>
      </c>
      <c r="B22" s="31"/>
      <c r="C22" s="31"/>
      <c r="D22" s="14"/>
      <c r="E22" s="39" t="s">
        <v>130</v>
      </c>
      <c r="F22" s="40" t="s">
        <v>130</v>
      </c>
      <c r="G22" s="16"/>
    </row>
    <row r="23" spans="1:7" x14ac:dyDescent="0.25">
      <c r="A23" s="24" t="s">
        <v>237</v>
      </c>
      <c r="B23" s="33"/>
      <c r="C23" s="33"/>
      <c r="D23" s="25"/>
      <c r="E23" s="28">
        <v>945.5</v>
      </c>
      <c r="F23" s="29">
        <v>0.99860000000000004</v>
      </c>
      <c r="G23" s="21"/>
    </row>
    <row r="24" spans="1:7" x14ac:dyDescent="0.25">
      <c r="A24" s="13"/>
      <c r="B24" s="31"/>
      <c r="C24" s="31"/>
      <c r="D24" s="14"/>
      <c r="E24" s="15"/>
      <c r="F24" s="16"/>
      <c r="G24" s="16"/>
    </row>
    <row r="25" spans="1:7" x14ac:dyDescent="0.25">
      <c r="A25" s="13"/>
      <c r="B25" s="31"/>
      <c r="C25" s="31"/>
      <c r="D25" s="14"/>
      <c r="E25" s="15"/>
      <c r="F25" s="16"/>
      <c r="G25" s="16"/>
    </row>
    <row r="26" spans="1:7" x14ac:dyDescent="0.25">
      <c r="A26" s="17" t="s">
        <v>238</v>
      </c>
      <c r="B26" s="31"/>
      <c r="C26" s="31"/>
      <c r="D26" s="14"/>
      <c r="E26" s="15"/>
      <c r="F26" s="16"/>
      <c r="G26" s="16"/>
    </row>
    <row r="27" spans="1:7" x14ac:dyDescent="0.25">
      <c r="A27" s="13" t="s">
        <v>239</v>
      </c>
      <c r="B27" s="31"/>
      <c r="C27" s="31"/>
      <c r="D27" s="14"/>
      <c r="E27" s="15">
        <v>4</v>
      </c>
      <c r="F27" s="16">
        <v>4.1999999999999997E-3</v>
      </c>
      <c r="G27" s="16">
        <v>6.5728999999999996E-2</v>
      </c>
    </row>
    <row r="28" spans="1:7" x14ac:dyDescent="0.25">
      <c r="A28" s="17" t="s">
        <v>230</v>
      </c>
      <c r="B28" s="32"/>
      <c r="C28" s="32"/>
      <c r="D28" s="18"/>
      <c r="E28" s="37">
        <v>4</v>
      </c>
      <c r="F28" s="38">
        <v>4.1999999999999997E-3</v>
      </c>
      <c r="G28" s="21"/>
    </row>
    <row r="29" spans="1:7" x14ac:dyDescent="0.25">
      <c r="A29" s="13"/>
      <c r="B29" s="31"/>
      <c r="C29" s="31"/>
      <c r="D29" s="14"/>
      <c r="E29" s="15"/>
      <c r="F29" s="16"/>
      <c r="G29" s="16"/>
    </row>
    <row r="30" spans="1:7" x14ac:dyDescent="0.25">
      <c r="A30" s="24" t="s">
        <v>237</v>
      </c>
      <c r="B30" s="33"/>
      <c r="C30" s="33"/>
      <c r="D30" s="25"/>
      <c r="E30" s="19">
        <v>4</v>
      </c>
      <c r="F30" s="20">
        <v>4.1999999999999997E-3</v>
      </c>
      <c r="G30" s="21"/>
    </row>
    <row r="31" spans="1:7" x14ac:dyDescent="0.25">
      <c r="A31" s="13" t="s">
        <v>240</v>
      </c>
      <c r="B31" s="31"/>
      <c r="C31" s="31"/>
      <c r="D31" s="14"/>
      <c r="E31" s="15">
        <v>7.1989999999999999E-4</v>
      </c>
      <c r="F31" s="16">
        <v>0</v>
      </c>
      <c r="G31" s="16"/>
    </row>
    <row r="32" spans="1:7" x14ac:dyDescent="0.25">
      <c r="A32" s="13" t="s">
        <v>241</v>
      </c>
      <c r="B32" s="31"/>
      <c r="C32" s="31"/>
      <c r="D32" s="14"/>
      <c r="E32" s="35">
        <v>-2.6007199000000001</v>
      </c>
      <c r="F32" s="36">
        <v>-2.8E-3</v>
      </c>
      <c r="G32" s="16">
        <v>6.5728999999999996E-2</v>
      </c>
    </row>
    <row r="33" spans="1:7" x14ac:dyDescent="0.25">
      <c r="A33" s="26" t="s">
        <v>242</v>
      </c>
      <c r="B33" s="34"/>
      <c r="C33" s="34"/>
      <c r="D33" s="27"/>
      <c r="E33" s="28">
        <v>946.9</v>
      </c>
      <c r="F33" s="29">
        <v>1</v>
      </c>
      <c r="G33" s="29"/>
    </row>
    <row r="38" spans="1:7" x14ac:dyDescent="0.25">
      <c r="A38" s="1" t="s">
        <v>244</v>
      </c>
    </row>
    <row r="39" spans="1:7" x14ac:dyDescent="0.25">
      <c r="A39" s="48" t="s">
        <v>245</v>
      </c>
      <c r="B39" s="3" t="s">
        <v>130</v>
      </c>
    </row>
    <row r="40" spans="1:7" x14ac:dyDescent="0.25">
      <c r="A40" t="s">
        <v>246</v>
      </c>
    </row>
    <row r="41" spans="1:7" x14ac:dyDescent="0.25">
      <c r="A41" t="s">
        <v>337</v>
      </c>
      <c r="B41" t="s">
        <v>248</v>
      </c>
      <c r="C41" t="s">
        <v>248</v>
      </c>
    </row>
    <row r="42" spans="1:7" x14ac:dyDescent="0.25">
      <c r="B42" s="49">
        <v>45657</v>
      </c>
      <c r="C42" s="49">
        <v>45688</v>
      </c>
    </row>
    <row r="43" spans="1:7" x14ac:dyDescent="0.25">
      <c r="A43" t="s">
        <v>494</v>
      </c>
      <c r="B43">
        <v>50.81</v>
      </c>
      <c r="C43">
        <v>49.5383</v>
      </c>
    </row>
    <row r="45" spans="1:7" x14ac:dyDescent="0.25">
      <c r="A45" t="s">
        <v>250</v>
      </c>
      <c r="B45" s="3" t="s">
        <v>130</v>
      </c>
    </row>
    <row r="46" spans="1:7" x14ac:dyDescent="0.25">
      <c r="A46" t="s">
        <v>251</v>
      </c>
      <c r="B46" s="3" t="s">
        <v>130</v>
      </c>
    </row>
    <row r="47" spans="1:7" ht="30" customHeight="1" x14ac:dyDescent="0.25">
      <c r="A47" s="48" t="s">
        <v>252</v>
      </c>
      <c r="B47" s="3" t="s">
        <v>130</v>
      </c>
    </row>
    <row r="48" spans="1:7" ht="30" customHeight="1" x14ac:dyDescent="0.25">
      <c r="A48" s="48" t="s">
        <v>253</v>
      </c>
      <c r="B48" s="3" t="s">
        <v>130</v>
      </c>
    </row>
    <row r="49" spans="1:4" x14ac:dyDescent="0.25">
      <c r="A49" t="s">
        <v>495</v>
      </c>
      <c r="B49" s="50">
        <v>1.4054</v>
      </c>
    </row>
    <row r="50" spans="1:4" ht="45" customHeight="1" x14ac:dyDescent="0.25">
      <c r="A50" s="48" t="s">
        <v>255</v>
      </c>
      <c r="B50" s="3" t="s">
        <v>130</v>
      </c>
    </row>
    <row r="51" spans="1:4" x14ac:dyDescent="0.25">
      <c r="B51" s="3"/>
    </row>
    <row r="52" spans="1:4" ht="30" customHeight="1" x14ac:dyDescent="0.25">
      <c r="A52" s="48" t="s">
        <v>256</v>
      </c>
      <c r="B52" s="3" t="s">
        <v>130</v>
      </c>
    </row>
    <row r="53" spans="1:4" ht="30" customHeight="1" x14ac:dyDescent="0.25">
      <c r="A53" s="48" t="s">
        <v>257</v>
      </c>
      <c r="B53" t="s">
        <v>130</v>
      </c>
    </row>
    <row r="54" spans="1:4" ht="30" customHeight="1" x14ac:dyDescent="0.25">
      <c r="A54" s="48" t="s">
        <v>258</v>
      </c>
      <c r="B54" s="3" t="s">
        <v>130</v>
      </c>
    </row>
    <row r="55" spans="1:4" ht="30" customHeight="1" x14ac:dyDescent="0.25">
      <c r="A55" s="48" t="s">
        <v>259</v>
      </c>
      <c r="B55" s="3" t="s">
        <v>130</v>
      </c>
    </row>
    <row r="57" spans="1:4" ht="69.95" customHeight="1" x14ac:dyDescent="0.25">
      <c r="A57" s="75" t="s">
        <v>269</v>
      </c>
      <c r="B57" s="75" t="s">
        <v>270</v>
      </c>
      <c r="C57" s="75" t="s">
        <v>4</v>
      </c>
      <c r="D57" s="75" t="s">
        <v>5</v>
      </c>
    </row>
    <row r="58" spans="1:4" ht="69.95" customHeight="1" x14ac:dyDescent="0.25">
      <c r="A58" s="75" t="s">
        <v>1870</v>
      </c>
      <c r="B58" s="75"/>
      <c r="C58" s="75" t="s">
        <v>69</v>
      </c>
      <c r="D5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89"/>
  <sheetViews>
    <sheetView showGridLines="0" workbookViewId="0">
      <pane ySplit="4" topLeftCell="A55" activePane="bottomLeft" state="frozen"/>
      <selection pane="bottomLeft" activeCell="A64" sqref="A64:XFD6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1871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1872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7" t="s">
        <v>131</v>
      </c>
      <c r="B8" s="31"/>
      <c r="C8" s="31"/>
      <c r="D8" s="14"/>
      <c r="E8" s="15"/>
      <c r="F8" s="16"/>
      <c r="G8" s="16"/>
    </row>
    <row r="9" spans="1:8" x14ac:dyDescent="0.25">
      <c r="A9" s="17" t="s">
        <v>770</v>
      </c>
      <c r="B9" s="31"/>
      <c r="C9" s="31"/>
      <c r="D9" s="14"/>
      <c r="E9" s="15"/>
      <c r="F9" s="16"/>
      <c r="G9" s="16"/>
    </row>
    <row r="10" spans="1:8" x14ac:dyDescent="0.25">
      <c r="A10" s="17" t="s">
        <v>230</v>
      </c>
      <c r="B10" s="31"/>
      <c r="C10" s="31"/>
      <c r="D10" s="14"/>
      <c r="E10" s="22" t="s">
        <v>130</v>
      </c>
      <c r="F10" s="23" t="s">
        <v>130</v>
      </c>
      <c r="G10" s="16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17" t="s">
        <v>231</v>
      </c>
      <c r="B12" s="31"/>
      <c r="C12" s="31"/>
      <c r="D12" s="14"/>
      <c r="E12" s="15"/>
      <c r="F12" s="16"/>
      <c r="G12" s="16"/>
    </row>
    <row r="13" spans="1:8" x14ac:dyDescent="0.25">
      <c r="A13" s="13" t="s">
        <v>1873</v>
      </c>
      <c r="B13" s="31" t="s">
        <v>1874</v>
      </c>
      <c r="C13" s="31" t="s">
        <v>234</v>
      </c>
      <c r="D13" s="14">
        <v>36500000</v>
      </c>
      <c r="E13" s="15">
        <v>38181.339999999997</v>
      </c>
      <c r="F13" s="16">
        <v>0.38080000000000003</v>
      </c>
      <c r="G13" s="16">
        <v>6.9529999999999995E-2</v>
      </c>
    </row>
    <row r="14" spans="1:8" x14ac:dyDescent="0.25">
      <c r="A14" s="13" t="s">
        <v>1875</v>
      </c>
      <c r="B14" s="31" t="s">
        <v>1876</v>
      </c>
      <c r="C14" s="31" t="s">
        <v>234</v>
      </c>
      <c r="D14" s="14">
        <v>11000000</v>
      </c>
      <c r="E14" s="15">
        <v>11616.57</v>
      </c>
      <c r="F14" s="16">
        <v>0.1159</v>
      </c>
      <c r="G14" s="16">
        <v>6.9353999999999999E-2</v>
      </c>
    </row>
    <row r="15" spans="1:8" x14ac:dyDescent="0.25">
      <c r="A15" s="17" t="s">
        <v>230</v>
      </c>
      <c r="B15" s="32"/>
      <c r="C15" s="32"/>
      <c r="D15" s="18"/>
      <c r="E15" s="19">
        <v>49797.91</v>
      </c>
      <c r="F15" s="20">
        <v>0.49669999999999997</v>
      </c>
      <c r="G15" s="21"/>
    </row>
    <row r="16" spans="1:8" x14ac:dyDescent="0.25">
      <c r="A16" s="13"/>
      <c r="B16" s="31"/>
      <c r="C16" s="31"/>
      <c r="D16" s="14"/>
      <c r="E16" s="15"/>
      <c r="F16" s="16"/>
      <c r="G16" s="16"/>
    </row>
    <row r="17" spans="1:7" x14ac:dyDescent="0.25">
      <c r="A17" s="17" t="s">
        <v>775</v>
      </c>
      <c r="B17" s="31"/>
      <c r="C17" s="31"/>
      <c r="D17" s="14"/>
      <c r="E17" s="15"/>
      <c r="F17" s="16"/>
      <c r="G17" s="16"/>
    </row>
    <row r="18" spans="1:7" x14ac:dyDescent="0.25">
      <c r="A18" s="13" t="s">
        <v>1877</v>
      </c>
      <c r="B18" s="31" t="s">
        <v>1878</v>
      </c>
      <c r="C18" s="31" t="s">
        <v>234</v>
      </c>
      <c r="D18" s="14">
        <v>12000000</v>
      </c>
      <c r="E18" s="15">
        <v>12655.74</v>
      </c>
      <c r="F18" s="16">
        <v>0.12620000000000001</v>
      </c>
      <c r="G18" s="16">
        <v>7.2628999999999999E-2</v>
      </c>
    </row>
    <row r="19" spans="1:7" x14ac:dyDescent="0.25">
      <c r="A19" s="13" t="s">
        <v>1879</v>
      </c>
      <c r="B19" s="31" t="s">
        <v>1880</v>
      </c>
      <c r="C19" s="31" t="s">
        <v>234</v>
      </c>
      <c r="D19" s="14">
        <v>9323700</v>
      </c>
      <c r="E19" s="15">
        <v>9773.5</v>
      </c>
      <c r="F19" s="16">
        <v>9.7500000000000003E-2</v>
      </c>
      <c r="G19" s="16">
        <v>7.2644E-2</v>
      </c>
    </row>
    <row r="20" spans="1:7" x14ac:dyDescent="0.25">
      <c r="A20" s="13" t="s">
        <v>1881</v>
      </c>
      <c r="B20" s="31" t="s">
        <v>1882</v>
      </c>
      <c r="C20" s="31" t="s">
        <v>234</v>
      </c>
      <c r="D20" s="14">
        <v>5000000</v>
      </c>
      <c r="E20" s="15">
        <v>5348.64</v>
      </c>
      <c r="F20" s="16">
        <v>5.33E-2</v>
      </c>
      <c r="G20" s="16">
        <v>7.2564000000000003E-2</v>
      </c>
    </row>
    <row r="21" spans="1:7" x14ac:dyDescent="0.25">
      <c r="A21" s="13" t="s">
        <v>1883</v>
      </c>
      <c r="B21" s="31" t="s">
        <v>1884</v>
      </c>
      <c r="C21" s="31" t="s">
        <v>234</v>
      </c>
      <c r="D21" s="14">
        <v>5000000</v>
      </c>
      <c r="E21" s="15">
        <v>5295.63</v>
      </c>
      <c r="F21" s="16">
        <v>5.28E-2</v>
      </c>
      <c r="G21" s="16">
        <v>7.2628999999999999E-2</v>
      </c>
    </row>
    <row r="22" spans="1:7" x14ac:dyDescent="0.25">
      <c r="A22" s="13" t="s">
        <v>1885</v>
      </c>
      <c r="B22" s="31" t="s">
        <v>1886</v>
      </c>
      <c r="C22" s="31" t="s">
        <v>234</v>
      </c>
      <c r="D22" s="14">
        <v>5000000</v>
      </c>
      <c r="E22" s="15">
        <v>5232.22</v>
      </c>
      <c r="F22" s="16">
        <v>5.2200000000000003E-2</v>
      </c>
      <c r="G22" s="16">
        <v>7.2855000000000003E-2</v>
      </c>
    </row>
    <row r="23" spans="1:7" x14ac:dyDescent="0.25">
      <c r="A23" s="13" t="s">
        <v>1887</v>
      </c>
      <c r="B23" s="31" t="s">
        <v>1888</v>
      </c>
      <c r="C23" s="31" t="s">
        <v>234</v>
      </c>
      <c r="D23" s="14">
        <v>3107800</v>
      </c>
      <c r="E23" s="15">
        <v>3251.59</v>
      </c>
      <c r="F23" s="16">
        <v>3.2399999999999998E-2</v>
      </c>
      <c r="G23" s="16">
        <v>7.2564000000000003E-2</v>
      </c>
    </row>
    <row r="24" spans="1:7" x14ac:dyDescent="0.25">
      <c r="A24" s="13" t="s">
        <v>1889</v>
      </c>
      <c r="B24" s="31" t="s">
        <v>1890</v>
      </c>
      <c r="C24" s="31" t="s">
        <v>234</v>
      </c>
      <c r="D24" s="14">
        <v>3000000</v>
      </c>
      <c r="E24" s="15">
        <v>3162.7</v>
      </c>
      <c r="F24" s="16">
        <v>3.15E-2</v>
      </c>
      <c r="G24" s="16">
        <v>7.2628999999999999E-2</v>
      </c>
    </row>
    <row r="25" spans="1:7" x14ac:dyDescent="0.25">
      <c r="A25" s="13" t="s">
        <v>1891</v>
      </c>
      <c r="B25" s="31" t="s">
        <v>1892</v>
      </c>
      <c r="C25" s="31" t="s">
        <v>234</v>
      </c>
      <c r="D25" s="14">
        <v>1000000</v>
      </c>
      <c r="E25" s="15">
        <v>1030.18</v>
      </c>
      <c r="F25" s="16">
        <v>1.03E-2</v>
      </c>
      <c r="G25" s="16">
        <v>7.2206999999999993E-2</v>
      </c>
    </row>
    <row r="26" spans="1:7" x14ac:dyDescent="0.25">
      <c r="A26" s="13" t="s">
        <v>1893</v>
      </c>
      <c r="B26" s="31" t="s">
        <v>1894</v>
      </c>
      <c r="C26" s="31" t="s">
        <v>234</v>
      </c>
      <c r="D26" s="14">
        <v>500000</v>
      </c>
      <c r="E26" s="15">
        <v>532.65</v>
      </c>
      <c r="F26" s="16">
        <v>5.3E-3</v>
      </c>
      <c r="G26" s="16">
        <v>7.2564000000000003E-2</v>
      </c>
    </row>
    <row r="27" spans="1:7" x14ac:dyDescent="0.25">
      <c r="A27" s="13" t="s">
        <v>1895</v>
      </c>
      <c r="B27" s="31" t="s">
        <v>1896</v>
      </c>
      <c r="C27" s="31" t="s">
        <v>234</v>
      </c>
      <c r="D27" s="14">
        <v>500000</v>
      </c>
      <c r="E27" s="15">
        <v>530.99</v>
      </c>
      <c r="F27" s="16">
        <v>5.3E-3</v>
      </c>
      <c r="G27" s="16">
        <v>7.2628999999999999E-2</v>
      </c>
    </row>
    <row r="28" spans="1:7" x14ac:dyDescent="0.25">
      <c r="A28" s="13" t="s">
        <v>1897</v>
      </c>
      <c r="B28" s="31" t="s">
        <v>1898</v>
      </c>
      <c r="C28" s="31" t="s">
        <v>234</v>
      </c>
      <c r="D28" s="14">
        <v>500000</v>
      </c>
      <c r="E28" s="15">
        <v>523.75</v>
      </c>
      <c r="F28" s="16">
        <v>5.1999999999999998E-3</v>
      </c>
      <c r="G28" s="16">
        <v>7.2486999999999996E-2</v>
      </c>
    </row>
    <row r="29" spans="1:7" x14ac:dyDescent="0.25">
      <c r="A29" s="13" t="s">
        <v>1899</v>
      </c>
      <c r="B29" s="31" t="s">
        <v>1900</v>
      </c>
      <c r="C29" s="31" t="s">
        <v>234</v>
      </c>
      <c r="D29" s="14">
        <v>500000</v>
      </c>
      <c r="E29" s="15">
        <v>513.92999999999995</v>
      </c>
      <c r="F29" s="16">
        <v>5.1000000000000004E-3</v>
      </c>
      <c r="G29" s="16">
        <v>7.2283E-2</v>
      </c>
    </row>
    <row r="30" spans="1:7" x14ac:dyDescent="0.25">
      <c r="A30" s="13" t="s">
        <v>1901</v>
      </c>
      <c r="B30" s="31" t="s">
        <v>1902</v>
      </c>
      <c r="C30" s="31" t="s">
        <v>234</v>
      </c>
      <c r="D30" s="14">
        <v>500000</v>
      </c>
      <c r="E30" s="15">
        <v>513.73</v>
      </c>
      <c r="F30" s="16">
        <v>5.1000000000000004E-3</v>
      </c>
      <c r="G30" s="16">
        <v>7.2331999999999994E-2</v>
      </c>
    </row>
    <row r="31" spans="1:7" x14ac:dyDescent="0.25">
      <c r="A31" s="17" t="s">
        <v>230</v>
      </c>
      <c r="B31" s="32"/>
      <c r="C31" s="32"/>
      <c r="D31" s="18"/>
      <c r="E31" s="19">
        <v>48365.25</v>
      </c>
      <c r="F31" s="20">
        <v>0.48220000000000002</v>
      </c>
      <c r="G31" s="21"/>
    </row>
    <row r="32" spans="1:7" x14ac:dyDescent="0.25">
      <c r="A32" s="13"/>
      <c r="B32" s="31"/>
      <c r="C32" s="31"/>
      <c r="D32" s="14"/>
      <c r="E32" s="15"/>
      <c r="F32" s="16"/>
      <c r="G32" s="16"/>
    </row>
    <row r="33" spans="1:7" x14ac:dyDescent="0.25">
      <c r="A33" s="13"/>
      <c r="B33" s="31"/>
      <c r="C33" s="31"/>
      <c r="D33" s="14"/>
      <c r="E33" s="15"/>
      <c r="F33" s="16"/>
      <c r="G33" s="16"/>
    </row>
    <row r="34" spans="1:7" x14ac:dyDescent="0.25">
      <c r="A34" s="17" t="s">
        <v>235</v>
      </c>
      <c r="B34" s="31"/>
      <c r="C34" s="31"/>
      <c r="D34" s="14"/>
      <c r="E34" s="15"/>
      <c r="F34" s="16"/>
      <c r="G34" s="16"/>
    </row>
    <row r="35" spans="1:7" x14ac:dyDescent="0.25">
      <c r="A35" s="17" t="s">
        <v>230</v>
      </c>
      <c r="B35" s="31"/>
      <c r="C35" s="31"/>
      <c r="D35" s="14"/>
      <c r="E35" s="22" t="s">
        <v>130</v>
      </c>
      <c r="F35" s="23" t="s">
        <v>130</v>
      </c>
      <c r="G35" s="16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17" t="s">
        <v>236</v>
      </c>
      <c r="B37" s="31"/>
      <c r="C37" s="31"/>
      <c r="D37" s="14"/>
      <c r="E37" s="15"/>
      <c r="F37" s="16"/>
      <c r="G37" s="16"/>
    </row>
    <row r="38" spans="1:7" x14ac:dyDescent="0.25">
      <c r="A38" s="17" t="s">
        <v>230</v>
      </c>
      <c r="B38" s="31"/>
      <c r="C38" s="31"/>
      <c r="D38" s="14"/>
      <c r="E38" s="22" t="s">
        <v>130</v>
      </c>
      <c r="F38" s="23" t="s">
        <v>130</v>
      </c>
      <c r="G38" s="16"/>
    </row>
    <row r="39" spans="1:7" x14ac:dyDescent="0.25">
      <c r="A39" s="13"/>
      <c r="B39" s="31"/>
      <c r="C39" s="31"/>
      <c r="D39" s="14"/>
      <c r="E39" s="15"/>
      <c r="F39" s="16"/>
      <c r="G39" s="16"/>
    </row>
    <row r="40" spans="1:7" x14ac:dyDescent="0.25">
      <c r="A40" s="24" t="s">
        <v>237</v>
      </c>
      <c r="B40" s="33"/>
      <c r="C40" s="33"/>
      <c r="D40" s="25"/>
      <c r="E40" s="19">
        <v>98163.16</v>
      </c>
      <c r="F40" s="20">
        <v>0.97889999999999999</v>
      </c>
      <c r="G40" s="21"/>
    </row>
    <row r="41" spans="1:7" x14ac:dyDescent="0.25">
      <c r="A41" s="13"/>
      <c r="B41" s="31"/>
      <c r="C41" s="31"/>
      <c r="D41" s="14"/>
      <c r="E41" s="15"/>
      <c r="F41" s="16"/>
      <c r="G41" s="16"/>
    </row>
    <row r="42" spans="1:7" x14ac:dyDescent="0.25">
      <c r="A42" s="13"/>
      <c r="B42" s="31"/>
      <c r="C42" s="31"/>
      <c r="D42" s="14"/>
      <c r="E42" s="15"/>
      <c r="F42" s="16"/>
      <c r="G42" s="16"/>
    </row>
    <row r="43" spans="1:7" x14ac:dyDescent="0.25">
      <c r="A43" s="17" t="s">
        <v>238</v>
      </c>
      <c r="B43" s="31"/>
      <c r="C43" s="31"/>
      <c r="D43" s="14"/>
      <c r="E43" s="15"/>
      <c r="F43" s="16"/>
      <c r="G43" s="16"/>
    </row>
    <row r="44" spans="1:7" x14ac:dyDescent="0.25">
      <c r="A44" s="13" t="s">
        <v>239</v>
      </c>
      <c r="B44" s="31"/>
      <c r="C44" s="31"/>
      <c r="D44" s="14"/>
      <c r="E44" s="15">
        <v>499.73</v>
      </c>
      <c r="F44" s="16">
        <v>5.0000000000000001E-3</v>
      </c>
      <c r="G44" s="16">
        <v>6.5728999999999996E-2</v>
      </c>
    </row>
    <row r="45" spans="1:7" x14ac:dyDescent="0.25">
      <c r="A45" s="17" t="s">
        <v>230</v>
      </c>
      <c r="B45" s="32"/>
      <c r="C45" s="32"/>
      <c r="D45" s="18"/>
      <c r="E45" s="19">
        <v>499.73</v>
      </c>
      <c r="F45" s="20">
        <v>5.0000000000000001E-3</v>
      </c>
      <c r="G45" s="21"/>
    </row>
    <row r="46" spans="1:7" x14ac:dyDescent="0.25">
      <c r="A46" s="13"/>
      <c r="B46" s="31"/>
      <c r="C46" s="31"/>
      <c r="D46" s="14"/>
      <c r="E46" s="15"/>
      <c r="F46" s="16"/>
      <c r="G46" s="16"/>
    </row>
    <row r="47" spans="1:7" x14ac:dyDescent="0.25">
      <c r="A47" s="24" t="s">
        <v>237</v>
      </c>
      <c r="B47" s="33"/>
      <c r="C47" s="33"/>
      <c r="D47" s="25"/>
      <c r="E47" s="19">
        <v>499.73</v>
      </c>
      <c r="F47" s="20">
        <v>5.0000000000000001E-3</v>
      </c>
      <c r="G47" s="21"/>
    </row>
    <row r="48" spans="1:7" x14ac:dyDescent="0.25">
      <c r="A48" s="13" t="s">
        <v>240</v>
      </c>
      <c r="B48" s="31"/>
      <c r="C48" s="31"/>
      <c r="D48" s="14"/>
      <c r="E48" s="15">
        <v>1626.565194</v>
      </c>
      <c r="F48" s="16">
        <v>1.6222E-2</v>
      </c>
      <c r="G48" s="16"/>
    </row>
    <row r="49" spans="1:7" x14ac:dyDescent="0.25">
      <c r="A49" s="13" t="s">
        <v>241</v>
      </c>
      <c r="B49" s="31"/>
      <c r="C49" s="31"/>
      <c r="D49" s="14"/>
      <c r="E49" s="35">
        <v>-25.295193999999999</v>
      </c>
      <c r="F49" s="36">
        <v>-1.22E-4</v>
      </c>
      <c r="G49" s="16">
        <v>6.5727999999999995E-2</v>
      </c>
    </row>
    <row r="50" spans="1:7" x14ac:dyDescent="0.25">
      <c r="A50" s="26" t="s">
        <v>242</v>
      </c>
      <c r="B50" s="34"/>
      <c r="C50" s="34"/>
      <c r="D50" s="27"/>
      <c r="E50" s="28">
        <v>100264.16</v>
      </c>
      <c r="F50" s="29">
        <v>1</v>
      </c>
      <c r="G50" s="29"/>
    </row>
    <row r="52" spans="1:7" x14ac:dyDescent="0.25">
      <c r="A52" s="1" t="s">
        <v>243</v>
      </c>
    </row>
    <row r="55" spans="1:7" x14ac:dyDescent="0.25">
      <c r="A55" s="1" t="s">
        <v>244</v>
      </c>
    </row>
    <row r="56" spans="1:7" x14ac:dyDescent="0.25">
      <c r="A56" s="48" t="s">
        <v>245</v>
      </c>
      <c r="B56" s="3" t="s">
        <v>130</v>
      </c>
    </row>
    <row r="57" spans="1:7" x14ac:dyDescent="0.25">
      <c r="A57" t="s">
        <v>246</v>
      </c>
    </row>
    <row r="58" spans="1:7" x14ac:dyDescent="0.25">
      <c r="A58" t="s">
        <v>337</v>
      </c>
      <c r="B58" t="s">
        <v>248</v>
      </c>
      <c r="C58" t="s">
        <v>248</v>
      </c>
    </row>
    <row r="59" spans="1:7" x14ac:dyDescent="0.25">
      <c r="B59" s="49">
        <v>45657</v>
      </c>
      <c r="C59" s="49">
        <v>45688</v>
      </c>
    </row>
    <row r="60" spans="1:7" x14ac:dyDescent="0.25">
      <c r="A60" t="s">
        <v>493</v>
      </c>
      <c r="B60">
        <v>12.292999999999999</v>
      </c>
      <c r="C60">
        <v>12.3971</v>
      </c>
    </row>
    <row r="61" spans="1:7" x14ac:dyDescent="0.25">
      <c r="A61" t="s">
        <v>339</v>
      </c>
      <c r="B61">
        <v>12.292999999999999</v>
      </c>
      <c r="C61">
        <v>12.3971</v>
      </c>
    </row>
    <row r="62" spans="1:7" x14ac:dyDescent="0.25">
      <c r="A62" t="s">
        <v>494</v>
      </c>
      <c r="B62">
        <v>12.2196</v>
      </c>
      <c r="C62">
        <v>12.320399999999999</v>
      </c>
    </row>
    <row r="63" spans="1:7" x14ac:dyDescent="0.25">
      <c r="A63" t="s">
        <v>341</v>
      </c>
      <c r="B63">
        <v>12.219900000000001</v>
      </c>
      <c r="C63">
        <v>12.3207</v>
      </c>
    </row>
    <row r="65" spans="1:2" x14ac:dyDescent="0.25">
      <c r="A65" t="s">
        <v>250</v>
      </c>
      <c r="B65" s="3" t="s">
        <v>130</v>
      </c>
    </row>
    <row r="66" spans="1:2" x14ac:dyDescent="0.25">
      <c r="A66" t="s">
        <v>251</v>
      </c>
      <c r="B66" s="3" t="s">
        <v>130</v>
      </c>
    </row>
    <row r="67" spans="1:2" ht="30" customHeight="1" x14ac:dyDescent="0.25">
      <c r="A67" s="48" t="s">
        <v>252</v>
      </c>
      <c r="B67" s="3" t="s">
        <v>130</v>
      </c>
    </row>
    <row r="68" spans="1:2" ht="30" customHeight="1" x14ac:dyDescent="0.25">
      <c r="A68" s="48" t="s">
        <v>253</v>
      </c>
      <c r="B68" s="3" t="s">
        <v>130</v>
      </c>
    </row>
    <row r="69" spans="1:2" x14ac:dyDescent="0.25">
      <c r="A69" t="s">
        <v>254</v>
      </c>
      <c r="B69" s="50">
        <f>+B84</f>
        <v>11.6923578927207</v>
      </c>
    </row>
    <row r="70" spans="1:2" ht="45" customHeight="1" x14ac:dyDescent="0.25">
      <c r="A70" s="48" t="s">
        <v>255</v>
      </c>
      <c r="B70" s="3" t="s">
        <v>130</v>
      </c>
    </row>
    <row r="71" spans="1:2" x14ac:dyDescent="0.25">
      <c r="B71" s="3"/>
    </row>
    <row r="72" spans="1:2" ht="30" customHeight="1" x14ac:dyDescent="0.25">
      <c r="A72" s="48" t="s">
        <v>256</v>
      </c>
      <c r="B72" s="3" t="s">
        <v>130</v>
      </c>
    </row>
    <row r="73" spans="1:2" ht="30" customHeight="1" x14ac:dyDescent="0.25">
      <c r="A73" s="48" t="s">
        <v>257</v>
      </c>
      <c r="B73" t="s">
        <v>130</v>
      </c>
    </row>
    <row r="74" spans="1:2" ht="30" customHeight="1" x14ac:dyDescent="0.25">
      <c r="A74" s="48" t="s">
        <v>258</v>
      </c>
      <c r="B74" s="3" t="s">
        <v>130</v>
      </c>
    </row>
    <row r="75" spans="1:2" ht="30" customHeight="1" x14ac:dyDescent="0.25">
      <c r="A75" s="48" t="s">
        <v>259</v>
      </c>
      <c r="B75" s="3" t="s">
        <v>130</v>
      </c>
    </row>
    <row r="77" spans="1:2" x14ac:dyDescent="0.25">
      <c r="A77" t="s">
        <v>260</v>
      </c>
    </row>
    <row r="78" spans="1:2" ht="60" customHeight="1" x14ac:dyDescent="0.25">
      <c r="A78" s="52" t="s">
        <v>261</v>
      </c>
      <c r="B78" s="56" t="s">
        <v>1903</v>
      </c>
    </row>
    <row r="79" spans="1:2" ht="45" customHeight="1" x14ac:dyDescent="0.25">
      <c r="A79" s="52" t="s">
        <v>263</v>
      </c>
      <c r="B79" s="56" t="s">
        <v>1904</v>
      </c>
    </row>
    <row r="80" spans="1:2" x14ac:dyDescent="0.25">
      <c r="A80" s="52"/>
      <c r="B80" s="52"/>
    </row>
    <row r="81" spans="1:4" x14ac:dyDescent="0.25">
      <c r="A81" s="52" t="s">
        <v>265</v>
      </c>
      <c r="B81" s="53">
        <v>7.1009385187149636</v>
      </c>
    </row>
    <row r="82" spans="1:4" x14ac:dyDescent="0.25">
      <c r="A82" s="52"/>
      <c r="B82" s="52"/>
    </row>
    <row r="83" spans="1:4" x14ac:dyDescent="0.25">
      <c r="A83" s="52" t="s">
        <v>266</v>
      </c>
      <c r="B83" s="54">
        <v>7.8974000000000002</v>
      </c>
    </row>
    <row r="84" spans="1:4" x14ac:dyDescent="0.25">
      <c r="A84" s="52" t="s">
        <v>267</v>
      </c>
      <c r="B84" s="54">
        <v>11.6923578927207</v>
      </c>
    </row>
    <row r="85" spans="1:4" x14ac:dyDescent="0.25">
      <c r="A85" s="52"/>
      <c r="B85" s="52"/>
    </row>
    <row r="86" spans="1:4" x14ac:dyDescent="0.25">
      <c r="A86" s="52" t="s">
        <v>268</v>
      </c>
      <c r="B86" s="55">
        <v>45688</v>
      </c>
    </row>
    <row r="88" spans="1:4" ht="69.95" customHeight="1" x14ac:dyDescent="0.25">
      <c r="A88" s="75" t="s">
        <v>269</v>
      </c>
      <c r="B88" s="75" t="s">
        <v>270</v>
      </c>
      <c r="C88" s="75" t="s">
        <v>4</v>
      </c>
      <c r="D88" s="75" t="s">
        <v>5</v>
      </c>
    </row>
    <row r="89" spans="1:4" ht="69.95" customHeight="1" x14ac:dyDescent="0.25">
      <c r="A89" s="75" t="s">
        <v>1905</v>
      </c>
      <c r="B89" s="75"/>
      <c r="C89" s="75" t="s">
        <v>71</v>
      </c>
      <c r="D8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60"/>
  <sheetViews>
    <sheetView showGridLines="0" workbookViewId="0">
      <pane ySplit="4" topLeftCell="A27" activePane="bottomLeft" state="frozen"/>
      <selection pane="bottomLeft" activeCell="A34" sqref="A3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1906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1907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3"/>
      <c r="B7" s="31"/>
      <c r="C7" s="31"/>
      <c r="D7" s="14"/>
      <c r="E7" s="15"/>
      <c r="F7" s="16"/>
      <c r="G7" s="16"/>
    </row>
    <row r="8" spans="1:8" x14ac:dyDescent="0.25">
      <c r="A8" s="17" t="s">
        <v>334</v>
      </c>
      <c r="B8" s="31"/>
      <c r="C8" s="31"/>
      <c r="D8" s="14"/>
      <c r="E8" s="15"/>
      <c r="F8" s="16"/>
      <c r="G8" s="16"/>
    </row>
    <row r="9" spans="1:8" x14ac:dyDescent="0.25">
      <c r="A9" s="13" t="s">
        <v>1908</v>
      </c>
      <c r="B9" s="31" t="s">
        <v>1909</v>
      </c>
      <c r="C9" s="31"/>
      <c r="D9" s="14">
        <v>47784127.002099998</v>
      </c>
      <c r="E9" s="15">
        <v>693142.21</v>
      </c>
      <c r="F9" s="16">
        <v>0.99909999999999999</v>
      </c>
      <c r="G9" s="16"/>
    </row>
    <row r="10" spans="1:8" x14ac:dyDescent="0.25">
      <c r="A10" s="17" t="s">
        <v>230</v>
      </c>
      <c r="B10" s="32"/>
      <c r="C10" s="32"/>
      <c r="D10" s="18"/>
      <c r="E10" s="19">
        <v>693142.21</v>
      </c>
      <c r="F10" s="20">
        <v>0.99909999999999999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693142.21</v>
      </c>
      <c r="F12" s="20">
        <v>0.99909999999999999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748.6</v>
      </c>
      <c r="F15" s="16">
        <v>1.1000000000000001E-3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748.6</v>
      </c>
      <c r="F16" s="20">
        <v>1.1000000000000001E-3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748.6</v>
      </c>
      <c r="F18" s="20">
        <v>1.1000000000000001E-3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0.1348067</v>
      </c>
      <c r="F19" s="16">
        <v>0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-143.26480670000001</v>
      </c>
      <c r="F20" s="36">
        <v>-2.0000000000000001E-4</v>
      </c>
      <c r="G20" s="16">
        <v>6.5727999999999995E-2</v>
      </c>
    </row>
    <row r="21" spans="1:7" x14ac:dyDescent="0.25">
      <c r="A21" s="26" t="s">
        <v>242</v>
      </c>
      <c r="B21" s="34"/>
      <c r="C21" s="34"/>
      <c r="D21" s="27"/>
      <c r="E21" s="28">
        <v>693747.68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45657</v>
      </c>
      <c r="C30" s="49">
        <v>45688</v>
      </c>
    </row>
    <row r="31" spans="1:7" x14ac:dyDescent="0.25">
      <c r="A31" t="s">
        <v>338</v>
      </c>
      <c r="B31">
        <v>14.3507</v>
      </c>
      <c r="C31">
        <v>14.4612</v>
      </c>
    </row>
    <row r="32" spans="1:7" x14ac:dyDescent="0.25">
      <c r="A32" t="s">
        <v>339</v>
      </c>
      <c r="B32">
        <v>14.3507</v>
      </c>
      <c r="C32">
        <v>14.4612</v>
      </c>
    </row>
    <row r="33" spans="1:3" x14ac:dyDescent="0.25">
      <c r="A33" t="s">
        <v>340</v>
      </c>
      <c r="B33">
        <v>14.3507</v>
      </c>
      <c r="C33">
        <v>14.4612</v>
      </c>
    </row>
    <row r="34" spans="1:3" x14ac:dyDescent="0.25">
      <c r="A34" t="s">
        <v>341</v>
      </c>
      <c r="B34">
        <v>14.3507</v>
      </c>
      <c r="C34">
        <v>14.4612</v>
      </c>
    </row>
    <row r="36" spans="1:3" x14ac:dyDescent="0.25">
      <c r="A36" t="s">
        <v>250</v>
      </c>
      <c r="B36" s="3" t="s">
        <v>130</v>
      </c>
    </row>
    <row r="37" spans="1:3" x14ac:dyDescent="0.25">
      <c r="A37" t="s">
        <v>251</v>
      </c>
      <c r="B37" s="3" t="s">
        <v>130</v>
      </c>
    </row>
    <row r="38" spans="1:3" ht="30" customHeight="1" x14ac:dyDescent="0.25">
      <c r="A38" s="48" t="s">
        <v>252</v>
      </c>
      <c r="B38" s="3" t="s">
        <v>130</v>
      </c>
    </row>
    <row r="39" spans="1:3" ht="30" customHeight="1" x14ac:dyDescent="0.25">
      <c r="A39" s="48" t="s">
        <v>253</v>
      </c>
      <c r="B39" s="3" t="s">
        <v>130</v>
      </c>
    </row>
    <row r="40" spans="1:3" x14ac:dyDescent="0.25">
      <c r="A40" t="s">
        <v>254</v>
      </c>
      <c r="B40" s="50">
        <f>+B55</f>
        <v>4.793015208063915</v>
      </c>
    </row>
    <row r="41" spans="1:3" ht="45" customHeight="1" x14ac:dyDescent="0.25">
      <c r="A41" s="48" t="s">
        <v>255</v>
      </c>
      <c r="B41" s="3" t="s">
        <v>130</v>
      </c>
    </row>
    <row r="42" spans="1:3" x14ac:dyDescent="0.25">
      <c r="B42" s="3"/>
    </row>
    <row r="43" spans="1:3" ht="30" customHeight="1" x14ac:dyDescent="0.25">
      <c r="A43" s="48" t="s">
        <v>256</v>
      </c>
      <c r="B43" s="3" t="s">
        <v>130</v>
      </c>
    </row>
    <row r="44" spans="1:3" ht="30" customHeight="1" x14ac:dyDescent="0.25">
      <c r="A44" s="48" t="s">
        <v>257</v>
      </c>
      <c r="B44" t="s">
        <v>130</v>
      </c>
    </row>
    <row r="45" spans="1:3" ht="30" customHeight="1" x14ac:dyDescent="0.25">
      <c r="A45" s="48" t="s">
        <v>258</v>
      </c>
      <c r="B45" s="3" t="s">
        <v>130</v>
      </c>
    </row>
    <row r="46" spans="1:3" ht="30" customHeight="1" x14ac:dyDescent="0.25">
      <c r="A46" s="48" t="s">
        <v>259</v>
      </c>
      <c r="B46" s="3" t="s">
        <v>130</v>
      </c>
    </row>
    <row r="48" spans="1:3" x14ac:dyDescent="0.25">
      <c r="A48" t="s">
        <v>260</v>
      </c>
    </row>
    <row r="49" spans="1:4" ht="30" customHeight="1" x14ac:dyDescent="0.25">
      <c r="A49" s="52" t="s">
        <v>261</v>
      </c>
      <c r="B49" s="56" t="s">
        <v>1910</v>
      </c>
    </row>
    <row r="50" spans="1:4" ht="45" customHeight="1" x14ac:dyDescent="0.25">
      <c r="A50" s="52" t="s">
        <v>263</v>
      </c>
      <c r="B50" s="56" t="s">
        <v>343</v>
      </c>
    </row>
    <row r="51" spans="1:4" x14ac:dyDescent="0.25">
      <c r="A51" s="52"/>
      <c r="B51" s="52"/>
    </row>
    <row r="52" spans="1:4" x14ac:dyDescent="0.25">
      <c r="A52" s="52" t="s">
        <v>265</v>
      </c>
      <c r="B52" s="53">
        <v>7.2278253772149821</v>
      </c>
    </row>
    <row r="53" spans="1:4" x14ac:dyDescent="0.25">
      <c r="A53" s="52"/>
      <c r="B53" s="52"/>
    </row>
    <row r="54" spans="1:4" x14ac:dyDescent="0.25">
      <c r="A54" s="52" t="s">
        <v>266</v>
      </c>
      <c r="B54" s="54">
        <v>4.0500999999999996</v>
      </c>
    </row>
    <row r="55" spans="1:4" x14ac:dyDescent="0.25">
      <c r="A55" s="52" t="s">
        <v>267</v>
      </c>
      <c r="B55" s="54">
        <v>4.793015208063915</v>
      </c>
    </row>
    <row r="56" spans="1:4" x14ac:dyDescent="0.25">
      <c r="A56" s="52"/>
      <c r="B56" s="52"/>
    </row>
    <row r="57" spans="1:4" x14ac:dyDescent="0.25">
      <c r="A57" s="52" t="s">
        <v>268</v>
      </c>
      <c r="B57" s="55">
        <v>45688</v>
      </c>
    </row>
    <row r="59" spans="1:4" ht="69.95" customHeight="1" x14ac:dyDescent="0.25">
      <c r="A59" s="75" t="s">
        <v>269</v>
      </c>
      <c r="B59" s="75" t="s">
        <v>270</v>
      </c>
      <c r="C59" s="75" t="s">
        <v>4</v>
      </c>
      <c r="D59" s="75" t="s">
        <v>5</v>
      </c>
    </row>
    <row r="60" spans="1:4" ht="69.95" customHeight="1" x14ac:dyDescent="0.25">
      <c r="A60" s="75" t="s">
        <v>1910</v>
      </c>
      <c r="B60" s="75"/>
      <c r="C60" s="75" t="s">
        <v>30</v>
      </c>
      <c r="D6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60"/>
  <sheetViews>
    <sheetView showGridLines="0" workbookViewId="0">
      <pane ySplit="4" topLeftCell="A28" activePane="bottomLeft" state="frozen"/>
      <selection pane="bottomLeft" activeCell="C35" sqref="C3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1911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1912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3"/>
      <c r="B7" s="31"/>
      <c r="C7" s="31"/>
      <c r="D7" s="14"/>
      <c r="E7" s="15"/>
      <c r="F7" s="16"/>
      <c r="G7" s="16"/>
    </row>
    <row r="8" spans="1:8" x14ac:dyDescent="0.25">
      <c r="A8" s="17" t="s">
        <v>334</v>
      </c>
      <c r="B8" s="31"/>
      <c r="C8" s="31"/>
      <c r="D8" s="14"/>
      <c r="E8" s="15"/>
      <c r="F8" s="16"/>
      <c r="G8" s="16"/>
    </row>
    <row r="9" spans="1:8" x14ac:dyDescent="0.25">
      <c r="A9" s="13" t="s">
        <v>1913</v>
      </c>
      <c r="B9" s="31" t="s">
        <v>1914</v>
      </c>
      <c r="C9" s="31"/>
      <c r="D9" s="14">
        <v>36099219</v>
      </c>
      <c r="E9" s="15">
        <v>468892.76</v>
      </c>
      <c r="F9" s="16">
        <v>0.99639999999999995</v>
      </c>
      <c r="G9" s="16"/>
    </row>
    <row r="10" spans="1:8" x14ac:dyDescent="0.25">
      <c r="A10" s="17" t="s">
        <v>230</v>
      </c>
      <c r="B10" s="32"/>
      <c r="C10" s="32"/>
      <c r="D10" s="18"/>
      <c r="E10" s="19">
        <v>468892.76</v>
      </c>
      <c r="F10" s="20">
        <v>0.99639999999999995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468892.76</v>
      </c>
      <c r="F12" s="20">
        <v>0.99639999999999995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1707.08</v>
      </c>
      <c r="F15" s="16">
        <v>3.5999999999999999E-3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1707.08</v>
      </c>
      <c r="F16" s="20">
        <v>3.5999999999999999E-3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1707.08</v>
      </c>
      <c r="F18" s="20">
        <v>3.5999999999999999E-3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0.30740960000000001</v>
      </c>
      <c r="F19" s="16">
        <v>0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-21.157409600000001</v>
      </c>
      <c r="F20" s="16">
        <v>0</v>
      </c>
      <c r="G20" s="16">
        <v>6.5727999999999995E-2</v>
      </c>
    </row>
    <row r="21" spans="1:7" x14ac:dyDescent="0.25">
      <c r="A21" s="26" t="s">
        <v>242</v>
      </c>
      <c r="B21" s="34"/>
      <c r="C21" s="34"/>
      <c r="D21" s="27"/>
      <c r="E21" s="28">
        <v>470578.99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45657</v>
      </c>
      <c r="C30" s="49">
        <v>45688</v>
      </c>
    </row>
    <row r="31" spans="1:7" x14ac:dyDescent="0.25">
      <c r="A31" t="s">
        <v>338</v>
      </c>
      <c r="B31">
        <v>12.8424</v>
      </c>
      <c r="C31">
        <v>12.956300000000001</v>
      </c>
    </row>
    <row r="32" spans="1:7" x14ac:dyDescent="0.25">
      <c r="A32" t="s">
        <v>339</v>
      </c>
      <c r="B32">
        <v>12.8424</v>
      </c>
      <c r="C32">
        <v>12.956300000000001</v>
      </c>
    </row>
    <row r="33" spans="1:3" x14ac:dyDescent="0.25">
      <c r="A33" t="s">
        <v>340</v>
      </c>
      <c r="B33">
        <v>12.8424</v>
      </c>
      <c r="C33">
        <v>12.956300000000001</v>
      </c>
    </row>
    <row r="34" spans="1:3" x14ac:dyDescent="0.25">
      <c r="A34" t="s">
        <v>341</v>
      </c>
      <c r="B34">
        <v>12.8424</v>
      </c>
      <c r="C34">
        <v>12.956300000000001</v>
      </c>
    </row>
    <row r="36" spans="1:3" x14ac:dyDescent="0.25">
      <c r="A36" t="s">
        <v>250</v>
      </c>
      <c r="B36" s="3" t="s">
        <v>130</v>
      </c>
    </row>
    <row r="37" spans="1:3" x14ac:dyDescent="0.25">
      <c r="A37" t="s">
        <v>251</v>
      </c>
      <c r="B37" s="3" t="s">
        <v>130</v>
      </c>
    </row>
    <row r="38" spans="1:3" ht="30" customHeight="1" x14ac:dyDescent="0.25">
      <c r="A38" s="48" t="s">
        <v>252</v>
      </c>
      <c r="B38" s="3" t="s">
        <v>130</v>
      </c>
    </row>
    <row r="39" spans="1:3" ht="30" customHeight="1" x14ac:dyDescent="0.25">
      <c r="A39" s="48" t="s">
        <v>253</v>
      </c>
      <c r="B39" s="3" t="s">
        <v>130</v>
      </c>
    </row>
    <row r="40" spans="1:3" x14ac:dyDescent="0.25">
      <c r="A40" t="s">
        <v>254</v>
      </c>
      <c r="B40" s="50">
        <f>+B55</f>
        <v>5.9818424550157863</v>
      </c>
    </row>
    <row r="41" spans="1:3" ht="45" customHeight="1" x14ac:dyDescent="0.25">
      <c r="A41" s="48" t="s">
        <v>255</v>
      </c>
      <c r="B41" s="3" t="s">
        <v>130</v>
      </c>
    </row>
    <row r="42" spans="1:3" x14ac:dyDescent="0.25">
      <c r="B42" s="3"/>
    </row>
    <row r="43" spans="1:3" ht="30" customHeight="1" x14ac:dyDescent="0.25">
      <c r="A43" s="48" t="s">
        <v>256</v>
      </c>
      <c r="B43" s="3" t="s">
        <v>130</v>
      </c>
    </row>
    <row r="44" spans="1:3" ht="30" customHeight="1" x14ac:dyDescent="0.25">
      <c r="A44" s="48" t="s">
        <v>257</v>
      </c>
      <c r="B44" t="s">
        <v>130</v>
      </c>
    </row>
    <row r="45" spans="1:3" ht="30" customHeight="1" x14ac:dyDescent="0.25">
      <c r="A45" s="48" t="s">
        <v>258</v>
      </c>
      <c r="B45" s="3" t="s">
        <v>130</v>
      </c>
    </row>
    <row r="46" spans="1:3" ht="30" customHeight="1" x14ac:dyDescent="0.25">
      <c r="A46" s="48" t="s">
        <v>259</v>
      </c>
      <c r="B46" s="3" t="s">
        <v>130</v>
      </c>
    </row>
    <row r="48" spans="1:3" x14ac:dyDescent="0.25">
      <c r="A48" t="s">
        <v>260</v>
      </c>
    </row>
    <row r="49" spans="1:4" ht="30" customHeight="1" x14ac:dyDescent="0.25">
      <c r="A49" s="52" t="s">
        <v>261</v>
      </c>
      <c r="B49" s="56" t="s">
        <v>1915</v>
      </c>
    </row>
    <row r="50" spans="1:4" ht="45" customHeight="1" x14ac:dyDescent="0.25">
      <c r="A50" s="52" t="s">
        <v>263</v>
      </c>
      <c r="B50" s="56" t="s">
        <v>343</v>
      </c>
    </row>
    <row r="51" spans="1:4" x14ac:dyDescent="0.25">
      <c r="A51" s="52"/>
      <c r="B51" s="52"/>
    </row>
    <row r="52" spans="1:4" x14ac:dyDescent="0.25">
      <c r="A52" s="52" t="s">
        <v>265</v>
      </c>
      <c r="B52" s="53">
        <v>7.2448730230654776</v>
      </c>
    </row>
    <row r="53" spans="1:4" x14ac:dyDescent="0.25">
      <c r="A53" s="52"/>
      <c r="B53" s="52"/>
    </row>
    <row r="54" spans="1:4" x14ac:dyDescent="0.25">
      <c r="A54" s="52" t="s">
        <v>266</v>
      </c>
      <c r="B54" s="54">
        <v>4.8973000000000004</v>
      </c>
    </row>
    <row r="55" spans="1:4" x14ac:dyDescent="0.25">
      <c r="A55" s="52" t="s">
        <v>267</v>
      </c>
      <c r="B55" s="54">
        <v>5.9818424550157863</v>
      </c>
    </row>
    <row r="56" spans="1:4" x14ac:dyDescent="0.25">
      <c r="A56" s="52"/>
      <c r="B56" s="52"/>
    </row>
    <row r="57" spans="1:4" x14ac:dyDescent="0.25">
      <c r="A57" s="52" t="s">
        <v>268</v>
      </c>
      <c r="B57" s="55">
        <v>45688</v>
      </c>
    </row>
    <row r="59" spans="1:4" ht="69.95" customHeight="1" x14ac:dyDescent="0.25">
      <c r="A59" s="75" t="s">
        <v>269</v>
      </c>
      <c r="B59" s="75" t="s">
        <v>270</v>
      </c>
      <c r="C59" s="75" t="s">
        <v>4</v>
      </c>
      <c r="D59" s="75" t="s">
        <v>5</v>
      </c>
    </row>
    <row r="60" spans="1:4" ht="69.95" customHeight="1" x14ac:dyDescent="0.25">
      <c r="A60" s="75" t="s">
        <v>1915</v>
      </c>
      <c r="B60" s="75"/>
      <c r="C60" s="75" t="s">
        <v>7</v>
      </c>
      <c r="D6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05"/>
  <sheetViews>
    <sheetView showGridLines="0" workbookViewId="0">
      <pane ySplit="4" topLeftCell="A73" activePane="bottomLeft" state="frozen"/>
      <selection pane="bottomLeft" activeCell="C74" sqref="C74:C7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1916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1917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1918</v>
      </c>
      <c r="B11" s="31" t="s">
        <v>1919</v>
      </c>
      <c r="C11" s="31" t="s">
        <v>135</v>
      </c>
      <c r="D11" s="14">
        <v>21000000</v>
      </c>
      <c r="E11" s="15">
        <v>20542.849999999999</v>
      </c>
      <c r="F11" s="16">
        <v>8.9700000000000002E-2</v>
      </c>
      <c r="G11" s="16">
        <v>7.3185E-2</v>
      </c>
    </row>
    <row r="12" spans="1:8" x14ac:dyDescent="0.25">
      <c r="A12" s="13" t="s">
        <v>1920</v>
      </c>
      <c r="B12" s="31" t="s">
        <v>1921</v>
      </c>
      <c r="C12" s="31" t="s">
        <v>135</v>
      </c>
      <c r="D12" s="14">
        <v>19500000</v>
      </c>
      <c r="E12" s="15">
        <v>19674.580000000002</v>
      </c>
      <c r="F12" s="16">
        <v>8.5900000000000004E-2</v>
      </c>
      <c r="G12" s="16">
        <v>7.3599999999999999E-2</v>
      </c>
    </row>
    <row r="13" spans="1:8" x14ac:dyDescent="0.25">
      <c r="A13" s="13" t="s">
        <v>1922</v>
      </c>
      <c r="B13" s="31" t="s">
        <v>1923</v>
      </c>
      <c r="C13" s="31" t="s">
        <v>135</v>
      </c>
      <c r="D13" s="14">
        <v>15000000</v>
      </c>
      <c r="E13" s="15">
        <v>15104.66</v>
      </c>
      <c r="F13" s="16">
        <v>6.6000000000000003E-2</v>
      </c>
      <c r="G13" s="16">
        <v>7.5356999999999993E-2</v>
      </c>
    </row>
    <row r="14" spans="1:8" x14ac:dyDescent="0.25">
      <c r="A14" s="13" t="s">
        <v>1924</v>
      </c>
      <c r="B14" s="31" t="s">
        <v>1925</v>
      </c>
      <c r="C14" s="31" t="s">
        <v>135</v>
      </c>
      <c r="D14" s="14">
        <v>11000000</v>
      </c>
      <c r="E14" s="15">
        <v>11110.04</v>
      </c>
      <c r="F14" s="16">
        <v>4.8500000000000001E-2</v>
      </c>
      <c r="G14" s="16">
        <v>7.3450000000000001E-2</v>
      </c>
    </row>
    <row r="15" spans="1:8" x14ac:dyDescent="0.25">
      <c r="A15" s="13" t="s">
        <v>1926</v>
      </c>
      <c r="B15" s="31" t="s">
        <v>1927</v>
      </c>
      <c r="C15" s="31" t="s">
        <v>135</v>
      </c>
      <c r="D15" s="14">
        <v>10500000</v>
      </c>
      <c r="E15" s="15">
        <v>10556.11</v>
      </c>
      <c r="F15" s="16">
        <v>4.6100000000000002E-2</v>
      </c>
      <c r="G15" s="16">
        <v>7.5200000000000003E-2</v>
      </c>
    </row>
    <row r="16" spans="1:8" x14ac:dyDescent="0.25">
      <c r="A16" s="13" t="s">
        <v>1928</v>
      </c>
      <c r="B16" s="31" t="s">
        <v>1929</v>
      </c>
      <c r="C16" s="31" t="s">
        <v>138</v>
      </c>
      <c r="D16" s="14">
        <v>10000000</v>
      </c>
      <c r="E16" s="15">
        <v>10045.42</v>
      </c>
      <c r="F16" s="16">
        <v>4.3900000000000002E-2</v>
      </c>
      <c r="G16" s="16">
        <v>7.5442999999999996E-2</v>
      </c>
    </row>
    <row r="17" spans="1:7" x14ac:dyDescent="0.25">
      <c r="A17" s="13" t="s">
        <v>1930</v>
      </c>
      <c r="B17" s="31" t="s">
        <v>1931</v>
      </c>
      <c r="C17" s="31" t="s">
        <v>135</v>
      </c>
      <c r="D17" s="14">
        <v>9200000</v>
      </c>
      <c r="E17" s="15">
        <v>9274.7000000000007</v>
      </c>
      <c r="F17" s="16">
        <v>4.0500000000000001E-2</v>
      </c>
      <c r="G17" s="16">
        <v>7.5050000000000006E-2</v>
      </c>
    </row>
    <row r="18" spans="1:7" x14ac:dyDescent="0.25">
      <c r="A18" s="13" t="s">
        <v>1932</v>
      </c>
      <c r="B18" s="31" t="s">
        <v>1933</v>
      </c>
      <c r="C18" s="31" t="s">
        <v>135</v>
      </c>
      <c r="D18" s="14">
        <v>3000000</v>
      </c>
      <c r="E18" s="15">
        <v>2993.57</v>
      </c>
      <c r="F18" s="16">
        <v>1.3100000000000001E-2</v>
      </c>
      <c r="G18" s="16">
        <v>7.3691999999999994E-2</v>
      </c>
    </row>
    <row r="19" spans="1:7" x14ac:dyDescent="0.25">
      <c r="A19" s="13" t="s">
        <v>1934</v>
      </c>
      <c r="B19" s="31" t="s">
        <v>1935</v>
      </c>
      <c r="C19" s="31" t="s">
        <v>160</v>
      </c>
      <c r="D19" s="14">
        <v>3000000</v>
      </c>
      <c r="E19" s="15">
        <v>2991.05</v>
      </c>
      <c r="F19" s="16">
        <v>1.3100000000000001E-2</v>
      </c>
      <c r="G19" s="16">
        <v>7.2900000000000006E-2</v>
      </c>
    </row>
    <row r="20" spans="1:7" x14ac:dyDescent="0.25">
      <c r="A20" s="13" t="s">
        <v>1936</v>
      </c>
      <c r="B20" s="31" t="s">
        <v>1937</v>
      </c>
      <c r="C20" s="31" t="s">
        <v>135</v>
      </c>
      <c r="D20" s="14">
        <v>2700000</v>
      </c>
      <c r="E20" s="15">
        <v>2749.16</v>
      </c>
      <c r="F20" s="16">
        <v>1.2E-2</v>
      </c>
      <c r="G20" s="16">
        <v>7.3300000000000004E-2</v>
      </c>
    </row>
    <row r="21" spans="1:7" x14ac:dyDescent="0.25">
      <c r="A21" s="13" t="s">
        <v>1938</v>
      </c>
      <c r="B21" s="31" t="s">
        <v>1939</v>
      </c>
      <c r="C21" s="31" t="s">
        <v>135</v>
      </c>
      <c r="D21" s="14">
        <v>2500000</v>
      </c>
      <c r="E21" s="15">
        <v>2557.65</v>
      </c>
      <c r="F21" s="16">
        <v>1.12E-2</v>
      </c>
      <c r="G21" s="16">
        <v>7.3275000000000007E-2</v>
      </c>
    </row>
    <row r="22" spans="1:7" x14ac:dyDescent="0.25">
      <c r="A22" s="13" t="s">
        <v>1940</v>
      </c>
      <c r="B22" s="31" t="s">
        <v>1941</v>
      </c>
      <c r="C22" s="31" t="s">
        <v>135</v>
      </c>
      <c r="D22" s="14">
        <v>2500000</v>
      </c>
      <c r="E22" s="15">
        <v>2496.79</v>
      </c>
      <c r="F22" s="16">
        <v>1.09E-2</v>
      </c>
      <c r="G22" s="16">
        <v>7.5850000000000001E-2</v>
      </c>
    </row>
    <row r="23" spans="1:7" x14ac:dyDescent="0.25">
      <c r="A23" s="13" t="s">
        <v>1942</v>
      </c>
      <c r="B23" s="31" t="s">
        <v>1943</v>
      </c>
      <c r="C23" s="31" t="s">
        <v>138</v>
      </c>
      <c r="D23" s="14">
        <v>2060000</v>
      </c>
      <c r="E23" s="15">
        <v>2133.2399999999998</v>
      </c>
      <c r="F23" s="16">
        <v>9.2999999999999992E-3</v>
      </c>
      <c r="G23" s="16">
        <v>7.3450000000000001E-2</v>
      </c>
    </row>
    <row r="24" spans="1:7" x14ac:dyDescent="0.25">
      <c r="A24" s="13" t="s">
        <v>1944</v>
      </c>
      <c r="B24" s="31" t="s">
        <v>1945</v>
      </c>
      <c r="C24" s="31" t="s">
        <v>138</v>
      </c>
      <c r="D24" s="14">
        <v>2000000</v>
      </c>
      <c r="E24" s="15">
        <v>1999.75</v>
      </c>
      <c r="F24" s="16">
        <v>8.6999999999999994E-3</v>
      </c>
      <c r="G24" s="16">
        <v>7.4700000000000003E-2</v>
      </c>
    </row>
    <row r="25" spans="1:7" x14ac:dyDescent="0.25">
      <c r="A25" s="13" t="s">
        <v>1946</v>
      </c>
      <c r="B25" s="31" t="s">
        <v>1947</v>
      </c>
      <c r="C25" s="31" t="s">
        <v>135</v>
      </c>
      <c r="D25" s="14">
        <v>500000</v>
      </c>
      <c r="E25" s="15">
        <v>514.52</v>
      </c>
      <c r="F25" s="16">
        <v>2.2000000000000001E-3</v>
      </c>
      <c r="G25" s="16">
        <v>7.3675000000000004E-2</v>
      </c>
    </row>
    <row r="26" spans="1:7" x14ac:dyDescent="0.25">
      <c r="A26" s="13" t="s">
        <v>1948</v>
      </c>
      <c r="B26" s="31" t="s">
        <v>1949</v>
      </c>
      <c r="C26" s="31" t="s">
        <v>135</v>
      </c>
      <c r="D26" s="14">
        <v>500000</v>
      </c>
      <c r="E26" s="15">
        <v>489.06</v>
      </c>
      <c r="F26" s="16">
        <v>2.0999999999999999E-3</v>
      </c>
      <c r="G26" s="16">
        <v>7.2599999999999998E-2</v>
      </c>
    </row>
    <row r="27" spans="1:7" x14ac:dyDescent="0.25">
      <c r="A27" s="17" t="s">
        <v>230</v>
      </c>
      <c r="B27" s="32"/>
      <c r="C27" s="32"/>
      <c r="D27" s="18"/>
      <c r="E27" s="19">
        <v>115233.15</v>
      </c>
      <c r="F27" s="20">
        <v>0.50319999999999998</v>
      </c>
      <c r="G27" s="21"/>
    </row>
    <row r="28" spans="1:7" x14ac:dyDescent="0.25">
      <c r="A28" s="17" t="s">
        <v>775</v>
      </c>
      <c r="B28" s="31"/>
      <c r="C28" s="31"/>
      <c r="D28" s="14"/>
      <c r="E28" s="15"/>
      <c r="F28" s="16"/>
      <c r="G28" s="16"/>
    </row>
    <row r="29" spans="1:7" x14ac:dyDescent="0.25">
      <c r="A29" s="13" t="s">
        <v>1950</v>
      </c>
      <c r="B29" s="31" t="s">
        <v>1951</v>
      </c>
      <c r="C29" s="31" t="s">
        <v>234</v>
      </c>
      <c r="D29" s="14">
        <v>22000000</v>
      </c>
      <c r="E29" s="15">
        <v>21902.32</v>
      </c>
      <c r="F29" s="16">
        <v>9.5600000000000004E-2</v>
      </c>
      <c r="G29" s="16">
        <v>6.9135000000000002E-2</v>
      </c>
    </row>
    <row r="30" spans="1:7" x14ac:dyDescent="0.25">
      <c r="A30" s="13" t="s">
        <v>1952</v>
      </c>
      <c r="B30" s="31" t="s">
        <v>1953</v>
      </c>
      <c r="C30" s="31" t="s">
        <v>234</v>
      </c>
      <c r="D30" s="14">
        <v>10500000</v>
      </c>
      <c r="E30" s="15">
        <v>10686.39</v>
      </c>
      <c r="F30" s="16">
        <v>4.6699999999999998E-2</v>
      </c>
      <c r="G30" s="16">
        <v>6.9637000000000004E-2</v>
      </c>
    </row>
    <row r="31" spans="1:7" x14ac:dyDescent="0.25">
      <c r="A31" s="13" t="s">
        <v>1954</v>
      </c>
      <c r="B31" s="31" t="s">
        <v>1955</v>
      </c>
      <c r="C31" s="31" t="s">
        <v>234</v>
      </c>
      <c r="D31" s="14">
        <v>9000000</v>
      </c>
      <c r="E31" s="15">
        <v>9177.83</v>
      </c>
      <c r="F31" s="16">
        <v>4.0099999999999997E-2</v>
      </c>
      <c r="G31" s="16">
        <v>6.9545999999999997E-2</v>
      </c>
    </row>
    <row r="32" spans="1:7" x14ac:dyDescent="0.25">
      <c r="A32" s="13" t="s">
        <v>1956</v>
      </c>
      <c r="B32" s="31" t="s">
        <v>1957</v>
      </c>
      <c r="C32" s="31" t="s">
        <v>234</v>
      </c>
      <c r="D32" s="14">
        <v>7500000</v>
      </c>
      <c r="E32" s="15">
        <v>7707.84</v>
      </c>
      <c r="F32" s="16">
        <v>3.3700000000000001E-2</v>
      </c>
      <c r="G32" s="16">
        <v>7.0336999999999997E-2</v>
      </c>
    </row>
    <row r="33" spans="1:7" x14ac:dyDescent="0.25">
      <c r="A33" s="13" t="s">
        <v>1958</v>
      </c>
      <c r="B33" s="31" t="s">
        <v>1959</v>
      </c>
      <c r="C33" s="31" t="s">
        <v>234</v>
      </c>
      <c r="D33" s="14">
        <v>7500000</v>
      </c>
      <c r="E33" s="15">
        <v>7630.11</v>
      </c>
      <c r="F33" s="16">
        <v>3.3300000000000003E-2</v>
      </c>
      <c r="G33" s="16">
        <v>6.9545999999999997E-2</v>
      </c>
    </row>
    <row r="34" spans="1:7" x14ac:dyDescent="0.25">
      <c r="A34" s="13" t="s">
        <v>1960</v>
      </c>
      <c r="B34" s="31" t="s">
        <v>1961</v>
      </c>
      <c r="C34" s="31" t="s">
        <v>234</v>
      </c>
      <c r="D34" s="14">
        <v>6500000</v>
      </c>
      <c r="E34" s="15">
        <v>6631.23</v>
      </c>
      <c r="F34" s="16">
        <v>2.9000000000000001E-2</v>
      </c>
      <c r="G34" s="16">
        <v>6.9931999999999994E-2</v>
      </c>
    </row>
    <row r="35" spans="1:7" x14ac:dyDescent="0.25">
      <c r="A35" s="13" t="s">
        <v>1962</v>
      </c>
      <c r="B35" s="31" t="s">
        <v>1963</v>
      </c>
      <c r="C35" s="31" t="s">
        <v>234</v>
      </c>
      <c r="D35" s="14">
        <v>6000000</v>
      </c>
      <c r="E35" s="15">
        <v>6103.2</v>
      </c>
      <c r="F35" s="16">
        <v>2.6700000000000002E-2</v>
      </c>
      <c r="G35" s="16">
        <v>6.9931999999999994E-2</v>
      </c>
    </row>
    <row r="36" spans="1:7" x14ac:dyDescent="0.25">
      <c r="A36" s="13" t="s">
        <v>1964</v>
      </c>
      <c r="B36" s="31" t="s">
        <v>1965</v>
      </c>
      <c r="C36" s="31" t="s">
        <v>234</v>
      </c>
      <c r="D36" s="14">
        <v>5500000</v>
      </c>
      <c r="E36" s="15">
        <v>5580.65</v>
      </c>
      <c r="F36" s="16">
        <v>2.4400000000000002E-2</v>
      </c>
      <c r="G36" s="16">
        <v>6.9415000000000004E-2</v>
      </c>
    </row>
    <row r="37" spans="1:7" x14ac:dyDescent="0.25">
      <c r="A37" s="13" t="s">
        <v>1966</v>
      </c>
      <c r="B37" s="31" t="s">
        <v>1967</v>
      </c>
      <c r="C37" s="31" t="s">
        <v>234</v>
      </c>
      <c r="D37" s="14">
        <v>5000000</v>
      </c>
      <c r="E37" s="15">
        <v>5087.0200000000004</v>
      </c>
      <c r="F37" s="16">
        <v>2.2200000000000001E-2</v>
      </c>
      <c r="G37" s="16">
        <v>6.9415000000000004E-2</v>
      </c>
    </row>
    <row r="38" spans="1:7" x14ac:dyDescent="0.25">
      <c r="A38" s="13" t="s">
        <v>1968</v>
      </c>
      <c r="B38" s="31" t="s">
        <v>1969</v>
      </c>
      <c r="C38" s="31" t="s">
        <v>234</v>
      </c>
      <c r="D38" s="14">
        <v>5000000</v>
      </c>
      <c r="E38" s="15">
        <v>5077.49</v>
      </c>
      <c r="F38" s="16">
        <v>2.2200000000000001E-2</v>
      </c>
      <c r="G38" s="16">
        <v>6.9665000000000005E-2</v>
      </c>
    </row>
    <row r="39" spans="1:7" x14ac:dyDescent="0.25">
      <c r="A39" s="13" t="s">
        <v>1970</v>
      </c>
      <c r="B39" s="31" t="s">
        <v>1971</v>
      </c>
      <c r="C39" s="31" t="s">
        <v>234</v>
      </c>
      <c r="D39" s="14">
        <v>4500000</v>
      </c>
      <c r="E39" s="15">
        <v>4562.47</v>
      </c>
      <c r="F39" s="16">
        <v>1.9900000000000001E-2</v>
      </c>
      <c r="G39" s="16">
        <v>6.9637000000000004E-2</v>
      </c>
    </row>
    <row r="40" spans="1:7" x14ac:dyDescent="0.25">
      <c r="A40" s="13" t="s">
        <v>1972</v>
      </c>
      <c r="B40" s="31" t="s">
        <v>1973</v>
      </c>
      <c r="C40" s="31" t="s">
        <v>234</v>
      </c>
      <c r="D40" s="14">
        <v>4000000</v>
      </c>
      <c r="E40" s="15">
        <v>4056.72</v>
      </c>
      <c r="F40" s="16">
        <v>1.77E-2</v>
      </c>
      <c r="G40" s="16">
        <v>6.9781999999999997E-2</v>
      </c>
    </row>
    <row r="41" spans="1:7" x14ac:dyDescent="0.25">
      <c r="A41" s="13" t="s">
        <v>1974</v>
      </c>
      <c r="B41" s="31" t="s">
        <v>1975</v>
      </c>
      <c r="C41" s="31" t="s">
        <v>234</v>
      </c>
      <c r="D41" s="14">
        <v>2500000</v>
      </c>
      <c r="E41" s="15">
        <v>2549.54</v>
      </c>
      <c r="F41" s="16">
        <v>1.11E-2</v>
      </c>
      <c r="G41" s="16">
        <v>6.9415000000000004E-2</v>
      </c>
    </row>
    <row r="42" spans="1:7" x14ac:dyDescent="0.25">
      <c r="A42" s="13" t="s">
        <v>1976</v>
      </c>
      <c r="B42" s="31" t="s">
        <v>1977</v>
      </c>
      <c r="C42" s="31" t="s">
        <v>234</v>
      </c>
      <c r="D42" s="14">
        <v>2500000</v>
      </c>
      <c r="E42" s="15">
        <v>2536.85</v>
      </c>
      <c r="F42" s="16">
        <v>1.11E-2</v>
      </c>
      <c r="G42" s="16">
        <v>6.9545999999999997E-2</v>
      </c>
    </row>
    <row r="43" spans="1:7" x14ac:dyDescent="0.25">
      <c r="A43" s="13" t="s">
        <v>1978</v>
      </c>
      <c r="B43" s="31" t="s">
        <v>1979</v>
      </c>
      <c r="C43" s="31" t="s">
        <v>234</v>
      </c>
      <c r="D43" s="14">
        <v>2500000</v>
      </c>
      <c r="E43" s="15">
        <v>2513.94</v>
      </c>
      <c r="F43" s="16">
        <v>1.0999999999999999E-2</v>
      </c>
      <c r="G43" s="16">
        <v>6.973E-2</v>
      </c>
    </row>
    <row r="44" spans="1:7" x14ac:dyDescent="0.25">
      <c r="A44" s="13" t="s">
        <v>1980</v>
      </c>
      <c r="B44" s="31" t="s">
        <v>1981</v>
      </c>
      <c r="C44" s="31" t="s">
        <v>234</v>
      </c>
      <c r="D44" s="14">
        <v>2000000</v>
      </c>
      <c r="E44" s="15">
        <v>2031.17</v>
      </c>
      <c r="F44" s="16">
        <v>8.8999999999999999E-3</v>
      </c>
      <c r="G44" s="16">
        <v>6.9415000000000004E-2</v>
      </c>
    </row>
    <row r="45" spans="1:7" x14ac:dyDescent="0.25">
      <c r="A45" s="13" t="s">
        <v>1374</v>
      </c>
      <c r="B45" s="31" t="s">
        <v>1375</v>
      </c>
      <c r="C45" s="31" t="s">
        <v>234</v>
      </c>
      <c r="D45" s="14">
        <v>1000000</v>
      </c>
      <c r="E45" s="15">
        <v>1014.98</v>
      </c>
      <c r="F45" s="16">
        <v>4.4000000000000003E-3</v>
      </c>
      <c r="G45" s="16">
        <v>6.9931999999999994E-2</v>
      </c>
    </row>
    <row r="46" spans="1:7" x14ac:dyDescent="0.25">
      <c r="A46" s="13" t="s">
        <v>1982</v>
      </c>
      <c r="B46" s="31" t="s">
        <v>1983</v>
      </c>
      <c r="C46" s="31" t="s">
        <v>234</v>
      </c>
      <c r="D46" s="14">
        <v>500000</v>
      </c>
      <c r="E46" s="15">
        <v>503.09</v>
      </c>
      <c r="F46" s="16">
        <v>2.2000000000000001E-3</v>
      </c>
      <c r="G46" s="16">
        <v>6.9879999999999998E-2</v>
      </c>
    </row>
    <row r="47" spans="1:7" x14ac:dyDescent="0.25">
      <c r="A47" s="17" t="s">
        <v>230</v>
      </c>
      <c r="B47" s="32"/>
      <c r="C47" s="32"/>
      <c r="D47" s="18"/>
      <c r="E47" s="19">
        <v>105352.84</v>
      </c>
      <c r="F47" s="20">
        <v>0.4602</v>
      </c>
      <c r="G47" s="21"/>
    </row>
    <row r="48" spans="1:7" x14ac:dyDescent="0.25">
      <c r="A48" s="13"/>
      <c r="B48" s="31"/>
      <c r="C48" s="31"/>
      <c r="D48" s="14"/>
      <c r="E48" s="15"/>
      <c r="F48" s="16"/>
      <c r="G48" s="16"/>
    </row>
    <row r="49" spans="1:7" x14ac:dyDescent="0.25">
      <c r="A49" s="13"/>
      <c r="B49" s="31"/>
      <c r="C49" s="31"/>
      <c r="D49" s="14"/>
      <c r="E49" s="15"/>
      <c r="F49" s="16"/>
      <c r="G49" s="16"/>
    </row>
    <row r="50" spans="1:7" x14ac:dyDescent="0.25">
      <c r="A50" s="17" t="s">
        <v>235</v>
      </c>
      <c r="B50" s="31"/>
      <c r="C50" s="31"/>
      <c r="D50" s="14"/>
      <c r="E50" s="15"/>
      <c r="F50" s="16"/>
      <c r="G50" s="16"/>
    </row>
    <row r="51" spans="1:7" x14ac:dyDescent="0.25">
      <c r="A51" s="17" t="s">
        <v>230</v>
      </c>
      <c r="B51" s="31"/>
      <c r="C51" s="31"/>
      <c r="D51" s="14"/>
      <c r="E51" s="22" t="s">
        <v>130</v>
      </c>
      <c r="F51" s="23" t="s">
        <v>130</v>
      </c>
      <c r="G51" s="16"/>
    </row>
    <row r="52" spans="1:7" x14ac:dyDescent="0.25">
      <c r="A52" s="13"/>
      <c r="B52" s="31"/>
      <c r="C52" s="31"/>
      <c r="D52" s="14"/>
      <c r="E52" s="15"/>
      <c r="F52" s="16"/>
      <c r="G52" s="16"/>
    </row>
    <row r="53" spans="1:7" x14ac:dyDescent="0.25">
      <c r="A53" s="17" t="s">
        <v>236</v>
      </c>
      <c r="B53" s="31"/>
      <c r="C53" s="31"/>
      <c r="D53" s="14"/>
      <c r="E53" s="15"/>
      <c r="F53" s="16"/>
      <c r="G53" s="16"/>
    </row>
    <row r="54" spans="1:7" x14ac:dyDescent="0.25">
      <c r="A54" s="17" t="s">
        <v>230</v>
      </c>
      <c r="B54" s="31"/>
      <c r="C54" s="31"/>
      <c r="D54" s="14"/>
      <c r="E54" s="22" t="s">
        <v>130</v>
      </c>
      <c r="F54" s="23" t="s">
        <v>130</v>
      </c>
      <c r="G54" s="16"/>
    </row>
    <row r="55" spans="1:7" x14ac:dyDescent="0.25">
      <c r="A55" s="13"/>
      <c r="B55" s="31"/>
      <c r="C55" s="31"/>
      <c r="D55" s="14"/>
      <c r="E55" s="15"/>
      <c r="F55" s="16"/>
      <c r="G55" s="16"/>
    </row>
    <row r="56" spans="1:7" x14ac:dyDescent="0.25">
      <c r="A56" s="24" t="s">
        <v>237</v>
      </c>
      <c r="B56" s="33"/>
      <c r="C56" s="33"/>
      <c r="D56" s="25"/>
      <c r="E56" s="19">
        <v>220585.99</v>
      </c>
      <c r="F56" s="20">
        <v>0.96340000000000003</v>
      </c>
      <c r="G56" s="21"/>
    </row>
    <row r="57" spans="1:7" x14ac:dyDescent="0.25">
      <c r="A57" s="13"/>
      <c r="B57" s="31"/>
      <c r="C57" s="31"/>
      <c r="D57" s="14"/>
      <c r="E57" s="15"/>
      <c r="F57" s="16"/>
      <c r="G57" s="16"/>
    </row>
    <row r="58" spans="1:7" x14ac:dyDescent="0.25">
      <c r="A58" s="13"/>
      <c r="B58" s="31"/>
      <c r="C58" s="31"/>
      <c r="D58" s="14"/>
      <c r="E58" s="15"/>
      <c r="F58" s="16"/>
      <c r="G58" s="16"/>
    </row>
    <row r="59" spans="1:7" x14ac:dyDescent="0.25">
      <c r="A59" s="17" t="s">
        <v>238</v>
      </c>
      <c r="B59" s="31"/>
      <c r="C59" s="31"/>
      <c r="D59" s="14"/>
      <c r="E59" s="15"/>
      <c r="F59" s="16"/>
      <c r="G59" s="16"/>
    </row>
    <row r="60" spans="1:7" x14ac:dyDescent="0.25">
      <c r="A60" s="13" t="s">
        <v>239</v>
      </c>
      <c r="B60" s="31"/>
      <c r="C60" s="31"/>
      <c r="D60" s="14"/>
      <c r="E60" s="15">
        <v>247.87</v>
      </c>
      <c r="F60" s="16">
        <v>1.1000000000000001E-3</v>
      </c>
      <c r="G60" s="16">
        <v>6.5728999999999996E-2</v>
      </c>
    </row>
    <row r="61" spans="1:7" x14ac:dyDescent="0.25">
      <c r="A61" s="17" t="s">
        <v>230</v>
      </c>
      <c r="B61" s="32"/>
      <c r="C61" s="32"/>
      <c r="D61" s="18"/>
      <c r="E61" s="19">
        <v>247.87</v>
      </c>
      <c r="F61" s="20">
        <v>1.1000000000000001E-3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24" t="s">
        <v>237</v>
      </c>
      <c r="B63" s="33"/>
      <c r="C63" s="33"/>
      <c r="D63" s="25"/>
      <c r="E63" s="19">
        <v>247.87</v>
      </c>
      <c r="F63" s="20">
        <v>1.1000000000000001E-3</v>
      </c>
      <c r="G63" s="21"/>
    </row>
    <row r="64" spans="1:7" x14ac:dyDescent="0.25">
      <c r="A64" s="13" t="s">
        <v>240</v>
      </c>
      <c r="B64" s="31"/>
      <c r="C64" s="31"/>
      <c r="D64" s="14"/>
      <c r="E64" s="15">
        <v>8208.5635552000003</v>
      </c>
      <c r="F64" s="16">
        <v>3.5846000000000003E-2</v>
      </c>
      <c r="G64" s="16"/>
    </row>
    <row r="65" spans="1:7" x14ac:dyDescent="0.25">
      <c r="A65" s="13" t="s">
        <v>241</v>
      </c>
      <c r="B65" s="31"/>
      <c r="C65" s="31"/>
      <c r="D65" s="14"/>
      <c r="E65" s="35">
        <v>-49.343555199999997</v>
      </c>
      <c r="F65" s="36">
        <v>-3.4600000000000001E-4</v>
      </c>
      <c r="G65" s="16">
        <v>6.5727999999999995E-2</v>
      </c>
    </row>
    <row r="66" spans="1:7" x14ac:dyDescent="0.25">
      <c r="A66" s="26" t="s">
        <v>242</v>
      </c>
      <c r="B66" s="34"/>
      <c r="C66" s="34"/>
      <c r="D66" s="27"/>
      <c r="E66" s="28">
        <v>228993.08</v>
      </c>
      <c r="F66" s="29">
        <v>1</v>
      </c>
      <c r="G66" s="29"/>
    </row>
    <row r="68" spans="1:7" x14ac:dyDescent="0.25">
      <c r="A68" s="1" t="s">
        <v>243</v>
      </c>
    </row>
    <row r="71" spans="1:7" x14ac:dyDescent="0.25">
      <c r="A71" s="1" t="s">
        <v>244</v>
      </c>
    </row>
    <row r="72" spans="1:7" x14ac:dyDescent="0.25">
      <c r="A72" s="48" t="s">
        <v>245</v>
      </c>
      <c r="B72" s="3" t="s">
        <v>130</v>
      </c>
    </row>
    <row r="73" spans="1:7" x14ac:dyDescent="0.25">
      <c r="A73" t="s">
        <v>246</v>
      </c>
    </row>
    <row r="74" spans="1:7" x14ac:dyDescent="0.25">
      <c r="A74" t="s">
        <v>337</v>
      </c>
      <c r="B74" t="s">
        <v>248</v>
      </c>
      <c r="C74" t="s">
        <v>248</v>
      </c>
    </row>
    <row r="75" spans="1:7" x14ac:dyDescent="0.25">
      <c r="B75" s="49">
        <v>45657</v>
      </c>
      <c r="C75" s="49">
        <v>45688</v>
      </c>
    </row>
    <row r="76" spans="1:7" x14ac:dyDescent="0.25">
      <c r="A76" t="s">
        <v>338</v>
      </c>
      <c r="B76">
        <v>11.9338</v>
      </c>
      <c r="C76">
        <v>12.0162</v>
      </c>
    </row>
    <row r="77" spans="1:7" x14ac:dyDescent="0.25">
      <c r="A77" t="s">
        <v>339</v>
      </c>
      <c r="B77">
        <v>11.9322</v>
      </c>
      <c r="C77">
        <v>12.014699999999999</v>
      </c>
    </row>
    <row r="78" spans="1:7" x14ac:dyDescent="0.25">
      <c r="A78" t="s">
        <v>340</v>
      </c>
      <c r="B78">
        <v>11.860900000000001</v>
      </c>
      <c r="C78">
        <v>11.940799999999999</v>
      </c>
    </row>
    <row r="79" spans="1:7" x14ac:dyDescent="0.25">
      <c r="A79" t="s">
        <v>341</v>
      </c>
      <c r="B79">
        <v>11.8614</v>
      </c>
      <c r="C79">
        <v>11.9414</v>
      </c>
    </row>
    <row r="81" spans="1:2" x14ac:dyDescent="0.25">
      <c r="A81" t="s">
        <v>250</v>
      </c>
      <c r="B81" s="3" t="s">
        <v>130</v>
      </c>
    </row>
    <row r="82" spans="1:2" x14ac:dyDescent="0.25">
      <c r="A82" t="s">
        <v>251</v>
      </c>
      <c r="B82" s="3" t="s">
        <v>130</v>
      </c>
    </row>
    <row r="83" spans="1:2" ht="30" customHeight="1" x14ac:dyDescent="0.25">
      <c r="A83" s="48" t="s">
        <v>252</v>
      </c>
      <c r="B83" s="3" t="s">
        <v>130</v>
      </c>
    </row>
    <row r="84" spans="1:2" ht="30" customHeight="1" x14ac:dyDescent="0.25">
      <c r="A84" s="48" t="s">
        <v>253</v>
      </c>
      <c r="B84" s="3" t="s">
        <v>130</v>
      </c>
    </row>
    <row r="85" spans="1:2" x14ac:dyDescent="0.25">
      <c r="A85" t="s">
        <v>254</v>
      </c>
      <c r="B85" s="50">
        <f>+B100</f>
        <v>2.093015446676747</v>
      </c>
    </row>
    <row r="86" spans="1:2" ht="45" customHeight="1" x14ac:dyDescent="0.25">
      <c r="A86" s="48" t="s">
        <v>255</v>
      </c>
      <c r="B86" s="3" t="s">
        <v>130</v>
      </c>
    </row>
    <row r="87" spans="1:2" x14ac:dyDescent="0.25">
      <c r="B87" s="3"/>
    </row>
    <row r="88" spans="1:2" ht="30" customHeight="1" x14ac:dyDescent="0.25">
      <c r="A88" s="48" t="s">
        <v>256</v>
      </c>
      <c r="B88" s="3" t="s">
        <v>130</v>
      </c>
    </row>
    <row r="89" spans="1:2" ht="30" customHeight="1" x14ac:dyDescent="0.25">
      <c r="A89" s="48" t="s">
        <v>257</v>
      </c>
      <c r="B89" t="s">
        <v>130</v>
      </c>
    </row>
    <row r="90" spans="1:2" ht="30" customHeight="1" x14ac:dyDescent="0.25">
      <c r="A90" s="48" t="s">
        <v>258</v>
      </c>
      <c r="B90" s="3" t="s">
        <v>130</v>
      </c>
    </row>
    <row r="91" spans="1:2" ht="30" customHeight="1" x14ac:dyDescent="0.25">
      <c r="A91" s="48" t="s">
        <v>259</v>
      </c>
      <c r="B91" s="3" t="s">
        <v>130</v>
      </c>
    </row>
    <row r="93" spans="1:2" x14ac:dyDescent="0.25">
      <c r="A93" t="s">
        <v>260</v>
      </c>
    </row>
    <row r="94" spans="1:2" ht="60" customHeight="1" x14ac:dyDescent="0.25">
      <c r="A94" s="52" t="s">
        <v>261</v>
      </c>
      <c r="B94" s="56" t="s">
        <v>1984</v>
      </c>
    </row>
    <row r="95" spans="1:2" ht="30" customHeight="1" x14ac:dyDescent="0.25">
      <c r="A95" s="52" t="s">
        <v>263</v>
      </c>
      <c r="B95" s="56" t="s">
        <v>1985</v>
      </c>
    </row>
    <row r="96" spans="1:2" x14ac:dyDescent="0.25">
      <c r="A96" s="52"/>
      <c r="B96" s="52"/>
    </row>
    <row r="97" spans="1:4" x14ac:dyDescent="0.25">
      <c r="A97" s="52" t="s">
        <v>265</v>
      </c>
      <c r="B97" s="53">
        <v>7.1992286926850024</v>
      </c>
    </row>
    <row r="98" spans="1:4" x14ac:dyDescent="0.25">
      <c r="A98" s="52"/>
      <c r="B98" s="52"/>
    </row>
    <row r="99" spans="1:4" x14ac:dyDescent="0.25">
      <c r="A99" s="52" t="s">
        <v>266</v>
      </c>
      <c r="B99" s="54">
        <v>1.9248000000000001</v>
      </c>
    </row>
    <row r="100" spans="1:4" x14ac:dyDescent="0.25">
      <c r="A100" s="52" t="s">
        <v>267</v>
      </c>
      <c r="B100" s="54">
        <v>2.093015446676747</v>
      </c>
    </row>
    <row r="101" spans="1:4" x14ac:dyDescent="0.25">
      <c r="A101" s="52"/>
      <c r="B101" s="52"/>
    </row>
    <row r="102" spans="1:4" x14ac:dyDescent="0.25">
      <c r="A102" s="52" t="s">
        <v>268</v>
      </c>
      <c r="B102" s="55">
        <v>45688</v>
      </c>
    </row>
    <row r="104" spans="1:4" ht="69.95" customHeight="1" x14ac:dyDescent="0.25">
      <c r="A104" s="75" t="s">
        <v>269</v>
      </c>
      <c r="B104" s="75" t="s">
        <v>270</v>
      </c>
      <c r="C104" s="75" t="s">
        <v>4</v>
      </c>
      <c r="D104" s="75" t="s">
        <v>5</v>
      </c>
    </row>
    <row r="105" spans="1:4" ht="69.95" customHeight="1" x14ac:dyDescent="0.25">
      <c r="A105" s="75" t="s">
        <v>1986</v>
      </c>
      <c r="B105" s="75"/>
      <c r="C105" s="75" t="s">
        <v>75</v>
      </c>
      <c r="D105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265"/>
  <sheetViews>
    <sheetView showGridLines="0" workbookViewId="0">
      <pane ySplit="4" topLeftCell="A245" activePane="bottomLeft" state="frozen"/>
      <selection pane="bottomLeft" activeCell="D247" sqref="D24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9" max="9" width="11.85546875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1987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1988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502</v>
      </c>
      <c r="B8" s="31" t="s">
        <v>503</v>
      </c>
      <c r="C8" s="31" t="s">
        <v>437</v>
      </c>
      <c r="D8" s="14">
        <v>381000</v>
      </c>
      <c r="E8" s="15">
        <v>4820.03</v>
      </c>
      <c r="F8" s="16">
        <v>3.2599000000000003E-2</v>
      </c>
      <c r="G8" s="16"/>
    </row>
    <row r="9" spans="1:8" x14ac:dyDescent="0.25">
      <c r="A9" s="13" t="s">
        <v>399</v>
      </c>
      <c r="B9" s="31" t="s">
        <v>400</v>
      </c>
      <c r="C9" s="31" t="s">
        <v>355</v>
      </c>
      <c r="D9" s="14">
        <v>471250</v>
      </c>
      <c r="E9" s="15">
        <v>4647</v>
      </c>
      <c r="F9" s="16">
        <v>3.1427999999999998E-2</v>
      </c>
      <c r="G9" s="16"/>
    </row>
    <row r="10" spans="1:8" x14ac:dyDescent="0.25">
      <c r="A10" s="13" t="s">
        <v>1989</v>
      </c>
      <c r="B10" s="31" t="s">
        <v>1990</v>
      </c>
      <c r="C10" s="31" t="s">
        <v>393</v>
      </c>
      <c r="D10" s="14">
        <v>40520000</v>
      </c>
      <c r="E10" s="15">
        <v>3667.06</v>
      </c>
      <c r="F10" s="16">
        <v>2.4801E-2</v>
      </c>
      <c r="G10" s="16"/>
    </row>
    <row r="11" spans="1:8" x14ac:dyDescent="0.25">
      <c r="A11" s="13" t="s">
        <v>568</v>
      </c>
      <c r="B11" s="31" t="s">
        <v>569</v>
      </c>
      <c r="C11" s="31" t="s">
        <v>355</v>
      </c>
      <c r="D11" s="14">
        <v>234000</v>
      </c>
      <c r="E11" s="15">
        <v>2319.41</v>
      </c>
      <c r="F11" s="16">
        <v>1.5687E-2</v>
      </c>
      <c r="G11" s="16"/>
    </row>
    <row r="12" spans="1:8" x14ac:dyDescent="0.25">
      <c r="A12" s="13" t="s">
        <v>625</v>
      </c>
      <c r="B12" s="31" t="s">
        <v>626</v>
      </c>
      <c r="C12" s="31" t="s">
        <v>539</v>
      </c>
      <c r="D12" s="14">
        <v>53400</v>
      </c>
      <c r="E12" s="15">
        <v>2102.25</v>
      </c>
      <c r="F12" s="16">
        <v>1.4218E-2</v>
      </c>
      <c r="G12" s="16"/>
    </row>
    <row r="13" spans="1:8" x14ac:dyDescent="0.25">
      <c r="A13" s="13" t="s">
        <v>1832</v>
      </c>
      <c r="B13" s="31" t="s">
        <v>1833</v>
      </c>
      <c r="C13" s="31" t="s">
        <v>525</v>
      </c>
      <c r="D13" s="14">
        <v>69750</v>
      </c>
      <c r="E13" s="15">
        <v>1749.92</v>
      </c>
      <c r="F13" s="16">
        <v>1.1835E-2</v>
      </c>
      <c r="G13" s="16"/>
    </row>
    <row r="14" spans="1:8" x14ac:dyDescent="0.25">
      <c r="A14" s="13" t="s">
        <v>1840</v>
      </c>
      <c r="B14" s="31" t="s">
        <v>1841</v>
      </c>
      <c r="C14" s="31" t="s">
        <v>1842</v>
      </c>
      <c r="D14" s="14">
        <v>73500</v>
      </c>
      <c r="E14" s="15">
        <v>1681.53</v>
      </c>
      <c r="F14" s="16">
        <v>1.1372E-2</v>
      </c>
      <c r="G14" s="16"/>
    </row>
    <row r="15" spans="1:8" x14ac:dyDescent="0.25">
      <c r="A15" s="13" t="s">
        <v>513</v>
      </c>
      <c r="B15" s="31" t="s">
        <v>514</v>
      </c>
      <c r="C15" s="31" t="s">
        <v>393</v>
      </c>
      <c r="D15" s="14">
        <v>98800</v>
      </c>
      <c r="E15" s="15">
        <v>1606.78</v>
      </c>
      <c r="F15" s="16">
        <v>1.0867E-2</v>
      </c>
      <c r="G15" s="16"/>
    </row>
    <row r="16" spans="1:8" x14ac:dyDescent="0.25">
      <c r="A16" s="13" t="s">
        <v>543</v>
      </c>
      <c r="B16" s="31" t="s">
        <v>544</v>
      </c>
      <c r="C16" s="31" t="s">
        <v>545</v>
      </c>
      <c r="D16" s="14">
        <v>392700</v>
      </c>
      <c r="E16" s="15">
        <v>1554.7</v>
      </c>
      <c r="F16" s="16">
        <v>1.0515E-2</v>
      </c>
      <c r="G16" s="16"/>
    </row>
    <row r="17" spans="1:7" x14ac:dyDescent="0.25">
      <c r="A17" s="13" t="s">
        <v>857</v>
      </c>
      <c r="B17" s="31" t="s">
        <v>858</v>
      </c>
      <c r="C17" s="31" t="s">
        <v>425</v>
      </c>
      <c r="D17" s="14">
        <v>511500</v>
      </c>
      <c r="E17" s="15">
        <v>1236.04</v>
      </c>
      <c r="F17" s="16">
        <v>8.3599999999999994E-3</v>
      </c>
      <c r="G17" s="16"/>
    </row>
    <row r="18" spans="1:7" x14ac:dyDescent="0.25">
      <c r="A18" s="13" t="s">
        <v>508</v>
      </c>
      <c r="B18" s="31" t="s">
        <v>509</v>
      </c>
      <c r="C18" s="31" t="s">
        <v>376</v>
      </c>
      <c r="D18" s="14">
        <v>28000</v>
      </c>
      <c r="E18" s="15">
        <v>1151.47</v>
      </c>
      <c r="F18" s="16">
        <v>7.7879999999999998E-3</v>
      </c>
      <c r="G18" s="16"/>
    </row>
    <row r="19" spans="1:7" x14ac:dyDescent="0.25">
      <c r="A19" s="13" t="s">
        <v>353</v>
      </c>
      <c r="B19" s="31" t="s">
        <v>354</v>
      </c>
      <c r="C19" s="31" t="s">
        <v>355</v>
      </c>
      <c r="D19" s="14">
        <v>85400</v>
      </c>
      <c r="E19" s="15">
        <v>1069.8900000000001</v>
      </c>
      <c r="F19" s="16">
        <v>7.2360000000000002E-3</v>
      </c>
      <c r="G19" s="16"/>
    </row>
    <row r="20" spans="1:7" x14ac:dyDescent="0.25">
      <c r="A20" s="13" t="s">
        <v>535</v>
      </c>
      <c r="B20" s="31" t="s">
        <v>536</v>
      </c>
      <c r="C20" s="31" t="s">
        <v>420</v>
      </c>
      <c r="D20" s="14">
        <v>30625</v>
      </c>
      <c r="E20" s="15">
        <v>915.64</v>
      </c>
      <c r="F20" s="16">
        <v>6.1929999999999997E-3</v>
      </c>
      <c r="G20" s="16"/>
    </row>
    <row r="21" spans="1:7" x14ac:dyDescent="0.25">
      <c r="A21" s="13" t="s">
        <v>1868</v>
      </c>
      <c r="B21" s="31" t="s">
        <v>1869</v>
      </c>
      <c r="C21" s="31" t="s">
        <v>355</v>
      </c>
      <c r="D21" s="14">
        <v>872000</v>
      </c>
      <c r="E21" s="15">
        <v>882.46</v>
      </c>
      <c r="F21" s="16">
        <v>5.9680000000000002E-3</v>
      </c>
      <c r="G21" s="16"/>
    </row>
    <row r="22" spans="1:7" x14ac:dyDescent="0.25">
      <c r="A22" s="13" t="s">
        <v>574</v>
      </c>
      <c r="B22" s="31" t="s">
        <v>575</v>
      </c>
      <c r="C22" s="31" t="s">
        <v>379</v>
      </c>
      <c r="D22" s="14">
        <v>141400</v>
      </c>
      <c r="E22" s="15">
        <v>840.34</v>
      </c>
      <c r="F22" s="16">
        <v>5.6829999999999997E-3</v>
      </c>
      <c r="G22" s="16"/>
    </row>
    <row r="23" spans="1:7" x14ac:dyDescent="0.25">
      <c r="A23" s="13" t="s">
        <v>797</v>
      </c>
      <c r="B23" s="31" t="s">
        <v>798</v>
      </c>
      <c r="C23" s="31" t="s">
        <v>425</v>
      </c>
      <c r="D23" s="14">
        <v>147000</v>
      </c>
      <c r="E23" s="15">
        <v>799.31</v>
      </c>
      <c r="F23" s="16">
        <v>5.4060000000000002E-3</v>
      </c>
      <c r="G23" s="16"/>
    </row>
    <row r="24" spans="1:7" x14ac:dyDescent="0.25">
      <c r="A24" s="13" t="s">
        <v>382</v>
      </c>
      <c r="B24" s="31" t="s">
        <v>383</v>
      </c>
      <c r="C24" s="31" t="s">
        <v>355</v>
      </c>
      <c r="D24" s="14">
        <v>97500</v>
      </c>
      <c r="E24" s="15">
        <v>753.58</v>
      </c>
      <c r="F24" s="16">
        <v>5.097E-3</v>
      </c>
      <c r="G24" s="16"/>
    </row>
    <row r="25" spans="1:7" x14ac:dyDescent="0.25">
      <c r="A25" s="13" t="s">
        <v>369</v>
      </c>
      <c r="B25" s="31" t="s">
        <v>370</v>
      </c>
      <c r="C25" s="31" t="s">
        <v>355</v>
      </c>
      <c r="D25" s="14">
        <v>34650</v>
      </c>
      <c r="E25" s="15">
        <v>588.62</v>
      </c>
      <c r="F25" s="16">
        <v>3.9810000000000002E-3</v>
      </c>
      <c r="G25" s="16"/>
    </row>
    <row r="26" spans="1:7" x14ac:dyDescent="0.25">
      <c r="A26" s="13" t="s">
        <v>387</v>
      </c>
      <c r="B26" s="31" t="s">
        <v>388</v>
      </c>
      <c r="C26" s="31" t="s">
        <v>376</v>
      </c>
      <c r="D26" s="14">
        <v>9700</v>
      </c>
      <c r="E26" s="15">
        <v>585.16</v>
      </c>
      <c r="F26" s="16">
        <v>3.9579999999999997E-3</v>
      </c>
      <c r="G26" s="16"/>
    </row>
    <row r="27" spans="1:7" x14ac:dyDescent="0.25">
      <c r="A27" s="13" t="s">
        <v>455</v>
      </c>
      <c r="B27" s="31" t="s">
        <v>456</v>
      </c>
      <c r="C27" s="31" t="s">
        <v>363</v>
      </c>
      <c r="D27" s="14">
        <v>48400</v>
      </c>
      <c r="E27" s="15">
        <v>567.20000000000005</v>
      </c>
      <c r="F27" s="16">
        <v>3.836E-3</v>
      </c>
      <c r="G27" s="16"/>
    </row>
    <row r="28" spans="1:7" x14ac:dyDescent="0.25">
      <c r="A28" s="13" t="s">
        <v>807</v>
      </c>
      <c r="B28" s="31" t="s">
        <v>808</v>
      </c>
      <c r="C28" s="31" t="s">
        <v>368</v>
      </c>
      <c r="D28" s="14">
        <v>14525</v>
      </c>
      <c r="E28" s="15">
        <v>506.96</v>
      </c>
      <c r="F28" s="16">
        <v>3.4290000000000002E-3</v>
      </c>
      <c r="G28" s="16"/>
    </row>
    <row r="29" spans="1:7" x14ac:dyDescent="0.25">
      <c r="A29" s="13" t="s">
        <v>1021</v>
      </c>
      <c r="B29" s="31" t="s">
        <v>1022</v>
      </c>
      <c r="C29" s="31" t="s">
        <v>355</v>
      </c>
      <c r="D29" s="14">
        <v>265000</v>
      </c>
      <c r="E29" s="15">
        <v>496.11</v>
      </c>
      <c r="F29" s="16">
        <v>3.3549999999999999E-3</v>
      </c>
      <c r="G29" s="16"/>
    </row>
    <row r="30" spans="1:7" x14ac:dyDescent="0.25">
      <c r="A30" s="13" t="s">
        <v>819</v>
      </c>
      <c r="B30" s="31" t="s">
        <v>820</v>
      </c>
      <c r="C30" s="31" t="s">
        <v>437</v>
      </c>
      <c r="D30" s="14">
        <v>129600</v>
      </c>
      <c r="E30" s="15">
        <v>464.29</v>
      </c>
      <c r="F30" s="16">
        <v>3.14E-3</v>
      </c>
      <c r="G30" s="16"/>
    </row>
    <row r="31" spans="1:7" x14ac:dyDescent="0.25">
      <c r="A31" s="13" t="s">
        <v>526</v>
      </c>
      <c r="B31" s="31" t="s">
        <v>527</v>
      </c>
      <c r="C31" s="31" t="s">
        <v>420</v>
      </c>
      <c r="D31" s="14">
        <v>63250</v>
      </c>
      <c r="E31" s="15">
        <v>452.93</v>
      </c>
      <c r="F31" s="16">
        <v>3.0630000000000002E-3</v>
      </c>
      <c r="G31" s="16"/>
    </row>
    <row r="32" spans="1:7" x14ac:dyDescent="0.25">
      <c r="A32" s="13" t="s">
        <v>506</v>
      </c>
      <c r="B32" s="31" t="s">
        <v>507</v>
      </c>
      <c r="C32" s="31" t="s">
        <v>376</v>
      </c>
      <c r="D32" s="14">
        <v>22400</v>
      </c>
      <c r="E32" s="15">
        <v>421.08</v>
      </c>
      <c r="F32" s="16">
        <v>2.8479999999999998E-3</v>
      </c>
      <c r="G32" s="16"/>
    </row>
    <row r="33" spans="1:7" x14ac:dyDescent="0.25">
      <c r="A33" s="13" t="s">
        <v>793</v>
      </c>
      <c r="B33" s="31" t="s">
        <v>794</v>
      </c>
      <c r="C33" s="31" t="s">
        <v>425</v>
      </c>
      <c r="D33" s="14">
        <v>92300</v>
      </c>
      <c r="E33" s="15">
        <v>389.97</v>
      </c>
      <c r="F33" s="16">
        <v>2.637E-3</v>
      </c>
      <c r="G33" s="16"/>
    </row>
    <row r="34" spans="1:7" x14ac:dyDescent="0.25">
      <c r="A34" s="13" t="s">
        <v>389</v>
      </c>
      <c r="B34" s="31" t="s">
        <v>390</v>
      </c>
      <c r="C34" s="31" t="s">
        <v>373</v>
      </c>
      <c r="D34" s="14">
        <v>6700</v>
      </c>
      <c r="E34" s="15">
        <v>385.46</v>
      </c>
      <c r="F34" s="16">
        <v>2.6069999999999999E-3</v>
      </c>
      <c r="G34" s="16"/>
    </row>
    <row r="35" spans="1:7" x14ac:dyDescent="0.25">
      <c r="A35" s="13" t="s">
        <v>1991</v>
      </c>
      <c r="B35" s="31" t="s">
        <v>1992</v>
      </c>
      <c r="C35" s="31" t="s">
        <v>373</v>
      </c>
      <c r="D35" s="14">
        <v>140400</v>
      </c>
      <c r="E35" s="15">
        <v>384.49</v>
      </c>
      <c r="F35" s="16">
        <v>2.5999999999999999E-3</v>
      </c>
      <c r="G35" s="16"/>
    </row>
    <row r="36" spans="1:7" x14ac:dyDescent="0.25">
      <c r="A36" s="13" t="s">
        <v>1993</v>
      </c>
      <c r="B36" s="31" t="s">
        <v>1994</v>
      </c>
      <c r="C36" s="31" t="s">
        <v>349</v>
      </c>
      <c r="D36" s="14">
        <v>85000</v>
      </c>
      <c r="E36" s="15">
        <v>371.71</v>
      </c>
      <c r="F36" s="16">
        <v>2.5140000000000002E-3</v>
      </c>
      <c r="G36" s="16"/>
    </row>
    <row r="37" spans="1:7" x14ac:dyDescent="0.25">
      <c r="A37" s="13" t="s">
        <v>361</v>
      </c>
      <c r="B37" s="31" t="s">
        <v>362</v>
      </c>
      <c r="C37" s="31" t="s">
        <v>363</v>
      </c>
      <c r="D37" s="14">
        <v>17425</v>
      </c>
      <c r="E37" s="15">
        <v>362.52</v>
      </c>
      <c r="F37" s="16">
        <v>2.4520000000000002E-3</v>
      </c>
      <c r="G37" s="16"/>
    </row>
    <row r="38" spans="1:7" x14ac:dyDescent="0.25">
      <c r="A38" s="13" t="s">
        <v>530</v>
      </c>
      <c r="B38" s="31" t="s">
        <v>531</v>
      </c>
      <c r="C38" s="31" t="s">
        <v>532</v>
      </c>
      <c r="D38" s="14">
        <v>55000</v>
      </c>
      <c r="E38" s="15">
        <v>350.93</v>
      </c>
      <c r="F38" s="16">
        <v>2.3730000000000001E-3</v>
      </c>
      <c r="G38" s="16"/>
    </row>
    <row r="39" spans="1:7" x14ac:dyDescent="0.25">
      <c r="A39" s="13" t="s">
        <v>633</v>
      </c>
      <c r="B39" s="31" t="s">
        <v>634</v>
      </c>
      <c r="C39" s="31" t="s">
        <v>470</v>
      </c>
      <c r="D39" s="14">
        <v>16100</v>
      </c>
      <c r="E39" s="15">
        <v>291.33999999999997</v>
      </c>
      <c r="F39" s="16">
        <v>1.97E-3</v>
      </c>
      <c r="G39" s="16"/>
    </row>
    <row r="40" spans="1:7" x14ac:dyDescent="0.25">
      <c r="A40" s="13" t="s">
        <v>1387</v>
      </c>
      <c r="B40" s="31" t="s">
        <v>1388</v>
      </c>
      <c r="C40" s="31" t="s">
        <v>603</v>
      </c>
      <c r="D40" s="14">
        <v>32375</v>
      </c>
      <c r="E40" s="15">
        <v>266.22000000000003</v>
      </c>
      <c r="F40" s="16">
        <v>1.8E-3</v>
      </c>
      <c r="G40" s="16"/>
    </row>
    <row r="41" spans="1:7" x14ac:dyDescent="0.25">
      <c r="A41" s="13" t="s">
        <v>1995</v>
      </c>
      <c r="B41" s="31" t="s">
        <v>1996</v>
      </c>
      <c r="C41" s="31" t="s">
        <v>478</v>
      </c>
      <c r="D41" s="14">
        <v>35475</v>
      </c>
      <c r="E41" s="15">
        <v>264.31</v>
      </c>
      <c r="F41" s="16">
        <v>1.7880000000000001E-3</v>
      </c>
      <c r="G41" s="16"/>
    </row>
    <row r="42" spans="1:7" x14ac:dyDescent="0.25">
      <c r="A42" s="13" t="s">
        <v>578</v>
      </c>
      <c r="B42" s="31" t="s">
        <v>579</v>
      </c>
      <c r="C42" s="31" t="s">
        <v>580</v>
      </c>
      <c r="D42" s="14">
        <v>192500</v>
      </c>
      <c r="E42" s="15">
        <v>259.14</v>
      </c>
      <c r="F42" s="16">
        <v>1.753E-3</v>
      </c>
      <c r="G42" s="16"/>
    </row>
    <row r="43" spans="1:7" x14ac:dyDescent="0.25">
      <c r="A43" s="13" t="s">
        <v>1059</v>
      </c>
      <c r="B43" s="31" t="s">
        <v>1060</v>
      </c>
      <c r="C43" s="31" t="s">
        <v>425</v>
      </c>
      <c r="D43" s="14">
        <v>52000</v>
      </c>
      <c r="E43" s="15">
        <v>233.92</v>
      </c>
      <c r="F43" s="16">
        <v>1.5820000000000001E-3</v>
      </c>
      <c r="G43" s="16"/>
    </row>
    <row r="44" spans="1:7" x14ac:dyDescent="0.25">
      <c r="A44" s="13" t="s">
        <v>384</v>
      </c>
      <c r="B44" s="31" t="s">
        <v>385</v>
      </c>
      <c r="C44" s="31" t="s">
        <v>386</v>
      </c>
      <c r="D44" s="14">
        <v>7500</v>
      </c>
      <c r="E44" s="15">
        <v>218.55</v>
      </c>
      <c r="F44" s="16">
        <v>1.4779999999999999E-3</v>
      </c>
      <c r="G44" s="16"/>
    </row>
    <row r="45" spans="1:7" x14ac:dyDescent="0.25">
      <c r="A45" s="13" t="s">
        <v>591</v>
      </c>
      <c r="B45" s="31" t="s">
        <v>592</v>
      </c>
      <c r="C45" s="31" t="s">
        <v>473</v>
      </c>
      <c r="D45" s="14">
        <v>82775</v>
      </c>
      <c r="E45" s="15">
        <v>217.38</v>
      </c>
      <c r="F45" s="16">
        <v>1.47E-3</v>
      </c>
      <c r="G45" s="16"/>
    </row>
    <row r="46" spans="1:7" x14ac:dyDescent="0.25">
      <c r="A46" s="13" t="s">
        <v>523</v>
      </c>
      <c r="B46" s="31" t="s">
        <v>524</v>
      </c>
      <c r="C46" s="31" t="s">
        <v>525</v>
      </c>
      <c r="D46" s="14">
        <v>1850</v>
      </c>
      <c r="E46" s="15">
        <v>212.52</v>
      </c>
      <c r="F46" s="16">
        <v>1.4369999999999999E-3</v>
      </c>
      <c r="G46" s="16"/>
    </row>
    <row r="47" spans="1:7" x14ac:dyDescent="0.25">
      <c r="A47" s="13" t="s">
        <v>1482</v>
      </c>
      <c r="B47" s="31" t="s">
        <v>1483</v>
      </c>
      <c r="C47" s="31" t="s">
        <v>363</v>
      </c>
      <c r="D47" s="14">
        <v>57500</v>
      </c>
      <c r="E47" s="15">
        <v>208.47</v>
      </c>
      <c r="F47" s="16">
        <v>1.41E-3</v>
      </c>
      <c r="G47" s="16"/>
    </row>
    <row r="48" spans="1:7" x14ac:dyDescent="0.25">
      <c r="A48" s="13" t="s">
        <v>1834</v>
      </c>
      <c r="B48" s="31" t="s">
        <v>1835</v>
      </c>
      <c r="C48" s="31" t="s">
        <v>580</v>
      </c>
      <c r="D48" s="14">
        <v>21600</v>
      </c>
      <c r="E48" s="15">
        <v>204.12</v>
      </c>
      <c r="F48" s="16">
        <v>1.3799999999999999E-3</v>
      </c>
      <c r="G48" s="16"/>
    </row>
    <row r="49" spans="1:7" x14ac:dyDescent="0.25">
      <c r="A49" s="13" t="s">
        <v>1070</v>
      </c>
      <c r="B49" s="31" t="s">
        <v>1071</v>
      </c>
      <c r="C49" s="31" t="s">
        <v>373</v>
      </c>
      <c r="D49" s="14">
        <v>5550</v>
      </c>
      <c r="E49" s="15">
        <v>203.39</v>
      </c>
      <c r="F49" s="16">
        <v>1.3760000000000001E-3</v>
      </c>
      <c r="G49" s="16"/>
    </row>
    <row r="50" spans="1:7" x14ac:dyDescent="0.25">
      <c r="A50" s="13" t="s">
        <v>445</v>
      </c>
      <c r="B50" s="31" t="s">
        <v>446</v>
      </c>
      <c r="C50" s="31" t="s">
        <v>396</v>
      </c>
      <c r="D50" s="14">
        <v>31900</v>
      </c>
      <c r="E50" s="15">
        <v>202.52</v>
      </c>
      <c r="F50" s="16">
        <v>1.3699999999999999E-3</v>
      </c>
      <c r="G50" s="16"/>
    </row>
    <row r="51" spans="1:7" x14ac:dyDescent="0.25">
      <c r="A51" s="13" t="s">
        <v>829</v>
      </c>
      <c r="B51" s="31" t="s">
        <v>830</v>
      </c>
      <c r="C51" s="31" t="s">
        <v>420</v>
      </c>
      <c r="D51" s="14">
        <v>8050</v>
      </c>
      <c r="E51" s="15">
        <v>197.86</v>
      </c>
      <c r="F51" s="16">
        <v>1.338E-3</v>
      </c>
      <c r="G51" s="16"/>
    </row>
    <row r="52" spans="1:7" x14ac:dyDescent="0.25">
      <c r="A52" s="13" t="s">
        <v>1997</v>
      </c>
      <c r="B52" s="31" t="s">
        <v>1998</v>
      </c>
      <c r="C52" s="31" t="s">
        <v>425</v>
      </c>
      <c r="D52" s="14">
        <v>90000</v>
      </c>
      <c r="E52" s="15">
        <v>176.43</v>
      </c>
      <c r="F52" s="16">
        <v>1.193E-3</v>
      </c>
      <c r="G52" s="16"/>
    </row>
    <row r="53" spans="1:7" x14ac:dyDescent="0.25">
      <c r="A53" s="13" t="s">
        <v>1999</v>
      </c>
      <c r="B53" s="31" t="s">
        <v>2000</v>
      </c>
      <c r="C53" s="31" t="s">
        <v>580</v>
      </c>
      <c r="D53" s="14">
        <v>140000</v>
      </c>
      <c r="E53" s="15">
        <v>150.4</v>
      </c>
      <c r="F53" s="16">
        <v>1.0169999999999999E-3</v>
      </c>
      <c r="G53" s="16"/>
    </row>
    <row r="54" spans="1:7" x14ac:dyDescent="0.25">
      <c r="A54" s="13" t="s">
        <v>813</v>
      </c>
      <c r="B54" s="31" t="s">
        <v>814</v>
      </c>
      <c r="C54" s="31" t="s">
        <v>355</v>
      </c>
      <c r="D54" s="14">
        <v>64350</v>
      </c>
      <c r="E54" s="15">
        <v>137.32</v>
      </c>
      <c r="F54" s="16">
        <v>9.2900000000000003E-4</v>
      </c>
      <c r="G54" s="16"/>
    </row>
    <row r="55" spans="1:7" x14ac:dyDescent="0.25">
      <c r="A55" s="13" t="s">
        <v>861</v>
      </c>
      <c r="B55" s="31" t="s">
        <v>862</v>
      </c>
      <c r="C55" s="31" t="s">
        <v>355</v>
      </c>
      <c r="D55" s="14">
        <v>135000</v>
      </c>
      <c r="E55" s="15">
        <v>125.91</v>
      </c>
      <c r="F55" s="16">
        <v>8.52E-4</v>
      </c>
      <c r="G55" s="16"/>
    </row>
    <row r="56" spans="1:7" x14ac:dyDescent="0.25">
      <c r="A56" s="13" t="s">
        <v>627</v>
      </c>
      <c r="B56" s="31" t="s">
        <v>628</v>
      </c>
      <c r="C56" s="31" t="s">
        <v>376</v>
      </c>
      <c r="D56" s="14">
        <v>1950</v>
      </c>
      <c r="E56" s="15">
        <v>115.33</v>
      </c>
      <c r="F56" s="16">
        <v>7.7999999999999999E-4</v>
      </c>
      <c r="G56" s="16"/>
    </row>
    <row r="57" spans="1:7" x14ac:dyDescent="0.25">
      <c r="A57" s="13" t="s">
        <v>504</v>
      </c>
      <c r="B57" s="31" t="s">
        <v>505</v>
      </c>
      <c r="C57" s="31" t="s">
        <v>425</v>
      </c>
      <c r="D57" s="14">
        <v>1375</v>
      </c>
      <c r="E57" s="15">
        <v>108.42</v>
      </c>
      <c r="F57" s="16">
        <v>7.3300000000000004E-4</v>
      </c>
      <c r="G57" s="16"/>
    </row>
    <row r="58" spans="1:7" x14ac:dyDescent="0.25">
      <c r="A58" s="13" t="s">
        <v>451</v>
      </c>
      <c r="B58" s="31" t="s">
        <v>452</v>
      </c>
      <c r="C58" s="31" t="s">
        <v>376</v>
      </c>
      <c r="D58" s="14">
        <v>1200</v>
      </c>
      <c r="E58" s="15">
        <v>99.17</v>
      </c>
      <c r="F58" s="16">
        <v>6.7100000000000005E-4</v>
      </c>
      <c r="G58" s="16"/>
    </row>
    <row r="59" spans="1:7" x14ac:dyDescent="0.25">
      <c r="A59" s="13" t="s">
        <v>1836</v>
      </c>
      <c r="B59" s="31" t="s">
        <v>1837</v>
      </c>
      <c r="C59" s="31" t="s">
        <v>1419</v>
      </c>
      <c r="D59" s="14">
        <v>7600</v>
      </c>
      <c r="E59" s="15">
        <v>83.55</v>
      </c>
      <c r="F59" s="16">
        <v>5.6499999999999996E-4</v>
      </c>
      <c r="G59" s="16"/>
    </row>
    <row r="60" spans="1:7" x14ac:dyDescent="0.25">
      <c r="A60" s="13" t="s">
        <v>823</v>
      </c>
      <c r="B60" s="31" t="s">
        <v>824</v>
      </c>
      <c r="C60" s="31" t="s">
        <v>396</v>
      </c>
      <c r="D60" s="14">
        <v>36750</v>
      </c>
      <c r="E60" s="15">
        <v>76.47</v>
      </c>
      <c r="F60" s="16">
        <v>5.1699999999999999E-4</v>
      </c>
      <c r="G60" s="16"/>
    </row>
    <row r="61" spans="1:7" x14ac:dyDescent="0.25">
      <c r="A61" s="13" t="s">
        <v>631</v>
      </c>
      <c r="B61" s="31" t="s">
        <v>632</v>
      </c>
      <c r="C61" s="31" t="s">
        <v>386</v>
      </c>
      <c r="D61" s="14">
        <v>1250</v>
      </c>
      <c r="E61" s="15">
        <v>75.47</v>
      </c>
      <c r="F61" s="16">
        <v>5.1000000000000004E-4</v>
      </c>
      <c r="G61" s="16"/>
    </row>
    <row r="62" spans="1:7" x14ac:dyDescent="0.25">
      <c r="A62" s="13" t="s">
        <v>517</v>
      </c>
      <c r="B62" s="31" t="s">
        <v>518</v>
      </c>
      <c r="C62" s="31" t="s">
        <v>417</v>
      </c>
      <c r="D62" s="14">
        <v>19500</v>
      </c>
      <c r="E62" s="15">
        <v>63.18</v>
      </c>
      <c r="F62" s="16">
        <v>4.2700000000000002E-4</v>
      </c>
      <c r="G62" s="16"/>
    </row>
    <row r="63" spans="1:7" x14ac:dyDescent="0.25">
      <c r="A63" s="13" t="s">
        <v>374</v>
      </c>
      <c r="B63" s="31" t="s">
        <v>375</v>
      </c>
      <c r="C63" s="31" t="s">
        <v>376</v>
      </c>
      <c r="D63" s="14">
        <v>3500</v>
      </c>
      <c r="E63" s="15">
        <v>60.39</v>
      </c>
      <c r="F63" s="16">
        <v>4.08E-4</v>
      </c>
      <c r="G63" s="16"/>
    </row>
    <row r="64" spans="1:7" x14ac:dyDescent="0.25">
      <c r="A64" s="13" t="s">
        <v>585</v>
      </c>
      <c r="B64" s="31" t="s">
        <v>586</v>
      </c>
      <c r="C64" s="31" t="s">
        <v>512</v>
      </c>
      <c r="D64" s="14">
        <v>2400</v>
      </c>
      <c r="E64" s="15">
        <v>59.25</v>
      </c>
      <c r="F64" s="16">
        <v>4.0099999999999999E-4</v>
      </c>
      <c r="G64" s="16"/>
    </row>
    <row r="65" spans="1:7" x14ac:dyDescent="0.25">
      <c r="A65" s="13" t="s">
        <v>412</v>
      </c>
      <c r="B65" s="31" t="s">
        <v>413</v>
      </c>
      <c r="C65" s="31" t="s">
        <v>414</v>
      </c>
      <c r="D65" s="14">
        <v>1200</v>
      </c>
      <c r="E65" s="15">
        <v>51.89</v>
      </c>
      <c r="F65" s="16">
        <v>3.5100000000000002E-4</v>
      </c>
      <c r="G65" s="16"/>
    </row>
    <row r="66" spans="1:7" x14ac:dyDescent="0.25">
      <c r="A66" s="13" t="s">
        <v>1846</v>
      </c>
      <c r="B66" s="31" t="s">
        <v>1847</v>
      </c>
      <c r="C66" s="31" t="s">
        <v>368</v>
      </c>
      <c r="D66" s="14">
        <v>10075</v>
      </c>
      <c r="E66" s="15">
        <v>50.69</v>
      </c>
      <c r="F66" s="16">
        <v>3.4299999999999999E-4</v>
      </c>
      <c r="G66" s="16"/>
    </row>
    <row r="67" spans="1:7" x14ac:dyDescent="0.25">
      <c r="A67" s="13" t="s">
        <v>2001</v>
      </c>
      <c r="B67" s="31" t="s">
        <v>2002</v>
      </c>
      <c r="C67" s="31" t="s">
        <v>525</v>
      </c>
      <c r="D67" s="14">
        <v>2100</v>
      </c>
      <c r="E67" s="15">
        <v>42.16</v>
      </c>
      <c r="F67" s="16">
        <v>2.8499999999999999E-4</v>
      </c>
      <c r="G67" s="16"/>
    </row>
    <row r="68" spans="1:7" x14ac:dyDescent="0.25">
      <c r="A68" s="13" t="s">
        <v>803</v>
      </c>
      <c r="B68" s="31" t="s">
        <v>804</v>
      </c>
      <c r="C68" s="31" t="s">
        <v>425</v>
      </c>
      <c r="D68" s="14">
        <v>3125</v>
      </c>
      <c r="E68" s="15">
        <v>40.18</v>
      </c>
      <c r="F68" s="16">
        <v>2.72E-4</v>
      </c>
      <c r="G68" s="16"/>
    </row>
    <row r="69" spans="1:7" x14ac:dyDescent="0.25">
      <c r="A69" s="13" t="s">
        <v>2003</v>
      </c>
      <c r="B69" s="31" t="s">
        <v>2004</v>
      </c>
      <c r="C69" s="31" t="s">
        <v>425</v>
      </c>
      <c r="D69" s="14">
        <v>3750</v>
      </c>
      <c r="E69" s="15">
        <v>38.369999999999997</v>
      </c>
      <c r="F69" s="16">
        <v>2.5900000000000001E-4</v>
      </c>
      <c r="G69" s="16"/>
    </row>
    <row r="70" spans="1:7" x14ac:dyDescent="0.25">
      <c r="A70" s="13" t="s">
        <v>1031</v>
      </c>
      <c r="B70" s="31" t="s">
        <v>1032</v>
      </c>
      <c r="C70" s="31" t="s">
        <v>603</v>
      </c>
      <c r="D70" s="14">
        <v>5000</v>
      </c>
      <c r="E70" s="15">
        <v>35.200000000000003</v>
      </c>
      <c r="F70" s="16">
        <v>2.3800000000000001E-4</v>
      </c>
      <c r="G70" s="16"/>
    </row>
    <row r="71" spans="1:7" x14ac:dyDescent="0.25">
      <c r="A71" s="13" t="s">
        <v>528</v>
      </c>
      <c r="B71" s="31" t="s">
        <v>529</v>
      </c>
      <c r="C71" s="31" t="s">
        <v>363</v>
      </c>
      <c r="D71" s="14">
        <v>2275</v>
      </c>
      <c r="E71" s="15">
        <v>33.659999999999997</v>
      </c>
      <c r="F71" s="16">
        <v>2.2800000000000001E-4</v>
      </c>
      <c r="G71" s="16"/>
    </row>
    <row r="72" spans="1:7" x14ac:dyDescent="0.25">
      <c r="A72" s="13" t="s">
        <v>2005</v>
      </c>
      <c r="B72" s="31" t="s">
        <v>2006</v>
      </c>
      <c r="C72" s="31" t="s">
        <v>525</v>
      </c>
      <c r="D72" s="14">
        <v>5400</v>
      </c>
      <c r="E72" s="15">
        <v>27.69</v>
      </c>
      <c r="F72" s="16">
        <v>1.8699999999999999E-4</v>
      </c>
      <c r="G72" s="16"/>
    </row>
    <row r="73" spans="1:7" x14ac:dyDescent="0.25">
      <c r="A73" s="13" t="s">
        <v>391</v>
      </c>
      <c r="B73" s="31" t="s">
        <v>392</v>
      </c>
      <c r="C73" s="31" t="s">
        <v>393</v>
      </c>
      <c r="D73" s="14">
        <v>6800</v>
      </c>
      <c r="E73" s="15">
        <v>23.61</v>
      </c>
      <c r="F73" s="16">
        <v>1.6000000000000001E-4</v>
      </c>
      <c r="G73" s="16"/>
    </row>
    <row r="74" spans="1:7" x14ac:dyDescent="0.25">
      <c r="A74" s="13" t="s">
        <v>2007</v>
      </c>
      <c r="B74" s="31" t="s">
        <v>2008</v>
      </c>
      <c r="C74" s="31" t="s">
        <v>349</v>
      </c>
      <c r="D74" s="14">
        <v>5400</v>
      </c>
      <c r="E74" s="15">
        <v>20.22</v>
      </c>
      <c r="F74" s="16">
        <v>1.37E-4</v>
      </c>
      <c r="G74" s="16"/>
    </row>
    <row r="75" spans="1:7" x14ac:dyDescent="0.25">
      <c r="A75" s="13" t="s">
        <v>572</v>
      </c>
      <c r="B75" s="31" t="s">
        <v>573</v>
      </c>
      <c r="C75" s="31" t="s">
        <v>542</v>
      </c>
      <c r="D75" s="14">
        <v>1000</v>
      </c>
      <c r="E75" s="15">
        <v>11.21</v>
      </c>
      <c r="F75" s="16">
        <v>7.6000000000000004E-5</v>
      </c>
      <c r="G75" s="16"/>
    </row>
    <row r="76" spans="1:7" x14ac:dyDescent="0.25">
      <c r="A76" s="13" t="s">
        <v>426</v>
      </c>
      <c r="B76" s="31" t="s">
        <v>427</v>
      </c>
      <c r="C76" s="31" t="s">
        <v>428</v>
      </c>
      <c r="D76" s="14">
        <v>2300</v>
      </c>
      <c r="E76" s="15">
        <v>10.15</v>
      </c>
      <c r="F76" s="16">
        <v>6.8999999999999997E-5</v>
      </c>
      <c r="G76" s="16"/>
    </row>
    <row r="77" spans="1:7" x14ac:dyDescent="0.25">
      <c r="A77" s="17" t="s">
        <v>230</v>
      </c>
      <c r="B77" s="32"/>
      <c r="C77" s="32"/>
      <c r="D77" s="18"/>
      <c r="E77" s="37">
        <f>SUM(E8:E76)</f>
        <v>42820.900000000009</v>
      </c>
      <c r="F77" s="38">
        <f>SUM(F8:F76)</f>
        <v>0.28960600000000003</v>
      </c>
      <c r="G77" s="21"/>
    </row>
    <row r="78" spans="1:7" x14ac:dyDescent="0.25">
      <c r="A78" s="17" t="s">
        <v>487</v>
      </c>
      <c r="B78" s="31"/>
      <c r="C78" s="31"/>
      <c r="D78" s="14"/>
      <c r="E78" s="15"/>
      <c r="F78" s="16"/>
      <c r="G78" s="16"/>
    </row>
    <row r="79" spans="1:7" x14ac:dyDescent="0.25">
      <c r="A79" s="17" t="s">
        <v>230</v>
      </c>
      <c r="B79" s="31"/>
      <c r="C79" s="31"/>
      <c r="D79" s="14"/>
      <c r="E79" s="39" t="s">
        <v>130</v>
      </c>
      <c r="F79" s="40" t="s">
        <v>130</v>
      </c>
      <c r="G79" s="16"/>
    </row>
    <row r="80" spans="1:7" x14ac:dyDescent="0.25">
      <c r="A80" s="24" t="s">
        <v>237</v>
      </c>
      <c r="B80" s="33"/>
      <c r="C80" s="33"/>
      <c r="D80" s="25"/>
      <c r="E80" s="28">
        <v>42820.9</v>
      </c>
      <c r="F80" s="29">
        <v>0.289605</v>
      </c>
      <c r="G80" s="21"/>
    </row>
    <row r="81" spans="1:7" x14ac:dyDescent="0.25">
      <c r="A81" s="13"/>
      <c r="B81" s="31"/>
      <c r="C81" s="31"/>
      <c r="D81" s="14"/>
      <c r="E81" s="15"/>
      <c r="F81" s="16"/>
      <c r="G81" s="16"/>
    </row>
    <row r="82" spans="1:7" x14ac:dyDescent="0.25">
      <c r="A82" s="17" t="s">
        <v>488</v>
      </c>
      <c r="B82" s="31"/>
      <c r="C82" s="31"/>
      <c r="D82" s="14"/>
      <c r="E82" s="15"/>
      <c r="F82" s="16"/>
      <c r="G82" s="16"/>
    </row>
    <row r="83" spans="1:7" x14ac:dyDescent="0.25">
      <c r="A83" s="17" t="s">
        <v>489</v>
      </c>
      <c r="B83" s="31"/>
      <c r="C83" s="31"/>
      <c r="D83" s="14"/>
      <c r="E83" s="15"/>
      <c r="F83" s="16"/>
      <c r="G83" s="16"/>
    </row>
    <row r="84" spans="1:7" x14ac:dyDescent="0.25">
      <c r="A84" s="13" t="s">
        <v>2009</v>
      </c>
      <c r="B84" s="31"/>
      <c r="C84" s="31" t="s">
        <v>428</v>
      </c>
      <c r="D84" s="44">
        <v>-2300</v>
      </c>
      <c r="E84" s="35">
        <v>-10.19</v>
      </c>
      <c r="F84" s="36">
        <v>-6.7999999999999999E-5</v>
      </c>
      <c r="G84" s="16"/>
    </row>
    <row r="85" spans="1:7" x14ac:dyDescent="0.25">
      <c r="A85" s="13" t="s">
        <v>2010</v>
      </c>
      <c r="B85" s="31"/>
      <c r="C85" s="31" t="s">
        <v>542</v>
      </c>
      <c r="D85" s="44">
        <v>-1000</v>
      </c>
      <c r="E85" s="35">
        <v>-11.22</v>
      </c>
      <c r="F85" s="36">
        <v>-7.4999999999999993E-5</v>
      </c>
      <c r="G85" s="16"/>
    </row>
    <row r="86" spans="1:7" x14ac:dyDescent="0.25">
      <c r="A86" s="13" t="s">
        <v>2011</v>
      </c>
      <c r="B86" s="31"/>
      <c r="C86" s="31" t="s">
        <v>349</v>
      </c>
      <c r="D86" s="44">
        <v>-5400</v>
      </c>
      <c r="E86" s="35">
        <v>-20.29</v>
      </c>
      <c r="F86" s="36">
        <v>-1.37E-4</v>
      </c>
      <c r="G86" s="16"/>
    </row>
    <row r="87" spans="1:7" x14ac:dyDescent="0.25">
      <c r="A87" s="13" t="s">
        <v>2012</v>
      </c>
      <c r="B87" s="31"/>
      <c r="C87" s="31" t="s">
        <v>393</v>
      </c>
      <c r="D87" s="44">
        <v>-6800</v>
      </c>
      <c r="E87" s="35">
        <v>-23.71</v>
      </c>
      <c r="F87" s="36">
        <v>-1.6000000000000001E-4</v>
      </c>
      <c r="G87" s="16"/>
    </row>
    <row r="88" spans="1:7" x14ac:dyDescent="0.25">
      <c r="A88" s="13" t="s">
        <v>2013</v>
      </c>
      <c r="B88" s="31"/>
      <c r="C88" s="31" t="s">
        <v>525</v>
      </c>
      <c r="D88" s="44">
        <v>-5400</v>
      </c>
      <c r="E88" s="35">
        <v>-27.86</v>
      </c>
      <c r="F88" s="36">
        <v>-1.8799999999999999E-4</v>
      </c>
      <c r="G88" s="16"/>
    </row>
    <row r="89" spans="1:7" x14ac:dyDescent="0.25">
      <c r="A89" s="13" t="s">
        <v>2014</v>
      </c>
      <c r="B89" s="31"/>
      <c r="C89" s="31" t="s">
        <v>363</v>
      </c>
      <c r="D89" s="44">
        <v>-2275</v>
      </c>
      <c r="E89" s="35">
        <v>-33.82</v>
      </c>
      <c r="F89" s="36">
        <v>-2.2800000000000001E-4</v>
      </c>
      <c r="G89" s="16"/>
    </row>
    <row r="90" spans="1:7" x14ac:dyDescent="0.25">
      <c r="A90" s="13" t="s">
        <v>2015</v>
      </c>
      <c r="B90" s="31"/>
      <c r="C90" s="31" t="s">
        <v>603</v>
      </c>
      <c r="D90" s="44">
        <v>-5000</v>
      </c>
      <c r="E90" s="35">
        <v>-35.340000000000003</v>
      </c>
      <c r="F90" s="36">
        <v>-2.3900000000000001E-4</v>
      </c>
      <c r="G90" s="16"/>
    </row>
    <row r="91" spans="1:7" x14ac:dyDescent="0.25">
      <c r="A91" s="13" t="s">
        <v>2016</v>
      </c>
      <c r="B91" s="31"/>
      <c r="C91" s="31" t="s">
        <v>425</v>
      </c>
      <c r="D91" s="44">
        <v>-3750</v>
      </c>
      <c r="E91" s="35">
        <v>-38.53</v>
      </c>
      <c r="F91" s="36">
        <v>-2.5999999999999998E-4</v>
      </c>
      <c r="G91" s="16"/>
    </row>
    <row r="92" spans="1:7" x14ac:dyDescent="0.25">
      <c r="A92" s="13" t="s">
        <v>2017</v>
      </c>
      <c r="B92" s="31"/>
      <c r="C92" s="31" t="s">
        <v>425</v>
      </c>
      <c r="D92" s="44">
        <v>-3125</v>
      </c>
      <c r="E92" s="35">
        <v>-40.380000000000003</v>
      </c>
      <c r="F92" s="36">
        <v>-2.7300000000000002E-4</v>
      </c>
      <c r="G92" s="16"/>
    </row>
    <row r="93" spans="1:7" x14ac:dyDescent="0.25">
      <c r="A93" s="13" t="s">
        <v>2018</v>
      </c>
      <c r="B93" s="31"/>
      <c r="C93" s="31" t="s">
        <v>525</v>
      </c>
      <c r="D93" s="44">
        <v>-2100</v>
      </c>
      <c r="E93" s="35">
        <v>-42.35</v>
      </c>
      <c r="F93" s="36">
        <v>-2.8600000000000001E-4</v>
      </c>
      <c r="G93" s="16"/>
    </row>
    <row r="94" spans="1:7" x14ac:dyDescent="0.25">
      <c r="A94" s="13" t="s">
        <v>2019</v>
      </c>
      <c r="B94" s="31"/>
      <c r="C94" s="31" t="s">
        <v>368</v>
      </c>
      <c r="D94" s="44">
        <v>-10075</v>
      </c>
      <c r="E94" s="35">
        <v>-50.27</v>
      </c>
      <c r="F94" s="36">
        <v>-3.4000000000000002E-4</v>
      </c>
      <c r="G94" s="16"/>
    </row>
    <row r="95" spans="1:7" x14ac:dyDescent="0.25">
      <c r="A95" s="13" t="s">
        <v>2020</v>
      </c>
      <c r="B95" s="31"/>
      <c r="C95" s="31" t="s">
        <v>414</v>
      </c>
      <c r="D95" s="44">
        <v>-1200</v>
      </c>
      <c r="E95" s="35">
        <v>-52.01</v>
      </c>
      <c r="F95" s="36">
        <v>-3.5100000000000002E-4</v>
      </c>
      <c r="G95" s="16"/>
    </row>
    <row r="96" spans="1:7" x14ac:dyDescent="0.25">
      <c r="A96" s="13" t="s">
        <v>2021</v>
      </c>
      <c r="B96" s="31"/>
      <c r="C96" s="31" t="s">
        <v>512</v>
      </c>
      <c r="D96" s="44">
        <v>-2400</v>
      </c>
      <c r="E96" s="35">
        <v>-59.54</v>
      </c>
      <c r="F96" s="36">
        <v>-4.0200000000000001E-4</v>
      </c>
      <c r="G96" s="16"/>
    </row>
    <row r="97" spans="1:7" x14ac:dyDescent="0.25">
      <c r="A97" s="13" t="s">
        <v>2022</v>
      </c>
      <c r="B97" s="31"/>
      <c r="C97" s="31" t="s">
        <v>376</v>
      </c>
      <c r="D97" s="44">
        <v>-3500</v>
      </c>
      <c r="E97" s="35">
        <v>-60.74</v>
      </c>
      <c r="F97" s="36">
        <v>-4.0999999999999999E-4</v>
      </c>
      <c r="G97" s="16"/>
    </row>
    <row r="98" spans="1:7" x14ac:dyDescent="0.25">
      <c r="A98" s="13" t="s">
        <v>2023</v>
      </c>
      <c r="B98" s="31"/>
      <c r="C98" s="31" t="s">
        <v>417</v>
      </c>
      <c r="D98" s="44">
        <v>-19500</v>
      </c>
      <c r="E98" s="35">
        <v>-63.46</v>
      </c>
      <c r="F98" s="36">
        <v>-4.2900000000000002E-4</v>
      </c>
      <c r="G98" s="16"/>
    </row>
    <row r="99" spans="1:7" x14ac:dyDescent="0.25">
      <c r="A99" s="13" t="s">
        <v>2024</v>
      </c>
      <c r="B99" s="31"/>
      <c r="C99" s="31" t="s">
        <v>386</v>
      </c>
      <c r="D99" s="44">
        <v>-1250</v>
      </c>
      <c r="E99" s="35">
        <v>-75.64</v>
      </c>
      <c r="F99" s="36">
        <v>-5.1099999999999995E-4</v>
      </c>
      <c r="G99" s="16"/>
    </row>
    <row r="100" spans="1:7" x14ac:dyDescent="0.25">
      <c r="A100" s="13" t="s">
        <v>2025</v>
      </c>
      <c r="B100" s="31"/>
      <c r="C100" s="31" t="s">
        <v>396</v>
      </c>
      <c r="D100" s="44">
        <v>-36750</v>
      </c>
      <c r="E100" s="35">
        <v>-76.7</v>
      </c>
      <c r="F100" s="36">
        <v>-5.1800000000000001E-4</v>
      </c>
      <c r="G100" s="16"/>
    </row>
    <row r="101" spans="1:7" x14ac:dyDescent="0.25">
      <c r="A101" s="13" t="s">
        <v>2026</v>
      </c>
      <c r="B101" s="31"/>
      <c r="C101" s="31" t="s">
        <v>1419</v>
      </c>
      <c r="D101" s="44">
        <v>-7600</v>
      </c>
      <c r="E101" s="35">
        <v>-83.8</v>
      </c>
      <c r="F101" s="36">
        <v>-5.6599999999999999E-4</v>
      </c>
      <c r="G101" s="16"/>
    </row>
    <row r="102" spans="1:7" x14ac:dyDescent="0.25">
      <c r="A102" s="13" t="s">
        <v>2027</v>
      </c>
      <c r="B102" s="31"/>
      <c r="C102" s="31" t="s">
        <v>376</v>
      </c>
      <c r="D102" s="44">
        <v>-1200</v>
      </c>
      <c r="E102" s="35">
        <v>-99.58</v>
      </c>
      <c r="F102" s="36">
        <v>-6.7299999999999999E-4</v>
      </c>
      <c r="G102" s="16"/>
    </row>
    <row r="103" spans="1:7" x14ac:dyDescent="0.25">
      <c r="A103" s="13" t="s">
        <v>2028</v>
      </c>
      <c r="B103" s="31"/>
      <c r="C103" s="31" t="s">
        <v>425</v>
      </c>
      <c r="D103" s="44">
        <v>-1375</v>
      </c>
      <c r="E103" s="35">
        <v>-109.05</v>
      </c>
      <c r="F103" s="36">
        <v>-7.3700000000000002E-4</v>
      </c>
      <c r="G103" s="16"/>
    </row>
    <row r="104" spans="1:7" x14ac:dyDescent="0.25">
      <c r="A104" s="13" t="s">
        <v>2029</v>
      </c>
      <c r="B104" s="31"/>
      <c r="C104" s="31" t="s">
        <v>376</v>
      </c>
      <c r="D104" s="44">
        <v>-1950</v>
      </c>
      <c r="E104" s="35">
        <v>-115.28</v>
      </c>
      <c r="F104" s="36">
        <v>-7.7899999999999996E-4</v>
      </c>
      <c r="G104" s="16"/>
    </row>
    <row r="105" spans="1:7" x14ac:dyDescent="0.25">
      <c r="A105" s="13" t="s">
        <v>2030</v>
      </c>
      <c r="B105" s="31"/>
      <c r="C105" s="31" t="s">
        <v>355</v>
      </c>
      <c r="D105" s="44">
        <v>-135000</v>
      </c>
      <c r="E105" s="35">
        <v>-126.33</v>
      </c>
      <c r="F105" s="36">
        <v>-8.5400000000000005E-4</v>
      </c>
      <c r="G105" s="16"/>
    </row>
    <row r="106" spans="1:7" x14ac:dyDescent="0.25">
      <c r="A106" s="13" t="s">
        <v>2031</v>
      </c>
      <c r="B106" s="31"/>
      <c r="C106" s="31" t="s">
        <v>355</v>
      </c>
      <c r="D106" s="44">
        <v>-64350</v>
      </c>
      <c r="E106" s="35">
        <v>-137.74</v>
      </c>
      <c r="F106" s="36">
        <v>-9.3099999999999997E-4</v>
      </c>
      <c r="G106" s="16"/>
    </row>
    <row r="107" spans="1:7" x14ac:dyDescent="0.25">
      <c r="A107" s="13" t="s">
        <v>2032</v>
      </c>
      <c r="B107" s="31"/>
      <c r="C107" s="31" t="s">
        <v>580</v>
      </c>
      <c r="D107" s="44">
        <v>-140000</v>
      </c>
      <c r="E107" s="35">
        <v>-150.91</v>
      </c>
      <c r="F107" s="36">
        <v>-1.0200000000000001E-3</v>
      </c>
      <c r="G107" s="16"/>
    </row>
    <row r="108" spans="1:7" x14ac:dyDescent="0.25">
      <c r="A108" s="13" t="s">
        <v>2033</v>
      </c>
      <c r="B108" s="31"/>
      <c r="C108" s="31" t="s">
        <v>425</v>
      </c>
      <c r="D108" s="44">
        <v>-90000</v>
      </c>
      <c r="E108" s="35">
        <v>-176.8</v>
      </c>
      <c r="F108" s="36">
        <v>-1.1950000000000001E-3</v>
      </c>
      <c r="G108" s="16"/>
    </row>
    <row r="109" spans="1:7" x14ac:dyDescent="0.25">
      <c r="A109" s="13" t="s">
        <v>2034</v>
      </c>
      <c r="B109" s="31"/>
      <c r="C109" s="31" t="s">
        <v>420</v>
      </c>
      <c r="D109" s="44">
        <v>-8050</v>
      </c>
      <c r="E109" s="35">
        <v>-198.46</v>
      </c>
      <c r="F109" s="36">
        <v>-1.3420000000000001E-3</v>
      </c>
      <c r="G109" s="16"/>
    </row>
    <row r="110" spans="1:7" x14ac:dyDescent="0.25">
      <c r="A110" s="13" t="s">
        <v>2035</v>
      </c>
      <c r="B110" s="31"/>
      <c r="C110" s="31" t="s">
        <v>396</v>
      </c>
      <c r="D110" s="44">
        <v>-31900</v>
      </c>
      <c r="E110" s="35">
        <v>-203.84</v>
      </c>
      <c r="F110" s="36">
        <v>-1.3780000000000001E-3</v>
      </c>
      <c r="G110" s="16"/>
    </row>
    <row r="111" spans="1:7" x14ac:dyDescent="0.25">
      <c r="A111" s="13" t="s">
        <v>2036</v>
      </c>
      <c r="B111" s="31"/>
      <c r="C111" s="31" t="s">
        <v>373</v>
      </c>
      <c r="D111" s="44">
        <v>-5550</v>
      </c>
      <c r="E111" s="35">
        <v>-204.25</v>
      </c>
      <c r="F111" s="36">
        <v>-1.3810000000000001E-3</v>
      </c>
      <c r="G111" s="16"/>
    </row>
    <row r="112" spans="1:7" x14ac:dyDescent="0.25">
      <c r="A112" s="13" t="s">
        <v>2037</v>
      </c>
      <c r="B112" s="31"/>
      <c r="C112" s="31" t="s">
        <v>580</v>
      </c>
      <c r="D112" s="44">
        <v>-21600</v>
      </c>
      <c r="E112" s="35">
        <v>-205.18</v>
      </c>
      <c r="F112" s="36">
        <v>-1.387E-3</v>
      </c>
      <c r="G112" s="16"/>
    </row>
    <row r="113" spans="1:7" x14ac:dyDescent="0.25">
      <c r="A113" s="13" t="s">
        <v>2038</v>
      </c>
      <c r="B113" s="31"/>
      <c r="C113" s="31" t="s">
        <v>363</v>
      </c>
      <c r="D113" s="44">
        <v>-57500</v>
      </c>
      <c r="E113" s="35">
        <v>-209.82</v>
      </c>
      <c r="F113" s="36">
        <v>-1.4189999999999999E-3</v>
      </c>
      <c r="G113" s="16"/>
    </row>
    <row r="114" spans="1:7" x14ac:dyDescent="0.25">
      <c r="A114" s="13" t="s">
        <v>2039</v>
      </c>
      <c r="B114" s="31"/>
      <c r="C114" s="31" t="s">
        <v>525</v>
      </c>
      <c r="D114" s="44">
        <v>-1850</v>
      </c>
      <c r="E114" s="35">
        <v>-214.19</v>
      </c>
      <c r="F114" s="36">
        <v>-1.4480000000000001E-3</v>
      </c>
      <c r="G114" s="16"/>
    </row>
    <row r="115" spans="1:7" x14ac:dyDescent="0.25">
      <c r="A115" s="13" t="s">
        <v>2040</v>
      </c>
      <c r="B115" s="31"/>
      <c r="C115" s="31" t="s">
        <v>473</v>
      </c>
      <c r="D115" s="44">
        <v>-82775</v>
      </c>
      <c r="E115" s="35">
        <v>-215.26</v>
      </c>
      <c r="F115" s="36">
        <v>-1.4549999999999999E-3</v>
      </c>
      <c r="G115" s="16"/>
    </row>
    <row r="116" spans="1:7" x14ac:dyDescent="0.25">
      <c r="A116" s="13" t="s">
        <v>2041</v>
      </c>
      <c r="B116" s="31"/>
      <c r="C116" s="31" t="s">
        <v>386</v>
      </c>
      <c r="D116" s="44">
        <v>-7500</v>
      </c>
      <c r="E116" s="35">
        <v>-218.54</v>
      </c>
      <c r="F116" s="36">
        <v>-1.4779999999999999E-3</v>
      </c>
      <c r="G116" s="16"/>
    </row>
    <row r="117" spans="1:7" x14ac:dyDescent="0.25">
      <c r="A117" s="13" t="s">
        <v>2042</v>
      </c>
      <c r="B117" s="31"/>
      <c r="C117" s="31" t="s">
        <v>425</v>
      </c>
      <c r="D117" s="44">
        <v>-52000</v>
      </c>
      <c r="E117" s="35">
        <v>-233.22</v>
      </c>
      <c r="F117" s="36">
        <v>-1.5770000000000001E-3</v>
      </c>
      <c r="G117" s="16"/>
    </row>
    <row r="118" spans="1:7" x14ac:dyDescent="0.25">
      <c r="A118" s="13" t="s">
        <v>2043</v>
      </c>
      <c r="B118" s="31"/>
      <c r="C118" s="31" t="s">
        <v>580</v>
      </c>
      <c r="D118" s="44">
        <v>-192500</v>
      </c>
      <c r="E118" s="35">
        <v>-260.24</v>
      </c>
      <c r="F118" s="36">
        <v>-1.7600000000000001E-3</v>
      </c>
      <c r="G118" s="16"/>
    </row>
    <row r="119" spans="1:7" x14ac:dyDescent="0.25">
      <c r="A119" s="13" t="s">
        <v>2044</v>
      </c>
      <c r="B119" s="31"/>
      <c r="C119" s="31" t="s">
        <v>603</v>
      </c>
      <c r="D119" s="44">
        <v>-32375</v>
      </c>
      <c r="E119" s="35">
        <v>-265.73</v>
      </c>
      <c r="F119" s="36">
        <v>-1.797E-3</v>
      </c>
      <c r="G119" s="16"/>
    </row>
    <row r="120" spans="1:7" x14ac:dyDescent="0.25">
      <c r="A120" s="13" t="s">
        <v>2045</v>
      </c>
      <c r="B120" s="31"/>
      <c r="C120" s="31" t="s">
        <v>478</v>
      </c>
      <c r="D120" s="44">
        <v>-35475</v>
      </c>
      <c r="E120" s="35">
        <v>-265.92</v>
      </c>
      <c r="F120" s="36">
        <v>-1.7979999999999999E-3</v>
      </c>
      <c r="G120" s="16"/>
    </row>
    <row r="121" spans="1:7" x14ac:dyDescent="0.25">
      <c r="A121" s="13" t="s">
        <v>2046</v>
      </c>
      <c r="B121" s="31"/>
      <c r="C121" s="31" t="s">
        <v>470</v>
      </c>
      <c r="D121" s="44">
        <v>-16100</v>
      </c>
      <c r="E121" s="35">
        <v>-291.88</v>
      </c>
      <c r="F121" s="36">
        <v>-1.9740000000000001E-3</v>
      </c>
      <c r="G121" s="16"/>
    </row>
    <row r="122" spans="1:7" x14ac:dyDescent="0.25">
      <c r="A122" s="13" t="s">
        <v>2047</v>
      </c>
      <c r="B122" s="31"/>
      <c r="C122" s="31" t="s">
        <v>532</v>
      </c>
      <c r="D122" s="44">
        <v>-55000</v>
      </c>
      <c r="E122" s="35">
        <v>-352.5</v>
      </c>
      <c r="F122" s="36">
        <v>-2.3830000000000001E-3</v>
      </c>
      <c r="G122" s="16"/>
    </row>
    <row r="123" spans="1:7" x14ac:dyDescent="0.25">
      <c r="A123" s="13" t="s">
        <v>2048</v>
      </c>
      <c r="B123" s="31"/>
      <c r="C123" s="31" t="s">
        <v>363</v>
      </c>
      <c r="D123" s="44">
        <v>-17425</v>
      </c>
      <c r="E123" s="35">
        <v>-363.94</v>
      </c>
      <c r="F123" s="36">
        <v>-2.4610000000000001E-3</v>
      </c>
      <c r="G123" s="16"/>
    </row>
    <row r="124" spans="1:7" x14ac:dyDescent="0.25">
      <c r="A124" s="13" t="s">
        <v>2049</v>
      </c>
      <c r="B124" s="31"/>
      <c r="C124" s="31" t="s">
        <v>349</v>
      </c>
      <c r="D124" s="44">
        <v>-85000</v>
      </c>
      <c r="E124" s="35">
        <v>-369.2</v>
      </c>
      <c r="F124" s="36">
        <v>-2.496E-3</v>
      </c>
      <c r="G124" s="16"/>
    </row>
    <row r="125" spans="1:7" x14ac:dyDescent="0.25">
      <c r="A125" s="13" t="s">
        <v>2050</v>
      </c>
      <c r="B125" s="31"/>
      <c r="C125" s="31" t="s">
        <v>373</v>
      </c>
      <c r="D125" s="44">
        <v>-140400</v>
      </c>
      <c r="E125" s="35">
        <v>-386.38</v>
      </c>
      <c r="F125" s="36">
        <v>-2.6129999999999999E-3</v>
      </c>
      <c r="G125" s="16"/>
    </row>
    <row r="126" spans="1:7" x14ac:dyDescent="0.25">
      <c r="A126" s="13" t="s">
        <v>2051</v>
      </c>
      <c r="B126" s="31"/>
      <c r="C126" s="31" t="s">
        <v>373</v>
      </c>
      <c r="D126" s="44">
        <v>-6700</v>
      </c>
      <c r="E126" s="35">
        <v>-386.77</v>
      </c>
      <c r="F126" s="36">
        <v>-2.6150000000000001E-3</v>
      </c>
      <c r="G126" s="16"/>
    </row>
    <row r="127" spans="1:7" x14ac:dyDescent="0.25">
      <c r="A127" s="13" t="s">
        <v>2052</v>
      </c>
      <c r="B127" s="31"/>
      <c r="C127" s="31" t="s">
        <v>425</v>
      </c>
      <c r="D127" s="44">
        <v>-92300</v>
      </c>
      <c r="E127" s="35">
        <v>-388.63</v>
      </c>
      <c r="F127" s="36">
        <v>-2.6280000000000001E-3</v>
      </c>
      <c r="G127" s="16"/>
    </row>
    <row r="128" spans="1:7" x14ac:dyDescent="0.25">
      <c r="A128" s="13" t="s">
        <v>2053</v>
      </c>
      <c r="B128" s="31"/>
      <c r="C128" s="31" t="s">
        <v>376</v>
      </c>
      <c r="D128" s="44">
        <v>-22400</v>
      </c>
      <c r="E128" s="35">
        <v>-422.93</v>
      </c>
      <c r="F128" s="36">
        <v>-2.8600000000000001E-3</v>
      </c>
      <c r="G128" s="16"/>
    </row>
    <row r="129" spans="1:7" x14ac:dyDescent="0.25">
      <c r="A129" s="13" t="s">
        <v>2054</v>
      </c>
      <c r="B129" s="31"/>
      <c r="C129" s="31" t="s">
        <v>420</v>
      </c>
      <c r="D129" s="44">
        <v>-63250</v>
      </c>
      <c r="E129" s="35">
        <v>-454.96</v>
      </c>
      <c r="F129" s="36">
        <v>-3.0760000000000002E-3</v>
      </c>
      <c r="G129" s="16"/>
    </row>
    <row r="130" spans="1:7" x14ac:dyDescent="0.25">
      <c r="A130" s="13" t="s">
        <v>2055</v>
      </c>
      <c r="B130" s="31"/>
      <c r="C130" s="31" t="s">
        <v>437</v>
      </c>
      <c r="D130" s="44">
        <v>-129600</v>
      </c>
      <c r="E130" s="35">
        <v>-464.1</v>
      </c>
      <c r="F130" s="36">
        <v>-3.1380000000000002E-3</v>
      </c>
      <c r="G130" s="16"/>
    </row>
    <row r="131" spans="1:7" x14ac:dyDescent="0.25">
      <c r="A131" s="13" t="s">
        <v>2056</v>
      </c>
      <c r="B131" s="31"/>
      <c r="C131" s="31" t="s">
        <v>355</v>
      </c>
      <c r="D131" s="44">
        <v>-265000</v>
      </c>
      <c r="E131" s="35">
        <v>-497.17</v>
      </c>
      <c r="F131" s="36">
        <v>-3.362E-3</v>
      </c>
      <c r="G131" s="16"/>
    </row>
    <row r="132" spans="1:7" x14ac:dyDescent="0.25">
      <c r="A132" s="13" t="s">
        <v>2057</v>
      </c>
      <c r="B132" s="31"/>
      <c r="C132" s="31" t="s">
        <v>368</v>
      </c>
      <c r="D132" s="44">
        <v>-14525</v>
      </c>
      <c r="E132" s="35">
        <v>-509.54</v>
      </c>
      <c r="F132" s="36">
        <v>-3.4459999999999998E-3</v>
      </c>
      <c r="G132" s="16"/>
    </row>
    <row r="133" spans="1:7" x14ac:dyDescent="0.25">
      <c r="A133" s="13" t="s">
        <v>2058</v>
      </c>
      <c r="B133" s="31"/>
      <c r="C133" s="31" t="s">
        <v>363</v>
      </c>
      <c r="D133" s="44">
        <v>-48400</v>
      </c>
      <c r="E133" s="35">
        <v>-570.01</v>
      </c>
      <c r="F133" s="36">
        <v>-3.8549999999999999E-3</v>
      </c>
      <c r="G133" s="16"/>
    </row>
    <row r="134" spans="1:7" x14ac:dyDescent="0.25">
      <c r="A134" s="13" t="s">
        <v>2059</v>
      </c>
      <c r="B134" s="31"/>
      <c r="C134" s="31" t="s">
        <v>376</v>
      </c>
      <c r="D134" s="44">
        <v>-9700</v>
      </c>
      <c r="E134" s="35">
        <v>-588.65</v>
      </c>
      <c r="F134" s="36">
        <v>-3.9810000000000002E-3</v>
      </c>
      <c r="G134" s="16"/>
    </row>
    <row r="135" spans="1:7" x14ac:dyDescent="0.25">
      <c r="A135" s="13" t="s">
        <v>2060</v>
      </c>
      <c r="B135" s="31"/>
      <c r="C135" s="31" t="s">
        <v>355</v>
      </c>
      <c r="D135" s="44">
        <v>-34650</v>
      </c>
      <c r="E135" s="35">
        <v>-591.54</v>
      </c>
      <c r="F135" s="36">
        <v>-4.0000000000000001E-3</v>
      </c>
      <c r="G135" s="16"/>
    </row>
    <row r="136" spans="1:7" x14ac:dyDescent="0.25">
      <c r="A136" s="13" t="s">
        <v>2061</v>
      </c>
      <c r="B136" s="31"/>
      <c r="C136" s="31" t="s">
        <v>355</v>
      </c>
      <c r="D136" s="44">
        <v>-97500</v>
      </c>
      <c r="E136" s="35">
        <v>-756.41</v>
      </c>
      <c r="F136" s="36">
        <v>-5.1149999999999998E-3</v>
      </c>
      <c r="G136" s="16"/>
    </row>
    <row r="137" spans="1:7" x14ac:dyDescent="0.25">
      <c r="A137" s="13" t="s">
        <v>2062</v>
      </c>
      <c r="B137" s="31"/>
      <c r="C137" s="31" t="s">
        <v>425</v>
      </c>
      <c r="D137" s="44">
        <v>-147000</v>
      </c>
      <c r="E137" s="35">
        <v>-803.65</v>
      </c>
      <c r="F137" s="36">
        <v>-5.4349999999999997E-3</v>
      </c>
      <c r="G137" s="16"/>
    </row>
    <row r="138" spans="1:7" x14ac:dyDescent="0.25">
      <c r="A138" s="13" t="s">
        <v>2063</v>
      </c>
      <c r="B138" s="31"/>
      <c r="C138" s="31" t="s">
        <v>379</v>
      </c>
      <c r="D138" s="44">
        <v>-141400</v>
      </c>
      <c r="E138" s="35">
        <v>-844.79</v>
      </c>
      <c r="F138" s="36">
        <v>-5.7130000000000002E-3</v>
      </c>
      <c r="G138" s="16"/>
    </row>
    <row r="139" spans="1:7" x14ac:dyDescent="0.25">
      <c r="A139" s="13" t="s">
        <v>2064</v>
      </c>
      <c r="B139" s="31"/>
      <c r="C139" s="31" t="s">
        <v>355</v>
      </c>
      <c r="D139" s="44">
        <v>-872000</v>
      </c>
      <c r="E139" s="35">
        <v>-887.96</v>
      </c>
      <c r="F139" s="36">
        <v>-6.0049999999999999E-3</v>
      </c>
      <c r="G139" s="16"/>
    </row>
    <row r="140" spans="1:7" x14ac:dyDescent="0.25">
      <c r="A140" s="13" t="s">
        <v>2065</v>
      </c>
      <c r="B140" s="31"/>
      <c r="C140" s="31" t="s">
        <v>420</v>
      </c>
      <c r="D140" s="44">
        <v>-30625</v>
      </c>
      <c r="E140" s="35">
        <v>-921</v>
      </c>
      <c r="F140" s="36">
        <v>-6.228E-3</v>
      </c>
      <c r="G140" s="16"/>
    </row>
    <row r="141" spans="1:7" x14ac:dyDescent="0.25">
      <c r="A141" s="13" t="s">
        <v>2066</v>
      </c>
      <c r="B141" s="31"/>
      <c r="C141" s="31" t="s">
        <v>355</v>
      </c>
      <c r="D141" s="44">
        <v>-85400</v>
      </c>
      <c r="E141" s="35">
        <v>-1073.8599999999999</v>
      </c>
      <c r="F141" s="36">
        <v>-7.2620000000000002E-3</v>
      </c>
      <c r="G141" s="16"/>
    </row>
    <row r="142" spans="1:7" x14ac:dyDescent="0.25">
      <c r="A142" s="13" t="s">
        <v>2067</v>
      </c>
      <c r="B142" s="31"/>
      <c r="C142" s="31" t="s">
        <v>376</v>
      </c>
      <c r="D142" s="44">
        <v>-28000</v>
      </c>
      <c r="E142" s="35">
        <v>-1157.4100000000001</v>
      </c>
      <c r="F142" s="36">
        <v>-7.8270000000000006E-3</v>
      </c>
      <c r="G142" s="16"/>
    </row>
    <row r="143" spans="1:7" x14ac:dyDescent="0.25">
      <c r="A143" s="13" t="s">
        <v>2068</v>
      </c>
      <c r="B143" s="31"/>
      <c r="C143" s="31" t="s">
        <v>425</v>
      </c>
      <c r="D143" s="44">
        <v>-511500</v>
      </c>
      <c r="E143" s="35">
        <v>-1244.99</v>
      </c>
      <c r="F143" s="36">
        <v>-8.4200000000000004E-3</v>
      </c>
      <c r="G143" s="16"/>
    </row>
    <row r="144" spans="1:7" x14ac:dyDescent="0.25">
      <c r="A144" s="13" t="s">
        <v>2069</v>
      </c>
      <c r="B144" s="31"/>
      <c r="C144" s="31" t="s">
        <v>545</v>
      </c>
      <c r="D144" s="44">
        <v>-392700</v>
      </c>
      <c r="E144" s="35">
        <v>-1559.22</v>
      </c>
      <c r="F144" s="36">
        <v>-1.0545000000000001E-2</v>
      </c>
      <c r="G144" s="16"/>
    </row>
    <row r="145" spans="1:7" x14ac:dyDescent="0.25">
      <c r="A145" s="13" t="s">
        <v>2070</v>
      </c>
      <c r="B145" s="31"/>
      <c r="C145" s="31" t="s">
        <v>393</v>
      </c>
      <c r="D145" s="44">
        <v>-98800</v>
      </c>
      <c r="E145" s="35">
        <v>-1614.05</v>
      </c>
      <c r="F145" s="36">
        <v>-1.0916E-2</v>
      </c>
      <c r="G145" s="16"/>
    </row>
    <row r="146" spans="1:7" x14ac:dyDescent="0.25">
      <c r="A146" s="13" t="s">
        <v>2071</v>
      </c>
      <c r="B146" s="31"/>
      <c r="C146" s="31" t="s">
        <v>1842</v>
      </c>
      <c r="D146" s="44">
        <v>-73500</v>
      </c>
      <c r="E146" s="35">
        <v>-1692.15</v>
      </c>
      <c r="F146" s="36">
        <v>-1.1443999999999999E-2</v>
      </c>
      <c r="G146" s="16"/>
    </row>
    <row r="147" spans="1:7" x14ac:dyDescent="0.25">
      <c r="A147" s="13" t="s">
        <v>2072</v>
      </c>
      <c r="B147" s="31"/>
      <c r="C147" s="31" t="s">
        <v>525</v>
      </c>
      <c r="D147" s="44">
        <v>-69750</v>
      </c>
      <c r="E147" s="35">
        <v>-1756.72</v>
      </c>
      <c r="F147" s="36">
        <v>-1.1880999999999999E-2</v>
      </c>
      <c r="G147" s="16"/>
    </row>
    <row r="148" spans="1:7" x14ac:dyDescent="0.25">
      <c r="A148" s="13" t="s">
        <v>2073</v>
      </c>
      <c r="B148" s="31"/>
      <c r="C148" s="31" t="s">
        <v>539</v>
      </c>
      <c r="D148" s="44">
        <v>-53400</v>
      </c>
      <c r="E148" s="35">
        <v>-2109.62</v>
      </c>
      <c r="F148" s="36">
        <v>-1.4267E-2</v>
      </c>
      <c r="G148" s="16"/>
    </row>
    <row r="149" spans="1:7" x14ac:dyDescent="0.25">
      <c r="A149" s="13" t="s">
        <v>2074</v>
      </c>
      <c r="B149" s="31"/>
      <c r="C149" s="31" t="s">
        <v>355</v>
      </c>
      <c r="D149" s="44">
        <v>-234000</v>
      </c>
      <c r="E149" s="35">
        <v>-2335.3200000000002</v>
      </c>
      <c r="F149" s="36">
        <v>-1.5793999999999999E-2</v>
      </c>
      <c r="G149" s="16"/>
    </row>
    <row r="150" spans="1:7" x14ac:dyDescent="0.25">
      <c r="A150" s="13" t="s">
        <v>2075</v>
      </c>
      <c r="B150" s="31"/>
      <c r="C150" s="31" t="s">
        <v>393</v>
      </c>
      <c r="D150" s="44">
        <v>-40520000</v>
      </c>
      <c r="E150" s="35">
        <v>-3675.16</v>
      </c>
      <c r="F150" s="36">
        <v>-2.4854999999999999E-2</v>
      </c>
      <c r="G150" s="16"/>
    </row>
    <row r="151" spans="1:7" x14ac:dyDescent="0.25">
      <c r="A151" s="13" t="s">
        <v>2076</v>
      </c>
      <c r="B151" s="31"/>
      <c r="C151" s="31" t="s">
        <v>355</v>
      </c>
      <c r="D151" s="44">
        <v>-471250</v>
      </c>
      <c r="E151" s="35">
        <v>-4667.5</v>
      </c>
      <c r="F151" s="36">
        <v>-3.1566999999999998E-2</v>
      </c>
      <c r="G151" s="16"/>
    </row>
    <row r="152" spans="1:7" x14ac:dyDescent="0.25">
      <c r="A152" s="13" t="s">
        <v>2077</v>
      </c>
      <c r="B152" s="31"/>
      <c r="C152" s="31" t="s">
        <v>437</v>
      </c>
      <c r="D152" s="44">
        <v>-381000</v>
      </c>
      <c r="E152" s="35">
        <v>-4838.8900000000003</v>
      </c>
      <c r="F152" s="36">
        <v>-3.2725999999999998E-2</v>
      </c>
      <c r="G152" s="16"/>
    </row>
    <row r="153" spans="1:7" x14ac:dyDescent="0.25">
      <c r="A153" s="17" t="s">
        <v>230</v>
      </c>
      <c r="B153" s="32"/>
      <c r="C153" s="32"/>
      <c r="D153" s="18"/>
      <c r="E153" s="42">
        <v>-42993.09</v>
      </c>
      <c r="F153" s="43">
        <v>-0.290738</v>
      </c>
      <c r="G153" s="21"/>
    </row>
    <row r="154" spans="1:7" x14ac:dyDescent="0.25">
      <c r="A154" s="17"/>
      <c r="B154" s="32"/>
      <c r="C154" s="32"/>
      <c r="D154" s="18"/>
      <c r="E154" s="65"/>
      <c r="F154" s="66"/>
      <c r="G154" s="21"/>
    </row>
    <row r="155" spans="1:7" x14ac:dyDescent="0.25">
      <c r="A155" s="17" t="s">
        <v>2078</v>
      </c>
      <c r="B155" s="32"/>
      <c r="C155" s="32"/>
      <c r="D155" s="18"/>
      <c r="E155" s="65"/>
      <c r="F155" s="66"/>
      <c r="G155" s="21"/>
    </row>
    <row r="156" spans="1:7" x14ac:dyDescent="0.25">
      <c r="A156" s="13" t="s">
        <v>2079</v>
      </c>
      <c r="B156" s="31">
        <v>6000031</v>
      </c>
      <c r="C156" s="31"/>
      <c r="D156" s="44">
        <v>-10080</v>
      </c>
      <c r="E156" s="35">
        <v>-9481.75</v>
      </c>
      <c r="F156" s="36">
        <v>-6.4127000000000003E-2</v>
      </c>
      <c r="G156" s="16"/>
    </row>
    <row r="157" spans="1:7" x14ac:dyDescent="0.25">
      <c r="A157" s="13" t="s">
        <v>2080</v>
      </c>
      <c r="B157" s="31">
        <v>6000032</v>
      </c>
      <c r="C157" s="31"/>
      <c r="D157" s="44">
        <v>-5080</v>
      </c>
      <c r="E157" s="35">
        <v>-4771.1400000000003</v>
      </c>
      <c r="F157" s="36">
        <v>-3.2267999999999998E-2</v>
      </c>
      <c r="G157" s="16"/>
    </row>
    <row r="158" spans="1:7" x14ac:dyDescent="0.25">
      <c r="A158" s="13" t="s">
        <v>2081</v>
      </c>
      <c r="B158" s="31">
        <v>6000036</v>
      </c>
      <c r="C158" s="31"/>
      <c r="D158" s="44">
        <v>-1420</v>
      </c>
      <c r="E158" s="35">
        <v>-1162.53</v>
      </c>
      <c r="F158" s="36">
        <v>-7.8619999999999992E-3</v>
      </c>
      <c r="G158" s="16"/>
    </row>
    <row r="159" spans="1:7" x14ac:dyDescent="0.25">
      <c r="A159" s="13" t="s">
        <v>2082</v>
      </c>
      <c r="B159" s="31">
        <v>6000040</v>
      </c>
      <c r="C159" s="31"/>
      <c r="D159" s="44">
        <v>-1200</v>
      </c>
      <c r="E159" s="35">
        <v>-997.44</v>
      </c>
      <c r="F159" s="36">
        <v>-6.7460000000000003E-3</v>
      </c>
      <c r="G159" s="16"/>
    </row>
    <row r="160" spans="1:7" x14ac:dyDescent="0.25">
      <c r="A160" s="13" t="s">
        <v>2083</v>
      </c>
      <c r="B160" s="31">
        <v>6000039</v>
      </c>
      <c r="C160" s="31"/>
      <c r="D160" s="44">
        <v>-710</v>
      </c>
      <c r="E160" s="35">
        <v>-579.70000000000005</v>
      </c>
      <c r="F160" s="36">
        <v>-3.921E-3</v>
      </c>
      <c r="G160" s="16"/>
    </row>
    <row r="161" spans="1:7" x14ac:dyDescent="0.25">
      <c r="A161" s="13" t="s">
        <v>2084</v>
      </c>
      <c r="B161" s="31">
        <v>6000037</v>
      </c>
      <c r="C161" s="31"/>
      <c r="D161" s="44">
        <v>-110</v>
      </c>
      <c r="E161" s="35">
        <v>-105.45</v>
      </c>
      <c r="F161" s="36">
        <v>-7.1299999999999998E-4</v>
      </c>
      <c r="G161" s="16"/>
    </row>
    <row r="162" spans="1:7" x14ac:dyDescent="0.25">
      <c r="A162" s="13" t="s">
        <v>2085</v>
      </c>
      <c r="B162" s="31">
        <v>6000038</v>
      </c>
      <c r="C162" s="31"/>
      <c r="D162" s="44">
        <v>-30</v>
      </c>
      <c r="E162" s="35">
        <v>-28.78</v>
      </c>
      <c r="F162" s="36">
        <v>-1.95E-4</v>
      </c>
      <c r="G162" s="16"/>
    </row>
    <row r="163" spans="1:7" x14ac:dyDescent="0.25">
      <c r="A163" s="13" t="s">
        <v>2086</v>
      </c>
      <c r="B163" s="31">
        <v>6000034</v>
      </c>
      <c r="C163" s="31"/>
      <c r="D163" s="14">
        <v>1200</v>
      </c>
      <c r="E163" s="15">
        <v>987</v>
      </c>
      <c r="F163" s="16">
        <v>6.6750000000000004E-3</v>
      </c>
      <c r="G163" s="16"/>
    </row>
    <row r="164" spans="1:7" x14ac:dyDescent="0.25">
      <c r="A164" s="17" t="s">
        <v>230</v>
      </c>
      <c r="B164" s="32"/>
      <c r="C164" s="32"/>
      <c r="D164" s="18"/>
      <c r="E164" s="70">
        <f>SUM(E156:E163)</f>
        <v>-16139.79</v>
      </c>
      <c r="F164" s="71">
        <f>SUM(F156:F163)</f>
        <v>-0.109157</v>
      </c>
      <c r="G164" s="21"/>
    </row>
    <row r="165" spans="1:7" x14ac:dyDescent="0.25">
      <c r="A165" s="13"/>
      <c r="B165" s="31"/>
      <c r="C165" s="31"/>
      <c r="D165" s="14"/>
      <c r="E165" s="15"/>
      <c r="F165" s="16"/>
      <c r="G165" s="16"/>
    </row>
    <row r="166" spans="1:7" x14ac:dyDescent="0.25">
      <c r="A166" s="24" t="s">
        <v>237</v>
      </c>
      <c r="B166" s="33"/>
      <c r="C166" s="33"/>
      <c r="D166" s="25"/>
      <c r="E166" s="42">
        <f>+E153+E164</f>
        <v>-59132.88</v>
      </c>
      <c r="F166" s="43">
        <f>+F153+F164</f>
        <v>-0.399895</v>
      </c>
      <c r="G166" s="21"/>
    </row>
    <row r="167" spans="1:7" x14ac:dyDescent="0.25">
      <c r="A167" s="13"/>
      <c r="B167" s="31"/>
      <c r="C167" s="31"/>
      <c r="D167" s="14"/>
      <c r="E167" s="15"/>
      <c r="F167" s="16"/>
      <c r="G167" s="16"/>
    </row>
    <row r="168" spans="1:7" x14ac:dyDescent="0.25">
      <c r="A168" s="17" t="s">
        <v>131</v>
      </c>
      <c r="B168" s="31"/>
      <c r="C168" s="31"/>
      <c r="D168" s="14"/>
      <c r="E168" s="15"/>
      <c r="F168" s="16"/>
      <c r="G168" s="16"/>
    </row>
    <row r="169" spans="1:7" x14ac:dyDescent="0.25">
      <c r="A169" s="17" t="s">
        <v>132</v>
      </c>
      <c r="B169" s="31"/>
      <c r="C169" s="31"/>
      <c r="D169" s="14"/>
      <c r="E169" s="15"/>
      <c r="F169" s="16"/>
      <c r="G169" s="16"/>
    </row>
    <row r="170" spans="1:7" x14ac:dyDescent="0.25">
      <c r="A170" s="13" t="s">
        <v>2087</v>
      </c>
      <c r="B170" s="31" t="s">
        <v>2088</v>
      </c>
      <c r="C170" s="31" t="s">
        <v>135</v>
      </c>
      <c r="D170" s="14">
        <v>7500000</v>
      </c>
      <c r="E170" s="15">
        <v>7551.45</v>
      </c>
      <c r="F170" s="16">
        <v>5.1071999999999999E-2</v>
      </c>
      <c r="G170" s="16">
        <v>7.9844999999999999E-2</v>
      </c>
    </row>
    <row r="171" spans="1:7" x14ac:dyDescent="0.25">
      <c r="A171" s="13" t="s">
        <v>2089</v>
      </c>
      <c r="B171" s="31" t="s">
        <v>2090</v>
      </c>
      <c r="C171" s="31" t="s">
        <v>135</v>
      </c>
      <c r="D171" s="14">
        <v>7500000</v>
      </c>
      <c r="E171" s="15">
        <v>7549.18</v>
      </c>
      <c r="F171" s="16">
        <v>5.1055999999999997E-2</v>
      </c>
      <c r="G171" s="16">
        <v>7.4200000000000002E-2</v>
      </c>
    </row>
    <row r="172" spans="1:7" x14ac:dyDescent="0.25">
      <c r="A172" s="13" t="s">
        <v>2091</v>
      </c>
      <c r="B172" s="31" t="s">
        <v>2092</v>
      </c>
      <c r="C172" s="31" t="s">
        <v>135</v>
      </c>
      <c r="D172" s="14">
        <v>5000000</v>
      </c>
      <c r="E172" s="15">
        <v>4994.46</v>
      </c>
      <c r="F172" s="16">
        <v>3.3778000000000002E-2</v>
      </c>
      <c r="G172" s="16">
        <v>7.775E-2</v>
      </c>
    </row>
    <row r="173" spans="1:7" x14ac:dyDescent="0.25">
      <c r="A173" s="13" t="s">
        <v>2093</v>
      </c>
      <c r="B173" s="31" t="s">
        <v>2094</v>
      </c>
      <c r="C173" s="31" t="s">
        <v>135</v>
      </c>
      <c r="D173" s="14">
        <v>4500000</v>
      </c>
      <c r="E173" s="15">
        <v>4414.25</v>
      </c>
      <c r="F173" s="16">
        <v>2.9853999999999999E-2</v>
      </c>
      <c r="G173" s="16">
        <v>7.9549999999999996E-2</v>
      </c>
    </row>
    <row r="174" spans="1:7" x14ac:dyDescent="0.25">
      <c r="A174" s="13" t="s">
        <v>2095</v>
      </c>
      <c r="B174" s="31" t="s">
        <v>2096</v>
      </c>
      <c r="C174" s="31" t="s">
        <v>135</v>
      </c>
      <c r="D174" s="14">
        <v>3500000</v>
      </c>
      <c r="E174" s="15">
        <v>3508.49</v>
      </c>
      <c r="F174" s="16">
        <v>2.3727999999999999E-2</v>
      </c>
      <c r="G174" s="16">
        <v>7.8350000000000003E-2</v>
      </c>
    </row>
    <row r="175" spans="1:7" x14ac:dyDescent="0.25">
      <c r="A175" s="13" t="s">
        <v>2097</v>
      </c>
      <c r="B175" s="31" t="s">
        <v>2098</v>
      </c>
      <c r="C175" s="31" t="s">
        <v>135</v>
      </c>
      <c r="D175" s="14">
        <v>3000000</v>
      </c>
      <c r="E175" s="15">
        <v>2995.59</v>
      </c>
      <c r="F175" s="16">
        <v>2.026E-2</v>
      </c>
      <c r="G175" s="16">
        <v>7.7499999999999999E-2</v>
      </c>
    </row>
    <row r="176" spans="1:7" x14ac:dyDescent="0.25">
      <c r="A176" s="13" t="s">
        <v>1105</v>
      </c>
      <c r="B176" s="31" t="s">
        <v>1106</v>
      </c>
      <c r="C176" s="31" t="s">
        <v>138</v>
      </c>
      <c r="D176" s="14">
        <v>2500000</v>
      </c>
      <c r="E176" s="15">
        <v>2512.77</v>
      </c>
      <c r="F176" s="16">
        <v>1.6993999999999999E-2</v>
      </c>
      <c r="G176" s="16">
        <v>7.9197000000000004E-2</v>
      </c>
    </row>
    <row r="177" spans="1:7" x14ac:dyDescent="0.25">
      <c r="A177" s="13" t="s">
        <v>2099</v>
      </c>
      <c r="B177" s="31" t="s">
        <v>2100</v>
      </c>
      <c r="C177" s="31" t="s">
        <v>135</v>
      </c>
      <c r="D177" s="14">
        <v>1500000</v>
      </c>
      <c r="E177" s="15">
        <v>1496.41</v>
      </c>
      <c r="F177" s="16">
        <v>1.0120000000000001E-2</v>
      </c>
      <c r="G177" s="16">
        <v>7.6200000000000004E-2</v>
      </c>
    </row>
    <row r="178" spans="1:7" x14ac:dyDescent="0.25">
      <c r="A178" s="13" t="s">
        <v>2101</v>
      </c>
      <c r="B178" s="31" t="s">
        <v>2102</v>
      </c>
      <c r="C178" s="31" t="s">
        <v>135</v>
      </c>
      <c r="D178" s="14">
        <v>500000</v>
      </c>
      <c r="E178" s="15">
        <v>500.41</v>
      </c>
      <c r="F178" s="16">
        <v>3.3839999999999999E-3</v>
      </c>
      <c r="G178" s="16">
        <v>7.7549999999999994E-2</v>
      </c>
    </row>
    <row r="179" spans="1:7" x14ac:dyDescent="0.25">
      <c r="A179" s="13" t="s">
        <v>2103</v>
      </c>
      <c r="B179" s="31" t="s">
        <v>2104</v>
      </c>
      <c r="C179" s="31" t="s">
        <v>138</v>
      </c>
      <c r="D179" s="14">
        <v>500000</v>
      </c>
      <c r="E179" s="15">
        <v>500.36</v>
      </c>
      <c r="F179" s="16">
        <v>3.3839999999999999E-3</v>
      </c>
      <c r="G179" s="16">
        <v>7.9100000000000004E-2</v>
      </c>
    </row>
    <row r="180" spans="1:7" x14ac:dyDescent="0.25">
      <c r="A180" s="13" t="s">
        <v>2105</v>
      </c>
      <c r="B180" s="31" t="s">
        <v>2106</v>
      </c>
      <c r="C180" s="31" t="s">
        <v>135</v>
      </c>
      <c r="D180" s="14">
        <v>500000</v>
      </c>
      <c r="E180" s="15">
        <v>500.17</v>
      </c>
      <c r="F180" s="16">
        <v>3.3830000000000002E-3</v>
      </c>
      <c r="G180" s="16">
        <v>7.8E-2</v>
      </c>
    </row>
    <row r="181" spans="1:7" x14ac:dyDescent="0.25">
      <c r="A181" s="13" t="s">
        <v>2107</v>
      </c>
      <c r="B181" s="31" t="s">
        <v>2108</v>
      </c>
      <c r="C181" s="31" t="s">
        <v>135</v>
      </c>
      <c r="D181" s="14">
        <v>500000</v>
      </c>
      <c r="E181" s="15">
        <v>499.48</v>
      </c>
      <c r="F181" s="16">
        <v>3.3779999999999999E-3</v>
      </c>
      <c r="G181" s="16">
        <v>7.9100000000000004E-2</v>
      </c>
    </row>
    <row r="182" spans="1:7" x14ac:dyDescent="0.25">
      <c r="A182" s="13" t="s">
        <v>1101</v>
      </c>
      <c r="B182" s="31" t="s">
        <v>1102</v>
      </c>
      <c r="C182" s="31" t="s">
        <v>135</v>
      </c>
      <c r="D182" s="14">
        <v>500000</v>
      </c>
      <c r="E182" s="15">
        <v>498.49</v>
      </c>
      <c r="F182" s="16">
        <v>3.3709999999999999E-3</v>
      </c>
      <c r="G182" s="16">
        <v>7.7246999999999996E-2</v>
      </c>
    </row>
    <row r="183" spans="1:7" x14ac:dyDescent="0.25">
      <c r="A183" s="13" t="s">
        <v>2109</v>
      </c>
      <c r="B183" s="31" t="s">
        <v>2110</v>
      </c>
      <c r="C183" s="31" t="s">
        <v>135</v>
      </c>
      <c r="D183" s="14">
        <v>500000</v>
      </c>
      <c r="E183" s="15">
        <v>488.29</v>
      </c>
      <c r="F183" s="16">
        <v>3.3019999999999998E-3</v>
      </c>
      <c r="G183" s="16">
        <v>7.9200000000000007E-2</v>
      </c>
    </row>
    <row r="184" spans="1:7" x14ac:dyDescent="0.25">
      <c r="A184" s="13" t="s">
        <v>2111</v>
      </c>
      <c r="B184" s="31" t="s">
        <v>2112</v>
      </c>
      <c r="C184" s="31" t="s">
        <v>135</v>
      </c>
      <c r="D184" s="14">
        <v>200000</v>
      </c>
      <c r="E184" s="15">
        <v>200.16</v>
      </c>
      <c r="F184" s="16">
        <v>1.354E-3</v>
      </c>
      <c r="G184" s="16">
        <v>7.6999999999999999E-2</v>
      </c>
    </row>
    <row r="185" spans="1:7" x14ac:dyDescent="0.25">
      <c r="A185" s="17" t="s">
        <v>230</v>
      </c>
      <c r="B185" s="32"/>
      <c r="C185" s="32"/>
      <c r="D185" s="18"/>
      <c r="E185" s="37">
        <v>38209.96</v>
      </c>
      <c r="F185" s="38">
        <v>0.25841399999999998</v>
      </c>
      <c r="G185" s="21"/>
    </row>
    <row r="186" spans="1:7" x14ac:dyDescent="0.25">
      <c r="A186" s="13"/>
      <c r="B186" s="31"/>
      <c r="C186" s="31"/>
      <c r="D186" s="14"/>
      <c r="E186" s="15"/>
      <c r="F186" s="16"/>
      <c r="G186" s="16"/>
    </row>
    <row r="187" spans="1:7" x14ac:dyDescent="0.25">
      <c r="A187" s="17" t="s">
        <v>231</v>
      </c>
      <c r="B187" s="31"/>
      <c r="C187" s="31"/>
      <c r="D187" s="14"/>
      <c r="E187" s="15"/>
      <c r="F187" s="16"/>
      <c r="G187" s="16"/>
    </row>
    <row r="188" spans="1:7" x14ac:dyDescent="0.25">
      <c r="A188" s="13" t="s">
        <v>1657</v>
      </c>
      <c r="B188" s="31" t="s">
        <v>1658</v>
      </c>
      <c r="C188" s="31" t="s">
        <v>234</v>
      </c>
      <c r="D188" s="14">
        <v>20000000</v>
      </c>
      <c r="E188" s="15">
        <v>20624.240000000002</v>
      </c>
      <c r="F188" s="16">
        <v>0.139485</v>
      </c>
      <c r="G188" s="16">
        <v>6.8629999999999997E-2</v>
      </c>
    </row>
    <row r="189" spans="1:7" x14ac:dyDescent="0.25">
      <c r="A189" s="13" t="s">
        <v>329</v>
      </c>
      <c r="B189" s="31" t="s">
        <v>330</v>
      </c>
      <c r="C189" s="31" t="s">
        <v>234</v>
      </c>
      <c r="D189" s="14">
        <v>7500000</v>
      </c>
      <c r="E189" s="15">
        <v>7416.1</v>
      </c>
      <c r="F189" s="16">
        <v>5.0155999999999999E-2</v>
      </c>
      <c r="G189" s="16">
        <v>6.8570000000000006E-2</v>
      </c>
    </row>
    <row r="190" spans="1:7" x14ac:dyDescent="0.25">
      <c r="A190" s="13" t="s">
        <v>1362</v>
      </c>
      <c r="B190" s="31" t="s">
        <v>1363</v>
      </c>
      <c r="C190" s="31" t="s">
        <v>234</v>
      </c>
      <c r="D190" s="14">
        <v>6500000</v>
      </c>
      <c r="E190" s="15">
        <v>6609.21</v>
      </c>
      <c r="F190" s="16">
        <v>4.4699000000000003E-2</v>
      </c>
      <c r="G190" s="16">
        <v>6.7115999999999995E-2</v>
      </c>
    </row>
    <row r="191" spans="1:7" x14ac:dyDescent="0.25">
      <c r="A191" s="13" t="s">
        <v>771</v>
      </c>
      <c r="B191" s="31" t="s">
        <v>772</v>
      </c>
      <c r="C191" s="31" t="s">
        <v>234</v>
      </c>
      <c r="D191" s="14">
        <v>4000000</v>
      </c>
      <c r="E191" s="15">
        <v>4049.68</v>
      </c>
      <c r="F191" s="16">
        <v>2.7389E-2</v>
      </c>
      <c r="G191" s="16">
        <v>6.7266999999999993E-2</v>
      </c>
    </row>
    <row r="192" spans="1:7" x14ac:dyDescent="0.25">
      <c r="A192" s="17" t="s">
        <v>230</v>
      </c>
      <c r="B192" s="32"/>
      <c r="C192" s="32"/>
      <c r="D192" s="18"/>
      <c r="E192" s="37">
        <v>38699.230000000003</v>
      </c>
      <c r="F192" s="38">
        <v>0.26172899999999999</v>
      </c>
      <c r="G192" s="21"/>
    </row>
    <row r="193" spans="1:7" x14ac:dyDescent="0.25">
      <c r="A193" s="13"/>
      <c r="B193" s="31"/>
      <c r="C193" s="31"/>
      <c r="D193" s="14"/>
      <c r="E193" s="15"/>
      <c r="F193" s="16"/>
      <c r="G193" s="16"/>
    </row>
    <row r="194" spans="1:7" x14ac:dyDescent="0.25">
      <c r="A194" s="17" t="s">
        <v>235</v>
      </c>
      <c r="B194" s="31"/>
      <c r="C194" s="31"/>
      <c r="D194" s="14"/>
      <c r="E194" s="15"/>
      <c r="F194" s="16"/>
      <c r="G194" s="16"/>
    </row>
    <row r="195" spans="1:7" x14ac:dyDescent="0.25">
      <c r="A195" s="17" t="s">
        <v>230</v>
      </c>
      <c r="B195" s="31"/>
      <c r="C195" s="31"/>
      <c r="D195" s="14"/>
      <c r="E195" s="39" t="s">
        <v>130</v>
      </c>
      <c r="F195" s="40" t="s">
        <v>130</v>
      </c>
      <c r="G195" s="16"/>
    </row>
    <row r="196" spans="1:7" x14ac:dyDescent="0.25">
      <c r="A196" s="13"/>
      <c r="B196" s="31"/>
      <c r="C196" s="31"/>
      <c r="D196" s="14"/>
      <c r="E196" s="15"/>
      <c r="F196" s="16"/>
      <c r="G196" s="16"/>
    </row>
    <row r="197" spans="1:7" x14ac:dyDescent="0.25">
      <c r="A197" s="17" t="s">
        <v>236</v>
      </c>
      <c r="B197" s="31"/>
      <c r="C197" s="31"/>
      <c r="D197" s="14"/>
      <c r="E197" s="15"/>
      <c r="F197" s="16"/>
      <c r="G197" s="16"/>
    </row>
    <row r="198" spans="1:7" x14ac:dyDescent="0.25">
      <c r="A198" s="17" t="s">
        <v>230</v>
      </c>
      <c r="B198" s="31"/>
      <c r="C198" s="31"/>
      <c r="D198" s="14"/>
      <c r="E198" s="39" t="s">
        <v>130</v>
      </c>
      <c r="F198" s="40" t="s">
        <v>130</v>
      </c>
      <c r="G198" s="16"/>
    </row>
    <row r="199" spans="1:7" x14ac:dyDescent="0.25">
      <c r="A199" s="13"/>
      <c r="B199" s="31"/>
      <c r="C199" s="31"/>
      <c r="D199" s="14"/>
      <c r="E199" s="15"/>
      <c r="F199" s="16"/>
      <c r="G199" s="16"/>
    </row>
    <row r="200" spans="1:7" x14ac:dyDescent="0.25">
      <c r="A200" s="24" t="s">
        <v>237</v>
      </c>
      <c r="B200" s="33"/>
      <c r="C200" s="33"/>
      <c r="D200" s="25"/>
      <c r="E200" s="19">
        <v>76909.19</v>
      </c>
      <c r="F200" s="20">
        <v>0.52014899999999997</v>
      </c>
      <c r="G200" s="21"/>
    </row>
    <row r="201" spans="1:7" x14ac:dyDescent="0.25">
      <c r="A201" s="17"/>
      <c r="B201" s="32"/>
      <c r="C201" s="32"/>
      <c r="D201" s="18"/>
      <c r="E201" s="41"/>
      <c r="F201" s="21"/>
      <c r="G201" s="21"/>
    </row>
    <row r="202" spans="1:7" x14ac:dyDescent="0.25">
      <c r="A202" s="17" t="s">
        <v>2113</v>
      </c>
      <c r="B202" s="32"/>
      <c r="C202" s="32"/>
      <c r="D202" s="18"/>
      <c r="E202" s="41"/>
      <c r="F202" s="21"/>
      <c r="G202" s="16"/>
    </row>
    <row r="203" spans="1:7" x14ac:dyDescent="0.25">
      <c r="A203" s="17" t="s">
        <v>2114</v>
      </c>
      <c r="B203" s="32"/>
      <c r="C203" s="32"/>
      <c r="D203" s="18"/>
      <c r="E203" s="41"/>
      <c r="F203" s="21"/>
      <c r="G203" s="16"/>
    </row>
    <row r="204" spans="1:7" x14ac:dyDescent="0.25">
      <c r="A204" s="59" t="s">
        <v>2115</v>
      </c>
      <c r="B204" s="31" t="s">
        <v>2116</v>
      </c>
      <c r="C204" s="31"/>
      <c r="D204" s="14">
        <v>2130</v>
      </c>
      <c r="E204" s="15">
        <v>1742.2973999999999</v>
      </c>
      <c r="F204" s="16">
        <f>E204/E225</f>
        <v>1.178344055876708E-2</v>
      </c>
      <c r="G204" s="16"/>
    </row>
    <row r="205" spans="1:7" x14ac:dyDescent="0.25">
      <c r="A205" s="17" t="s">
        <v>230</v>
      </c>
      <c r="B205" s="32"/>
      <c r="C205" s="32"/>
      <c r="D205" s="18"/>
      <c r="E205" s="37">
        <f>SUM(E204)</f>
        <v>1742.2973999999999</v>
      </c>
      <c r="F205" s="38">
        <f>SUM(F204)</f>
        <v>1.178344055876708E-2</v>
      </c>
      <c r="G205" s="16"/>
    </row>
    <row r="206" spans="1:7" x14ac:dyDescent="0.25">
      <c r="A206" s="17"/>
      <c r="B206" s="32"/>
      <c r="C206" s="32"/>
      <c r="D206" s="18"/>
      <c r="E206" s="41"/>
      <c r="F206" s="21"/>
      <c r="G206" s="16"/>
    </row>
    <row r="207" spans="1:7" x14ac:dyDescent="0.25">
      <c r="A207" s="17" t="s">
        <v>2117</v>
      </c>
      <c r="B207" s="32"/>
      <c r="C207" s="32"/>
      <c r="D207" s="18"/>
      <c r="E207" s="41"/>
      <c r="F207" s="21"/>
      <c r="G207" s="16"/>
    </row>
    <row r="208" spans="1:7" x14ac:dyDescent="0.25">
      <c r="A208" s="59" t="s">
        <v>2118</v>
      </c>
      <c r="B208" s="31" t="s">
        <v>2119</v>
      </c>
      <c r="C208" s="31"/>
      <c r="D208" s="14">
        <v>15300</v>
      </c>
      <c r="E208" s="15">
        <v>14258.987999999999</v>
      </c>
      <c r="F208" s="16">
        <f>E208/E225</f>
        <v>9.64358539054085E-2</v>
      </c>
      <c r="G208" s="16"/>
    </row>
    <row r="209" spans="1:9" x14ac:dyDescent="0.25">
      <c r="A209" s="17" t="s">
        <v>230</v>
      </c>
      <c r="B209" s="32"/>
      <c r="C209" s="32"/>
      <c r="D209" s="18"/>
      <c r="E209" s="37">
        <f>SUM(E208)</f>
        <v>14258.987999999999</v>
      </c>
      <c r="F209" s="38">
        <f>SUM(F208)</f>
        <v>9.64358539054085E-2</v>
      </c>
      <c r="G209" s="16"/>
    </row>
    <row r="210" spans="1:9" x14ac:dyDescent="0.25">
      <c r="A210" s="17"/>
      <c r="B210" s="32"/>
      <c r="C210" s="32"/>
      <c r="D210" s="18"/>
      <c r="E210" s="41"/>
      <c r="F210" s="21"/>
      <c r="G210" s="16"/>
    </row>
    <row r="211" spans="1:9" x14ac:dyDescent="0.25">
      <c r="A211" s="60" t="s">
        <v>237</v>
      </c>
      <c r="B211" s="61"/>
      <c r="C211" s="61"/>
      <c r="D211" s="62"/>
      <c r="E211" s="37">
        <f>+E205+E209</f>
        <v>16001.285399999999</v>
      </c>
      <c r="F211" s="38">
        <f>+F205+F209</f>
        <v>0.10821929446417558</v>
      </c>
      <c r="G211" s="16"/>
    </row>
    <row r="212" spans="1:9" x14ac:dyDescent="0.25">
      <c r="A212" s="13"/>
      <c r="B212" s="31"/>
      <c r="C212" s="31"/>
      <c r="D212" s="14"/>
      <c r="E212" s="15"/>
      <c r="F212" s="16"/>
      <c r="G212" s="16"/>
    </row>
    <row r="213" spans="1:9" x14ac:dyDescent="0.25">
      <c r="A213" s="17" t="s">
        <v>334</v>
      </c>
      <c r="B213" s="31"/>
      <c r="C213" s="31"/>
      <c r="D213" s="14"/>
      <c r="E213" s="15"/>
      <c r="F213" s="16"/>
      <c r="G213" s="16"/>
    </row>
    <row r="214" spans="1:9" x14ac:dyDescent="0.25">
      <c r="A214" s="13" t="s">
        <v>1113</v>
      </c>
      <c r="B214" s="31" t="s">
        <v>1114</v>
      </c>
      <c r="C214" s="31"/>
      <c r="D214" s="14">
        <v>19999000.050000001</v>
      </c>
      <c r="E214" s="15">
        <v>2024.5</v>
      </c>
      <c r="F214" s="16">
        <v>1.3691999999999999E-2</v>
      </c>
      <c r="G214" s="16"/>
    </row>
    <row r="215" spans="1:9" x14ac:dyDescent="0.25">
      <c r="A215" s="13"/>
      <c r="B215" s="31"/>
      <c r="C215" s="31"/>
      <c r="D215" s="14"/>
      <c r="E215" s="15"/>
      <c r="F215" s="16"/>
      <c r="G215" s="16"/>
    </row>
    <row r="216" spans="1:9" x14ac:dyDescent="0.25">
      <c r="A216" s="24" t="s">
        <v>237</v>
      </c>
      <c r="B216" s="33"/>
      <c r="C216" s="33"/>
      <c r="D216" s="25"/>
      <c r="E216" s="19">
        <v>2024.5</v>
      </c>
      <c r="F216" s="20">
        <v>1.3691999999999999E-2</v>
      </c>
      <c r="G216" s="21"/>
    </row>
    <row r="217" spans="1:9" x14ac:dyDescent="0.25">
      <c r="A217" s="13"/>
      <c r="B217" s="31"/>
      <c r="C217" s="31"/>
      <c r="D217" s="14"/>
      <c r="E217" s="15"/>
      <c r="F217" s="16"/>
      <c r="G217" s="16"/>
    </row>
    <row r="218" spans="1:9" x14ac:dyDescent="0.25">
      <c r="A218" s="17" t="s">
        <v>238</v>
      </c>
      <c r="B218" s="31"/>
      <c r="C218" s="31"/>
      <c r="D218" s="14"/>
      <c r="E218" s="15"/>
      <c r="F218" s="16"/>
      <c r="G218" s="16"/>
    </row>
    <row r="219" spans="1:9" x14ac:dyDescent="0.25">
      <c r="A219" s="13" t="s">
        <v>239</v>
      </c>
      <c r="B219" s="31"/>
      <c r="C219" s="31"/>
      <c r="D219" s="14"/>
      <c r="E219" s="15">
        <v>7909.73</v>
      </c>
      <c r="F219" s="16">
        <v>5.3495000000000001E-2</v>
      </c>
      <c r="G219" s="16">
        <v>6.5728999999999996E-2</v>
      </c>
    </row>
    <row r="220" spans="1:9" x14ac:dyDescent="0.25">
      <c r="A220" s="17" t="s">
        <v>230</v>
      </c>
      <c r="B220" s="32"/>
      <c r="C220" s="32"/>
      <c r="D220" s="18"/>
      <c r="E220" s="37">
        <v>7909.73</v>
      </c>
      <c r="F220" s="38">
        <v>5.3494E-2</v>
      </c>
      <c r="G220" s="21"/>
    </row>
    <row r="221" spans="1:9" x14ac:dyDescent="0.25">
      <c r="A221" s="13"/>
      <c r="B221" s="31"/>
      <c r="C221" s="31"/>
      <c r="D221" s="14"/>
      <c r="E221" s="15"/>
      <c r="F221" s="16"/>
      <c r="G221" s="16"/>
    </row>
    <row r="222" spans="1:9" x14ac:dyDescent="0.25">
      <c r="A222" s="24" t="s">
        <v>237</v>
      </c>
      <c r="B222" s="33"/>
      <c r="C222" s="33"/>
      <c r="D222" s="25"/>
      <c r="E222" s="19">
        <v>7909.73</v>
      </c>
      <c r="F222" s="20">
        <v>5.3495000000000001E-2</v>
      </c>
      <c r="G222" s="21"/>
    </row>
    <row r="223" spans="1:9" x14ac:dyDescent="0.25">
      <c r="A223" s="13" t="s">
        <v>240</v>
      </c>
      <c r="B223" s="31"/>
      <c r="C223" s="31"/>
      <c r="D223" s="14"/>
      <c r="E223" s="15">
        <v>2274.5847594000002</v>
      </c>
      <c r="F223" s="16">
        <v>1.5383000000000001E-2</v>
      </c>
      <c r="G223" s="16"/>
      <c r="H223" s="68"/>
      <c r="I223" s="69"/>
    </row>
    <row r="224" spans="1:9" x14ac:dyDescent="0.25">
      <c r="A224" s="13" t="s">
        <v>241</v>
      </c>
      <c r="B224" s="31"/>
      <c r="C224" s="31"/>
      <c r="D224" s="14"/>
      <c r="E224" s="15">
        <v>-80.370159399986733</v>
      </c>
      <c r="F224" s="16">
        <f>+E224/E225</f>
        <v>-5.4355645367339643E-4</v>
      </c>
      <c r="G224" s="16">
        <v>6.5727999999999995E-2</v>
      </c>
    </row>
    <row r="225" spans="1:7" x14ac:dyDescent="0.25">
      <c r="A225" s="26" t="s">
        <v>242</v>
      </c>
      <c r="B225" s="34"/>
      <c r="C225" s="34"/>
      <c r="D225" s="27"/>
      <c r="E225" s="28">
        <v>147859.82</v>
      </c>
      <c r="F225" s="29">
        <v>1</v>
      </c>
      <c r="G225" s="29"/>
    </row>
    <row r="227" spans="1:7" x14ac:dyDescent="0.25">
      <c r="A227" s="1" t="s">
        <v>492</v>
      </c>
      <c r="E227" s="67"/>
      <c r="F227" s="67"/>
    </row>
    <row r="228" spans="1:7" x14ac:dyDescent="0.25">
      <c r="A228" s="1" t="s">
        <v>243</v>
      </c>
      <c r="E228" s="67"/>
      <c r="F228" s="67"/>
    </row>
    <row r="229" spans="1:7" x14ac:dyDescent="0.25">
      <c r="E229" s="67"/>
      <c r="F229" s="67"/>
    </row>
    <row r="230" spans="1:7" x14ac:dyDescent="0.25">
      <c r="A230" s="1" t="s">
        <v>244</v>
      </c>
    </row>
    <row r="231" spans="1:7" x14ac:dyDescent="0.25">
      <c r="A231" s="48" t="s">
        <v>245</v>
      </c>
      <c r="B231" s="3" t="s">
        <v>130</v>
      </c>
    </row>
    <row r="232" spans="1:7" x14ac:dyDescent="0.25">
      <c r="A232" t="s">
        <v>246</v>
      </c>
    </row>
    <row r="233" spans="1:7" x14ac:dyDescent="0.25">
      <c r="A233" t="s">
        <v>337</v>
      </c>
      <c r="B233" t="s">
        <v>248</v>
      </c>
      <c r="C233" t="s">
        <v>248</v>
      </c>
    </row>
    <row r="234" spans="1:7" x14ac:dyDescent="0.25">
      <c r="B234" s="49">
        <v>45657</v>
      </c>
      <c r="C234" s="49">
        <v>45688</v>
      </c>
    </row>
    <row r="235" spans="1:7" x14ac:dyDescent="0.25">
      <c r="A235" t="s">
        <v>493</v>
      </c>
      <c r="B235">
        <v>11.234500000000001</v>
      </c>
      <c r="C235">
        <v>11.317399999999999</v>
      </c>
    </row>
    <row r="236" spans="1:7" x14ac:dyDescent="0.25">
      <c r="A236" t="s">
        <v>339</v>
      </c>
      <c r="B236">
        <v>11.234500000000001</v>
      </c>
      <c r="C236">
        <v>11.317399999999999</v>
      </c>
    </row>
    <row r="237" spans="1:7" x14ac:dyDescent="0.25">
      <c r="A237" t="s">
        <v>494</v>
      </c>
      <c r="B237">
        <v>11.1806</v>
      </c>
      <c r="C237">
        <v>11.2601</v>
      </c>
    </row>
    <row r="238" spans="1:7" x14ac:dyDescent="0.25">
      <c r="A238" t="s">
        <v>341</v>
      </c>
      <c r="B238">
        <v>11.1806</v>
      </c>
      <c r="C238">
        <v>11.2601</v>
      </c>
    </row>
    <row r="240" spans="1:7" x14ac:dyDescent="0.25">
      <c r="A240" t="s">
        <v>250</v>
      </c>
      <c r="B240" s="3" t="s">
        <v>130</v>
      </c>
    </row>
    <row r="241" spans="1:2" x14ac:dyDescent="0.25">
      <c r="A241" t="s">
        <v>251</v>
      </c>
      <c r="B241" s="3" t="s">
        <v>130</v>
      </c>
    </row>
    <row r="242" spans="1:2" ht="30" customHeight="1" x14ac:dyDescent="0.25">
      <c r="A242" s="48" t="s">
        <v>252</v>
      </c>
      <c r="B242" s="3" t="s">
        <v>130</v>
      </c>
    </row>
    <row r="243" spans="1:2" ht="30" customHeight="1" x14ac:dyDescent="0.25">
      <c r="A243" s="48" t="s">
        <v>253</v>
      </c>
      <c r="B243" s="3" t="s">
        <v>130</v>
      </c>
    </row>
    <row r="244" spans="1:2" x14ac:dyDescent="0.25">
      <c r="A244" t="s">
        <v>254</v>
      </c>
      <c r="B244" s="50">
        <f>+B260</f>
        <v>3.976788071650216</v>
      </c>
    </row>
    <row r="245" spans="1:2" x14ac:dyDescent="0.25">
      <c r="A245" t="s">
        <v>2120</v>
      </c>
      <c r="B245" s="50">
        <v>6.3657000000000004</v>
      </c>
    </row>
    <row r="246" spans="1:2" ht="45" customHeight="1" x14ac:dyDescent="0.25">
      <c r="A246" s="48" t="s">
        <v>2121</v>
      </c>
      <c r="B246" s="50">
        <f>+E163</f>
        <v>987</v>
      </c>
    </row>
    <row r="247" spans="1:2" x14ac:dyDescent="0.25">
      <c r="B247" s="3"/>
    </row>
    <row r="248" spans="1:2" ht="30" customHeight="1" x14ac:dyDescent="0.25">
      <c r="A248" s="48" t="s">
        <v>2122</v>
      </c>
      <c r="B248" s="3" t="s">
        <v>130</v>
      </c>
    </row>
    <row r="249" spans="1:2" ht="30" customHeight="1" x14ac:dyDescent="0.25">
      <c r="A249" s="48" t="s">
        <v>2123</v>
      </c>
      <c r="B249" t="s">
        <v>130</v>
      </c>
    </row>
    <row r="250" spans="1:2" ht="30" customHeight="1" x14ac:dyDescent="0.25">
      <c r="A250" s="48" t="s">
        <v>2124</v>
      </c>
      <c r="B250" s="3" t="s">
        <v>130</v>
      </c>
    </row>
    <row r="251" spans="1:2" ht="30" customHeight="1" x14ac:dyDescent="0.25">
      <c r="A251" s="48" t="s">
        <v>2125</v>
      </c>
      <c r="B251" s="3" t="s">
        <v>130</v>
      </c>
    </row>
    <row r="253" spans="1:2" x14ac:dyDescent="0.25">
      <c r="A253" t="s">
        <v>260</v>
      </c>
    </row>
    <row r="254" spans="1:2" x14ac:dyDescent="0.25">
      <c r="A254" s="52" t="s">
        <v>261</v>
      </c>
      <c r="B254" s="52" t="s">
        <v>2126</v>
      </c>
    </row>
    <row r="255" spans="1:2" x14ac:dyDescent="0.25">
      <c r="A255" s="52" t="s">
        <v>263</v>
      </c>
      <c r="B255" s="52" t="s">
        <v>2127</v>
      </c>
    </row>
    <row r="256" spans="1:2" x14ac:dyDescent="0.25">
      <c r="A256" s="52"/>
      <c r="B256" s="52"/>
    </row>
    <row r="257" spans="1:4" x14ac:dyDescent="0.25">
      <c r="A257" s="52" t="s">
        <v>265</v>
      </c>
      <c r="B257" s="73">
        <v>7.2465793181836933</v>
      </c>
    </row>
    <row r="258" spans="1:4" x14ac:dyDescent="0.25">
      <c r="A258" s="52"/>
      <c r="B258" s="52"/>
    </row>
    <row r="259" spans="1:4" x14ac:dyDescent="0.25">
      <c r="A259" s="52" t="s">
        <v>266</v>
      </c>
      <c r="B259" s="74">
        <v>3.2553000000000001</v>
      </c>
    </row>
    <row r="260" spans="1:4" x14ac:dyDescent="0.25">
      <c r="A260" s="52" t="s">
        <v>267</v>
      </c>
      <c r="B260" s="74">
        <v>3.976788071650216</v>
      </c>
    </row>
    <row r="261" spans="1:4" x14ac:dyDescent="0.25">
      <c r="A261" s="52"/>
      <c r="B261" s="52"/>
    </row>
    <row r="262" spans="1:4" x14ac:dyDescent="0.25">
      <c r="A262" s="52" t="s">
        <v>268</v>
      </c>
      <c r="B262" s="55">
        <v>45688</v>
      </c>
    </row>
    <row r="264" spans="1:4" ht="69.95" customHeight="1" x14ac:dyDescent="0.25">
      <c r="A264" s="75" t="s">
        <v>269</v>
      </c>
      <c r="B264" s="75" t="s">
        <v>270</v>
      </c>
      <c r="C264" s="75" t="s">
        <v>4</v>
      </c>
      <c r="D264" s="75" t="s">
        <v>5</v>
      </c>
    </row>
    <row r="265" spans="1:4" ht="69.95" customHeight="1" x14ac:dyDescent="0.25">
      <c r="A265" s="75" t="s">
        <v>2126</v>
      </c>
      <c r="B265" s="75"/>
      <c r="C265" s="75" t="s">
        <v>77</v>
      </c>
      <c r="D265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showGridLines="0" workbookViewId="0">
      <pane ySplit="4" topLeftCell="A28" activePane="bottomLeft" state="frozen"/>
      <selection pane="bottomLeft" activeCell="C30" sqref="C3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332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333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3"/>
      <c r="B7" s="31"/>
      <c r="C7" s="31"/>
      <c r="D7" s="14"/>
      <c r="E7" s="15"/>
      <c r="F7" s="16"/>
      <c r="G7" s="16"/>
    </row>
    <row r="8" spans="1:8" x14ac:dyDescent="0.25">
      <c r="A8" s="17" t="s">
        <v>334</v>
      </c>
      <c r="B8" s="31"/>
      <c r="C8" s="31"/>
      <c r="D8" s="14"/>
      <c r="E8" s="15"/>
      <c r="F8" s="16"/>
      <c r="G8" s="16"/>
    </row>
    <row r="9" spans="1:8" x14ac:dyDescent="0.25">
      <c r="A9" s="13" t="s">
        <v>335</v>
      </c>
      <c r="B9" s="31" t="s">
        <v>336</v>
      </c>
      <c r="C9" s="31"/>
      <c r="D9" s="14">
        <v>32724468</v>
      </c>
      <c r="E9" s="15">
        <v>417060.25</v>
      </c>
      <c r="F9" s="16">
        <v>0.99809999999999999</v>
      </c>
      <c r="G9" s="16"/>
    </row>
    <row r="10" spans="1:8" x14ac:dyDescent="0.25">
      <c r="A10" s="17" t="s">
        <v>230</v>
      </c>
      <c r="B10" s="32"/>
      <c r="C10" s="32"/>
      <c r="D10" s="18"/>
      <c r="E10" s="19">
        <v>417060.25</v>
      </c>
      <c r="F10" s="20">
        <v>0.99809999999999999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417060.25</v>
      </c>
      <c r="F12" s="20">
        <v>0.99809999999999999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1128.3900000000001</v>
      </c>
      <c r="F15" s="16">
        <v>2.7000000000000001E-3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1128.3900000000001</v>
      </c>
      <c r="F16" s="20">
        <v>2.7000000000000001E-3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1128.3900000000001</v>
      </c>
      <c r="F18" s="20">
        <v>2.7000000000000001E-3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0.20319989999999999</v>
      </c>
      <c r="F19" s="16">
        <v>0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-323.25319990000003</v>
      </c>
      <c r="F20" s="36">
        <v>-8.0000000000000004E-4</v>
      </c>
      <c r="G20" s="16">
        <v>6.5727999999999995E-2</v>
      </c>
    </row>
    <row r="21" spans="1:7" x14ac:dyDescent="0.25">
      <c r="A21" s="26" t="s">
        <v>242</v>
      </c>
      <c r="B21" s="34"/>
      <c r="C21" s="34"/>
      <c r="D21" s="27"/>
      <c r="E21" s="28">
        <v>417865.59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45657</v>
      </c>
      <c r="C30" s="49">
        <v>45688</v>
      </c>
    </row>
    <row r="31" spans="1:7" x14ac:dyDescent="0.25">
      <c r="A31" t="s">
        <v>338</v>
      </c>
      <c r="B31">
        <v>12.6175</v>
      </c>
      <c r="C31">
        <v>12.711399999999999</v>
      </c>
    </row>
    <row r="32" spans="1:7" x14ac:dyDescent="0.25">
      <c r="A32" t="s">
        <v>339</v>
      </c>
      <c r="B32">
        <v>12.6175</v>
      </c>
      <c r="C32">
        <v>12.711399999999999</v>
      </c>
    </row>
    <row r="33" spans="1:3" x14ac:dyDescent="0.25">
      <c r="A33" t="s">
        <v>340</v>
      </c>
      <c r="B33">
        <v>12.6175</v>
      </c>
      <c r="C33">
        <v>12.711399999999999</v>
      </c>
    </row>
    <row r="34" spans="1:3" x14ac:dyDescent="0.25">
      <c r="A34" t="s">
        <v>341</v>
      </c>
      <c r="B34">
        <v>12.6175</v>
      </c>
      <c r="C34">
        <v>12.711399999999999</v>
      </c>
    </row>
    <row r="36" spans="1:3" x14ac:dyDescent="0.25">
      <c r="A36" t="s">
        <v>250</v>
      </c>
      <c r="B36" s="3" t="s">
        <v>130</v>
      </c>
    </row>
    <row r="37" spans="1:3" x14ac:dyDescent="0.25">
      <c r="A37" t="s">
        <v>251</v>
      </c>
      <c r="B37" s="3" t="s">
        <v>130</v>
      </c>
    </row>
    <row r="38" spans="1:3" ht="30" customHeight="1" x14ac:dyDescent="0.25">
      <c r="A38" s="48" t="s">
        <v>252</v>
      </c>
      <c r="B38" s="3" t="s">
        <v>130</v>
      </c>
    </row>
    <row r="39" spans="1:3" ht="30" customHeight="1" x14ac:dyDescent="0.25">
      <c r="A39" s="48" t="s">
        <v>253</v>
      </c>
      <c r="B39" s="3" t="s">
        <v>130</v>
      </c>
    </row>
    <row r="40" spans="1:3" x14ac:dyDescent="0.25">
      <c r="A40" t="s">
        <v>254</v>
      </c>
      <c r="B40" s="50">
        <f>+B55</f>
        <v>0.1508426658613409</v>
      </c>
    </row>
    <row r="41" spans="1:3" ht="45" customHeight="1" x14ac:dyDescent="0.25">
      <c r="A41" s="48" t="s">
        <v>255</v>
      </c>
      <c r="B41" s="3" t="s">
        <v>130</v>
      </c>
    </row>
    <row r="42" spans="1:3" x14ac:dyDescent="0.25">
      <c r="B42" s="3"/>
    </row>
    <row r="43" spans="1:3" ht="30" customHeight="1" x14ac:dyDescent="0.25">
      <c r="A43" s="48" t="s">
        <v>256</v>
      </c>
      <c r="B43" s="3" t="s">
        <v>130</v>
      </c>
    </row>
    <row r="44" spans="1:3" ht="30" customHeight="1" x14ac:dyDescent="0.25">
      <c r="A44" s="48" t="s">
        <v>257</v>
      </c>
      <c r="B44" t="s">
        <v>130</v>
      </c>
    </row>
    <row r="45" spans="1:3" ht="30" customHeight="1" x14ac:dyDescent="0.25">
      <c r="A45" s="48" t="s">
        <v>258</v>
      </c>
      <c r="B45" s="3" t="s">
        <v>130</v>
      </c>
    </row>
    <row r="46" spans="1:3" ht="30" customHeight="1" x14ac:dyDescent="0.25">
      <c r="A46" s="48" t="s">
        <v>259</v>
      </c>
      <c r="B46" s="3" t="s">
        <v>130</v>
      </c>
    </row>
    <row r="48" spans="1:3" x14ac:dyDescent="0.25">
      <c r="A48" t="s">
        <v>260</v>
      </c>
    </row>
    <row r="49" spans="1:4" ht="30" customHeight="1" x14ac:dyDescent="0.25">
      <c r="A49" s="52" t="s">
        <v>261</v>
      </c>
      <c r="B49" s="56" t="s">
        <v>342</v>
      </c>
    </row>
    <row r="50" spans="1:4" ht="45" customHeight="1" x14ac:dyDescent="0.25">
      <c r="A50" s="52" t="s">
        <v>263</v>
      </c>
      <c r="B50" s="56" t="s">
        <v>343</v>
      </c>
    </row>
    <row r="51" spans="1:4" x14ac:dyDescent="0.25">
      <c r="A51" s="52"/>
      <c r="B51" s="52"/>
    </row>
    <row r="52" spans="1:4" x14ac:dyDescent="0.25">
      <c r="A52" s="52" t="s">
        <v>265</v>
      </c>
      <c r="B52" s="53">
        <v>7.4981078405972097</v>
      </c>
    </row>
    <row r="53" spans="1:4" x14ac:dyDescent="0.25">
      <c r="A53" s="52"/>
      <c r="B53" s="52"/>
    </row>
    <row r="54" spans="1:4" x14ac:dyDescent="0.25">
      <c r="A54" s="52" t="s">
        <v>266</v>
      </c>
      <c r="B54" s="54">
        <v>0.151</v>
      </c>
    </row>
    <row r="55" spans="1:4" x14ac:dyDescent="0.25">
      <c r="A55" s="52" t="s">
        <v>267</v>
      </c>
      <c r="B55" s="54">
        <v>0.1508426658613409</v>
      </c>
    </row>
    <row r="56" spans="1:4" x14ac:dyDescent="0.25">
      <c r="A56" s="52"/>
      <c r="B56" s="52"/>
    </row>
    <row r="57" spans="1:4" x14ac:dyDescent="0.25">
      <c r="A57" s="52" t="s">
        <v>268</v>
      </c>
      <c r="B57" s="55">
        <v>45688</v>
      </c>
    </row>
    <row r="59" spans="1:4" ht="69.95" customHeight="1" x14ac:dyDescent="0.25">
      <c r="A59" s="75" t="s">
        <v>269</v>
      </c>
      <c r="B59" s="75" t="s">
        <v>270</v>
      </c>
      <c r="C59" s="75" t="s">
        <v>4</v>
      </c>
      <c r="D59" s="75" t="s">
        <v>5</v>
      </c>
    </row>
    <row r="60" spans="1:4" ht="69.95" customHeight="1" x14ac:dyDescent="0.25">
      <c r="A60" s="75" t="s">
        <v>342</v>
      </c>
      <c r="B60" s="75"/>
      <c r="C60" s="75" t="s">
        <v>12</v>
      </c>
      <c r="D6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99"/>
  <sheetViews>
    <sheetView showGridLines="0" workbookViewId="0">
      <pane ySplit="4" topLeftCell="A78" activePane="bottomLeft" state="frozen"/>
      <selection pane="bottomLeft" activeCell="B85" sqref="B8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2128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2129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404</v>
      </c>
      <c r="B8" s="31" t="s">
        <v>405</v>
      </c>
      <c r="C8" s="31" t="s">
        <v>373</v>
      </c>
      <c r="D8" s="14">
        <v>317814</v>
      </c>
      <c r="E8" s="15">
        <v>700.3</v>
      </c>
      <c r="F8" s="16">
        <v>6.7599999999999993E-2</v>
      </c>
      <c r="G8" s="16"/>
    </row>
    <row r="9" spans="1:8" x14ac:dyDescent="0.25">
      <c r="A9" s="13" t="s">
        <v>412</v>
      </c>
      <c r="B9" s="31" t="s">
        <v>413</v>
      </c>
      <c r="C9" s="31" t="s">
        <v>414</v>
      </c>
      <c r="D9" s="14">
        <v>8992</v>
      </c>
      <c r="E9" s="15">
        <v>388.85</v>
      </c>
      <c r="F9" s="16">
        <v>3.7499999999999999E-2</v>
      </c>
      <c r="G9" s="16"/>
    </row>
    <row r="10" spans="1:8" x14ac:dyDescent="0.25">
      <c r="A10" s="13" t="s">
        <v>857</v>
      </c>
      <c r="B10" s="31" t="s">
        <v>858</v>
      </c>
      <c r="C10" s="31" t="s">
        <v>425</v>
      </c>
      <c r="D10" s="14">
        <v>150412</v>
      </c>
      <c r="E10" s="15">
        <v>363.47</v>
      </c>
      <c r="F10" s="16">
        <v>3.5099999999999999E-2</v>
      </c>
      <c r="G10" s="16"/>
    </row>
    <row r="11" spans="1:8" x14ac:dyDescent="0.25">
      <c r="A11" s="13" t="s">
        <v>426</v>
      </c>
      <c r="B11" s="31" t="s">
        <v>427</v>
      </c>
      <c r="C11" s="31" t="s">
        <v>428</v>
      </c>
      <c r="D11" s="14">
        <v>77715</v>
      </c>
      <c r="E11" s="15">
        <v>343.03</v>
      </c>
      <c r="F11" s="16">
        <v>3.3099999999999997E-2</v>
      </c>
      <c r="G11" s="16"/>
    </row>
    <row r="12" spans="1:8" x14ac:dyDescent="0.25">
      <c r="A12" s="13" t="s">
        <v>625</v>
      </c>
      <c r="B12" s="31" t="s">
        <v>626</v>
      </c>
      <c r="C12" s="31" t="s">
        <v>539</v>
      </c>
      <c r="D12" s="14">
        <v>8706</v>
      </c>
      <c r="E12" s="15">
        <v>342.74</v>
      </c>
      <c r="F12" s="16">
        <v>3.3099999999999997E-2</v>
      </c>
      <c r="G12" s="16"/>
    </row>
    <row r="13" spans="1:8" x14ac:dyDescent="0.25">
      <c r="A13" s="13" t="s">
        <v>441</v>
      </c>
      <c r="B13" s="31" t="s">
        <v>442</v>
      </c>
      <c r="C13" s="31" t="s">
        <v>440</v>
      </c>
      <c r="D13" s="14">
        <v>61410</v>
      </c>
      <c r="E13" s="15">
        <v>329.62</v>
      </c>
      <c r="F13" s="16">
        <v>3.1800000000000002E-2</v>
      </c>
      <c r="G13" s="16"/>
    </row>
    <row r="14" spans="1:8" x14ac:dyDescent="0.25">
      <c r="A14" s="13" t="s">
        <v>364</v>
      </c>
      <c r="B14" s="31" t="s">
        <v>365</v>
      </c>
      <c r="C14" s="31" t="s">
        <v>363</v>
      </c>
      <c r="D14" s="14">
        <v>5823</v>
      </c>
      <c r="E14" s="15">
        <v>324.79000000000002</v>
      </c>
      <c r="F14" s="16">
        <v>3.1399999999999997E-2</v>
      </c>
      <c r="G14" s="16"/>
    </row>
    <row r="15" spans="1:8" x14ac:dyDescent="0.25">
      <c r="A15" s="13" t="s">
        <v>2130</v>
      </c>
      <c r="B15" s="31" t="s">
        <v>2131</v>
      </c>
      <c r="C15" s="31" t="s">
        <v>417</v>
      </c>
      <c r="D15" s="14">
        <v>77381</v>
      </c>
      <c r="E15" s="15">
        <v>282.05</v>
      </c>
      <c r="F15" s="16">
        <v>2.7199999999999998E-2</v>
      </c>
      <c r="G15" s="16"/>
    </row>
    <row r="16" spans="1:8" x14ac:dyDescent="0.25">
      <c r="A16" s="13" t="s">
        <v>793</v>
      </c>
      <c r="B16" s="31" t="s">
        <v>794</v>
      </c>
      <c r="C16" s="31" t="s">
        <v>425</v>
      </c>
      <c r="D16" s="14">
        <v>66653</v>
      </c>
      <c r="E16" s="15">
        <v>281.61</v>
      </c>
      <c r="F16" s="16">
        <v>2.7199999999999998E-2</v>
      </c>
      <c r="G16" s="16"/>
    </row>
    <row r="17" spans="1:7" x14ac:dyDescent="0.25">
      <c r="A17" s="13" t="s">
        <v>371</v>
      </c>
      <c r="B17" s="31" t="s">
        <v>372</v>
      </c>
      <c r="C17" s="31" t="s">
        <v>373</v>
      </c>
      <c r="D17" s="14">
        <v>3586</v>
      </c>
      <c r="E17" s="15">
        <v>276.97000000000003</v>
      </c>
      <c r="F17" s="16">
        <v>2.6700000000000002E-2</v>
      </c>
      <c r="G17" s="16"/>
    </row>
    <row r="18" spans="1:7" x14ac:dyDescent="0.25">
      <c r="A18" s="13" t="s">
        <v>829</v>
      </c>
      <c r="B18" s="31" t="s">
        <v>830</v>
      </c>
      <c r="C18" s="31" t="s">
        <v>420</v>
      </c>
      <c r="D18" s="14">
        <v>10752</v>
      </c>
      <c r="E18" s="15">
        <v>264.27</v>
      </c>
      <c r="F18" s="16">
        <v>2.5499999999999998E-2</v>
      </c>
      <c r="G18" s="16"/>
    </row>
    <row r="19" spans="1:7" x14ac:dyDescent="0.25">
      <c r="A19" s="13" t="s">
        <v>1059</v>
      </c>
      <c r="B19" s="31" t="s">
        <v>1060</v>
      </c>
      <c r="C19" s="31" t="s">
        <v>425</v>
      </c>
      <c r="D19" s="14">
        <v>57178</v>
      </c>
      <c r="E19" s="15">
        <v>257.22000000000003</v>
      </c>
      <c r="F19" s="16">
        <v>2.4799999999999999E-2</v>
      </c>
      <c r="G19" s="16"/>
    </row>
    <row r="20" spans="1:7" x14ac:dyDescent="0.25">
      <c r="A20" s="13" t="s">
        <v>627</v>
      </c>
      <c r="B20" s="31" t="s">
        <v>628</v>
      </c>
      <c r="C20" s="31" t="s">
        <v>376</v>
      </c>
      <c r="D20" s="14">
        <v>4240</v>
      </c>
      <c r="E20" s="15">
        <v>250.76</v>
      </c>
      <c r="F20" s="16">
        <v>2.4199999999999999E-2</v>
      </c>
      <c r="G20" s="16"/>
    </row>
    <row r="21" spans="1:7" x14ac:dyDescent="0.25">
      <c r="A21" s="13" t="s">
        <v>1070</v>
      </c>
      <c r="B21" s="31" t="s">
        <v>1071</v>
      </c>
      <c r="C21" s="31" t="s">
        <v>373</v>
      </c>
      <c r="D21" s="14">
        <v>6780</v>
      </c>
      <c r="E21" s="15">
        <v>248.46</v>
      </c>
      <c r="F21" s="16">
        <v>2.4E-2</v>
      </c>
      <c r="G21" s="16"/>
    </row>
    <row r="22" spans="1:7" x14ac:dyDescent="0.25">
      <c r="A22" s="13" t="s">
        <v>803</v>
      </c>
      <c r="B22" s="31" t="s">
        <v>804</v>
      </c>
      <c r="C22" s="31" t="s">
        <v>425</v>
      </c>
      <c r="D22" s="14">
        <v>19153</v>
      </c>
      <c r="E22" s="15">
        <v>246.28</v>
      </c>
      <c r="F22" s="16">
        <v>2.3800000000000002E-2</v>
      </c>
      <c r="G22" s="16"/>
    </row>
    <row r="23" spans="1:7" x14ac:dyDescent="0.25">
      <c r="A23" s="13" t="s">
        <v>394</v>
      </c>
      <c r="B23" s="31" t="s">
        <v>395</v>
      </c>
      <c r="C23" s="31" t="s">
        <v>396</v>
      </c>
      <c r="D23" s="14">
        <v>4048</v>
      </c>
      <c r="E23" s="15">
        <v>245.85</v>
      </c>
      <c r="F23" s="16">
        <v>2.3699999999999999E-2</v>
      </c>
      <c r="G23" s="16"/>
    </row>
    <row r="24" spans="1:7" x14ac:dyDescent="0.25">
      <c r="A24" s="13" t="s">
        <v>2132</v>
      </c>
      <c r="B24" s="31" t="s">
        <v>2133</v>
      </c>
      <c r="C24" s="31" t="s">
        <v>425</v>
      </c>
      <c r="D24" s="14">
        <v>1982</v>
      </c>
      <c r="E24" s="15">
        <v>229.11</v>
      </c>
      <c r="F24" s="16">
        <v>2.2100000000000002E-2</v>
      </c>
      <c r="G24" s="16"/>
    </row>
    <row r="25" spans="1:7" x14ac:dyDescent="0.25">
      <c r="A25" s="13" t="s">
        <v>2134</v>
      </c>
      <c r="B25" s="31" t="s">
        <v>2135</v>
      </c>
      <c r="C25" s="31" t="s">
        <v>437</v>
      </c>
      <c r="D25" s="14">
        <v>171739</v>
      </c>
      <c r="E25" s="15">
        <v>220.67</v>
      </c>
      <c r="F25" s="16">
        <v>2.1299999999999999E-2</v>
      </c>
      <c r="G25" s="16"/>
    </row>
    <row r="26" spans="1:7" x14ac:dyDescent="0.25">
      <c r="A26" s="13" t="s">
        <v>2136</v>
      </c>
      <c r="B26" s="31" t="s">
        <v>2137</v>
      </c>
      <c r="C26" s="31" t="s">
        <v>1076</v>
      </c>
      <c r="D26" s="14">
        <v>123782</v>
      </c>
      <c r="E26" s="15">
        <v>219.24</v>
      </c>
      <c r="F26" s="16">
        <v>2.12E-2</v>
      </c>
      <c r="G26" s="16"/>
    </row>
    <row r="27" spans="1:7" x14ac:dyDescent="0.25">
      <c r="A27" s="13" t="s">
        <v>1995</v>
      </c>
      <c r="B27" s="31" t="s">
        <v>1996</v>
      </c>
      <c r="C27" s="31" t="s">
        <v>478</v>
      </c>
      <c r="D27" s="14">
        <v>29378</v>
      </c>
      <c r="E27" s="15">
        <v>218.88</v>
      </c>
      <c r="F27" s="16">
        <v>2.1100000000000001E-2</v>
      </c>
      <c r="G27" s="16"/>
    </row>
    <row r="28" spans="1:7" x14ac:dyDescent="0.25">
      <c r="A28" s="13" t="s">
        <v>576</v>
      </c>
      <c r="B28" s="31" t="s">
        <v>577</v>
      </c>
      <c r="C28" s="31" t="s">
        <v>532</v>
      </c>
      <c r="D28" s="14">
        <v>10951</v>
      </c>
      <c r="E28" s="15">
        <v>203.52</v>
      </c>
      <c r="F28" s="16">
        <v>1.9599999999999999E-2</v>
      </c>
      <c r="G28" s="16"/>
    </row>
    <row r="29" spans="1:7" x14ac:dyDescent="0.25">
      <c r="A29" s="13" t="s">
        <v>559</v>
      </c>
      <c r="B29" s="31" t="s">
        <v>560</v>
      </c>
      <c r="C29" s="31" t="s">
        <v>561</v>
      </c>
      <c r="D29" s="14">
        <v>7048</v>
      </c>
      <c r="E29" s="15">
        <v>202.4</v>
      </c>
      <c r="F29" s="16">
        <v>1.95E-2</v>
      </c>
      <c r="G29" s="16"/>
    </row>
    <row r="30" spans="1:7" x14ac:dyDescent="0.25">
      <c r="A30" s="13" t="s">
        <v>572</v>
      </c>
      <c r="B30" s="31" t="s">
        <v>573</v>
      </c>
      <c r="C30" s="31" t="s">
        <v>542</v>
      </c>
      <c r="D30" s="14">
        <v>17254</v>
      </c>
      <c r="E30" s="15">
        <v>193.46</v>
      </c>
      <c r="F30" s="16">
        <v>1.8700000000000001E-2</v>
      </c>
      <c r="G30" s="16"/>
    </row>
    <row r="31" spans="1:7" x14ac:dyDescent="0.25">
      <c r="A31" s="13" t="s">
        <v>562</v>
      </c>
      <c r="B31" s="31" t="s">
        <v>563</v>
      </c>
      <c r="C31" s="31" t="s">
        <v>440</v>
      </c>
      <c r="D31" s="14">
        <v>13521</v>
      </c>
      <c r="E31" s="15">
        <v>192.54</v>
      </c>
      <c r="F31" s="16">
        <v>1.8599999999999998E-2</v>
      </c>
      <c r="G31" s="16"/>
    </row>
    <row r="32" spans="1:7" x14ac:dyDescent="0.25">
      <c r="A32" s="13" t="s">
        <v>356</v>
      </c>
      <c r="B32" s="31" t="s">
        <v>357</v>
      </c>
      <c r="C32" s="31" t="s">
        <v>349</v>
      </c>
      <c r="D32" s="14">
        <v>135132</v>
      </c>
      <c r="E32" s="15">
        <v>190.89</v>
      </c>
      <c r="F32" s="16">
        <v>1.84E-2</v>
      </c>
      <c r="G32" s="16"/>
    </row>
    <row r="33" spans="1:7" x14ac:dyDescent="0.25">
      <c r="A33" s="13" t="s">
        <v>2138</v>
      </c>
      <c r="B33" s="31" t="s">
        <v>2139</v>
      </c>
      <c r="C33" s="31" t="s">
        <v>417</v>
      </c>
      <c r="D33" s="14">
        <v>36035</v>
      </c>
      <c r="E33" s="15">
        <v>184.93</v>
      </c>
      <c r="F33" s="16">
        <v>1.7899999999999999E-2</v>
      </c>
      <c r="G33" s="16"/>
    </row>
    <row r="34" spans="1:7" x14ac:dyDescent="0.25">
      <c r="A34" s="13" t="s">
        <v>813</v>
      </c>
      <c r="B34" s="31" t="s">
        <v>814</v>
      </c>
      <c r="C34" s="31" t="s">
        <v>355</v>
      </c>
      <c r="D34" s="14">
        <v>85413</v>
      </c>
      <c r="E34" s="15">
        <v>182.26</v>
      </c>
      <c r="F34" s="16">
        <v>1.7600000000000001E-2</v>
      </c>
      <c r="G34" s="16"/>
    </row>
    <row r="35" spans="1:7" x14ac:dyDescent="0.25">
      <c r="A35" s="13" t="s">
        <v>843</v>
      </c>
      <c r="B35" s="31" t="s">
        <v>844</v>
      </c>
      <c r="C35" s="31" t="s">
        <v>368</v>
      </c>
      <c r="D35" s="14">
        <v>11588</v>
      </c>
      <c r="E35" s="15">
        <v>181.49</v>
      </c>
      <c r="F35" s="16">
        <v>1.7500000000000002E-2</v>
      </c>
      <c r="G35" s="16"/>
    </row>
    <row r="36" spans="1:7" x14ac:dyDescent="0.25">
      <c r="A36" s="13" t="s">
        <v>2140</v>
      </c>
      <c r="B36" s="31" t="s">
        <v>2141</v>
      </c>
      <c r="C36" s="31" t="s">
        <v>525</v>
      </c>
      <c r="D36" s="14">
        <v>616</v>
      </c>
      <c r="E36" s="15">
        <v>171.22</v>
      </c>
      <c r="F36" s="16">
        <v>1.6500000000000001E-2</v>
      </c>
      <c r="G36" s="16"/>
    </row>
    <row r="37" spans="1:7" x14ac:dyDescent="0.25">
      <c r="A37" s="13" t="s">
        <v>1868</v>
      </c>
      <c r="B37" s="31" t="s">
        <v>1869</v>
      </c>
      <c r="C37" s="31" t="s">
        <v>355</v>
      </c>
      <c r="D37" s="14">
        <v>157821</v>
      </c>
      <c r="E37" s="15">
        <v>159.71</v>
      </c>
      <c r="F37" s="16">
        <v>1.54E-2</v>
      </c>
      <c r="G37" s="16"/>
    </row>
    <row r="38" spans="1:7" x14ac:dyDescent="0.25">
      <c r="A38" s="13" t="s">
        <v>2005</v>
      </c>
      <c r="B38" s="31" t="s">
        <v>2006</v>
      </c>
      <c r="C38" s="31" t="s">
        <v>525</v>
      </c>
      <c r="D38" s="14">
        <v>30763</v>
      </c>
      <c r="E38" s="15">
        <v>157.75</v>
      </c>
      <c r="F38" s="16">
        <v>1.52E-2</v>
      </c>
      <c r="G38" s="16"/>
    </row>
    <row r="39" spans="1:7" x14ac:dyDescent="0.25">
      <c r="A39" s="13" t="s">
        <v>2142</v>
      </c>
      <c r="B39" s="31" t="s">
        <v>2143</v>
      </c>
      <c r="C39" s="31" t="s">
        <v>478</v>
      </c>
      <c r="D39" s="14">
        <v>12761</v>
      </c>
      <c r="E39" s="15">
        <v>153.71</v>
      </c>
      <c r="F39" s="16">
        <v>1.4800000000000001E-2</v>
      </c>
      <c r="G39" s="16"/>
    </row>
    <row r="40" spans="1:7" x14ac:dyDescent="0.25">
      <c r="A40" s="13" t="s">
        <v>861</v>
      </c>
      <c r="B40" s="31" t="s">
        <v>862</v>
      </c>
      <c r="C40" s="31" t="s">
        <v>355</v>
      </c>
      <c r="D40" s="14">
        <v>154326</v>
      </c>
      <c r="E40" s="15">
        <v>143.94</v>
      </c>
      <c r="F40" s="16">
        <v>1.3899999999999999E-2</v>
      </c>
      <c r="G40" s="16"/>
    </row>
    <row r="41" spans="1:7" x14ac:dyDescent="0.25">
      <c r="A41" s="13" t="s">
        <v>1389</v>
      </c>
      <c r="B41" s="31" t="s">
        <v>1390</v>
      </c>
      <c r="C41" s="31" t="s">
        <v>542</v>
      </c>
      <c r="D41" s="14">
        <v>27070</v>
      </c>
      <c r="E41" s="15">
        <v>143.43</v>
      </c>
      <c r="F41" s="16">
        <v>1.38E-2</v>
      </c>
      <c r="G41" s="16"/>
    </row>
    <row r="42" spans="1:7" x14ac:dyDescent="0.25">
      <c r="A42" s="13" t="s">
        <v>462</v>
      </c>
      <c r="B42" s="31" t="s">
        <v>463</v>
      </c>
      <c r="C42" s="31" t="s">
        <v>396</v>
      </c>
      <c r="D42" s="14">
        <v>2400</v>
      </c>
      <c r="E42" s="15">
        <v>140.99</v>
      </c>
      <c r="F42" s="16">
        <v>1.3599999999999999E-2</v>
      </c>
      <c r="G42" s="16"/>
    </row>
    <row r="43" spans="1:7" x14ac:dyDescent="0.25">
      <c r="A43" s="13" t="s">
        <v>533</v>
      </c>
      <c r="B43" s="31" t="s">
        <v>534</v>
      </c>
      <c r="C43" s="31" t="s">
        <v>363</v>
      </c>
      <c r="D43" s="14">
        <v>4305</v>
      </c>
      <c r="E43" s="15">
        <v>140.72999999999999</v>
      </c>
      <c r="F43" s="16">
        <v>1.3599999999999999E-2</v>
      </c>
      <c r="G43" s="16"/>
    </row>
    <row r="44" spans="1:7" x14ac:dyDescent="0.25">
      <c r="A44" s="13" t="s">
        <v>2144</v>
      </c>
      <c r="B44" s="31" t="s">
        <v>2145</v>
      </c>
      <c r="C44" s="31" t="s">
        <v>417</v>
      </c>
      <c r="D44" s="14">
        <v>14031</v>
      </c>
      <c r="E44" s="15">
        <v>139.97</v>
      </c>
      <c r="F44" s="16">
        <v>1.35E-2</v>
      </c>
      <c r="G44" s="16"/>
    </row>
    <row r="45" spans="1:7" x14ac:dyDescent="0.25">
      <c r="A45" s="13" t="s">
        <v>1823</v>
      </c>
      <c r="B45" s="31" t="s">
        <v>1824</v>
      </c>
      <c r="C45" s="31" t="s">
        <v>580</v>
      </c>
      <c r="D45" s="14">
        <v>17398</v>
      </c>
      <c r="E45" s="15">
        <v>137.71</v>
      </c>
      <c r="F45" s="16">
        <v>1.3299999999999999E-2</v>
      </c>
      <c r="G45" s="16"/>
    </row>
    <row r="46" spans="1:7" x14ac:dyDescent="0.25">
      <c r="A46" s="13" t="s">
        <v>866</v>
      </c>
      <c r="B46" s="31" t="s">
        <v>867</v>
      </c>
      <c r="C46" s="31" t="s">
        <v>417</v>
      </c>
      <c r="D46" s="14">
        <v>24459</v>
      </c>
      <c r="E46" s="15">
        <v>124.4</v>
      </c>
      <c r="F46" s="16">
        <v>1.2E-2</v>
      </c>
      <c r="G46" s="16"/>
    </row>
    <row r="47" spans="1:7" x14ac:dyDescent="0.25">
      <c r="A47" s="13" t="s">
        <v>2146</v>
      </c>
      <c r="B47" s="31" t="s">
        <v>2147</v>
      </c>
      <c r="C47" s="31" t="s">
        <v>417</v>
      </c>
      <c r="D47" s="14">
        <v>16570</v>
      </c>
      <c r="E47" s="15">
        <v>124</v>
      </c>
      <c r="F47" s="16">
        <v>1.2E-2</v>
      </c>
      <c r="G47" s="16"/>
    </row>
    <row r="48" spans="1:7" x14ac:dyDescent="0.25">
      <c r="A48" s="13" t="s">
        <v>2148</v>
      </c>
      <c r="B48" s="31" t="s">
        <v>2149</v>
      </c>
      <c r="C48" s="31" t="s">
        <v>425</v>
      </c>
      <c r="D48" s="14">
        <v>81802</v>
      </c>
      <c r="E48" s="15">
        <v>123.47</v>
      </c>
      <c r="F48" s="16">
        <v>1.1900000000000001E-2</v>
      </c>
      <c r="G48" s="16"/>
    </row>
    <row r="49" spans="1:7" x14ac:dyDescent="0.25">
      <c r="A49" s="13" t="s">
        <v>823</v>
      </c>
      <c r="B49" s="31" t="s">
        <v>824</v>
      </c>
      <c r="C49" s="31" t="s">
        <v>396</v>
      </c>
      <c r="D49" s="14">
        <v>58832</v>
      </c>
      <c r="E49" s="15">
        <v>122.42</v>
      </c>
      <c r="F49" s="16">
        <v>1.18E-2</v>
      </c>
      <c r="G49" s="16"/>
    </row>
    <row r="50" spans="1:7" x14ac:dyDescent="0.25">
      <c r="A50" s="13" t="s">
        <v>2150</v>
      </c>
      <c r="B50" s="31" t="s">
        <v>2151</v>
      </c>
      <c r="C50" s="31" t="s">
        <v>417</v>
      </c>
      <c r="D50" s="14">
        <v>144853</v>
      </c>
      <c r="E50" s="15">
        <v>116.68</v>
      </c>
      <c r="F50" s="16">
        <v>1.1299999999999999E-2</v>
      </c>
      <c r="G50" s="16"/>
    </row>
    <row r="51" spans="1:7" x14ac:dyDescent="0.25">
      <c r="A51" s="13" t="s">
        <v>347</v>
      </c>
      <c r="B51" s="31" t="s">
        <v>348</v>
      </c>
      <c r="C51" s="31" t="s">
        <v>349</v>
      </c>
      <c r="D51" s="14">
        <v>397</v>
      </c>
      <c r="E51" s="15">
        <v>114.05</v>
      </c>
      <c r="F51" s="16">
        <v>1.0999999999999999E-2</v>
      </c>
      <c r="G51" s="16"/>
    </row>
    <row r="52" spans="1:7" x14ac:dyDescent="0.25">
      <c r="A52" s="13" t="s">
        <v>1387</v>
      </c>
      <c r="B52" s="31" t="s">
        <v>1388</v>
      </c>
      <c r="C52" s="31" t="s">
        <v>603</v>
      </c>
      <c r="D52" s="14">
        <v>13807</v>
      </c>
      <c r="E52" s="15">
        <v>113.53</v>
      </c>
      <c r="F52" s="16">
        <v>1.0999999999999999E-2</v>
      </c>
      <c r="G52" s="16"/>
    </row>
    <row r="53" spans="1:7" x14ac:dyDescent="0.25">
      <c r="A53" s="13" t="s">
        <v>555</v>
      </c>
      <c r="B53" s="31" t="s">
        <v>556</v>
      </c>
      <c r="C53" s="31" t="s">
        <v>363</v>
      </c>
      <c r="D53" s="14">
        <v>11457</v>
      </c>
      <c r="E53" s="15">
        <v>111.16</v>
      </c>
      <c r="F53" s="16">
        <v>1.0699999999999999E-2</v>
      </c>
      <c r="G53" s="16"/>
    </row>
    <row r="54" spans="1:7" x14ac:dyDescent="0.25">
      <c r="A54" s="13" t="s">
        <v>583</v>
      </c>
      <c r="B54" s="31" t="s">
        <v>584</v>
      </c>
      <c r="C54" s="31" t="s">
        <v>532</v>
      </c>
      <c r="D54" s="14">
        <v>17877</v>
      </c>
      <c r="E54" s="15">
        <v>110.12</v>
      </c>
      <c r="F54" s="16">
        <v>1.06E-2</v>
      </c>
      <c r="G54" s="16"/>
    </row>
    <row r="55" spans="1:7" x14ac:dyDescent="0.25">
      <c r="A55" s="13" t="s">
        <v>2152</v>
      </c>
      <c r="B55" s="31" t="s">
        <v>2153</v>
      </c>
      <c r="C55" s="31" t="s">
        <v>355</v>
      </c>
      <c r="D55" s="14">
        <v>88444</v>
      </c>
      <c r="E55" s="15">
        <v>102.14</v>
      </c>
      <c r="F55" s="16">
        <v>9.9000000000000008E-3</v>
      </c>
      <c r="G55" s="16"/>
    </row>
    <row r="56" spans="1:7" x14ac:dyDescent="0.25">
      <c r="A56" s="13" t="s">
        <v>2154</v>
      </c>
      <c r="B56" s="31" t="s">
        <v>2155</v>
      </c>
      <c r="C56" s="31" t="s">
        <v>532</v>
      </c>
      <c r="D56" s="14">
        <v>10162</v>
      </c>
      <c r="E56" s="15">
        <v>85.91</v>
      </c>
      <c r="F56" s="16">
        <v>8.3000000000000001E-3</v>
      </c>
      <c r="G56" s="16"/>
    </row>
    <row r="57" spans="1:7" x14ac:dyDescent="0.25">
      <c r="A57" s="13" t="s">
        <v>2156</v>
      </c>
      <c r="B57" s="31" t="s">
        <v>2157</v>
      </c>
      <c r="C57" s="31" t="s">
        <v>1076</v>
      </c>
      <c r="D57" s="14">
        <v>12694</v>
      </c>
      <c r="E57" s="15">
        <v>81.64</v>
      </c>
      <c r="F57" s="16">
        <v>7.9000000000000008E-3</v>
      </c>
      <c r="G57" s="16"/>
    </row>
    <row r="58" spans="1:7" x14ac:dyDescent="0.25">
      <c r="A58" s="17" t="s">
        <v>230</v>
      </c>
      <c r="B58" s="32"/>
      <c r="C58" s="32"/>
      <c r="D58" s="18"/>
      <c r="E58" s="37">
        <v>10384.34</v>
      </c>
      <c r="F58" s="38">
        <v>1.0022</v>
      </c>
      <c r="G58" s="21"/>
    </row>
    <row r="59" spans="1:7" x14ac:dyDescent="0.25">
      <c r="A59" s="17" t="s">
        <v>487</v>
      </c>
      <c r="B59" s="31"/>
      <c r="C59" s="31"/>
      <c r="D59" s="14"/>
      <c r="E59" s="15"/>
      <c r="F59" s="16"/>
      <c r="G59" s="16"/>
    </row>
    <row r="60" spans="1:7" x14ac:dyDescent="0.25">
      <c r="A60" s="17" t="s">
        <v>230</v>
      </c>
      <c r="B60" s="31"/>
      <c r="C60" s="31"/>
      <c r="D60" s="14"/>
      <c r="E60" s="39" t="s">
        <v>130</v>
      </c>
      <c r="F60" s="40" t="s">
        <v>130</v>
      </c>
      <c r="G60" s="16"/>
    </row>
    <row r="61" spans="1:7" x14ac:dyDescent="0.25">
      <c r="A61" s="24" t="s">
        <v>237</v>
      </c>
      <c r="B61" s="33"/>
      <c r="C61" s="33"/>
      <c r="D61" s="25"/>
      <c r="E61" s="28">
        <v>10384.34</v>
      </c>
      <c r="F61" s="29">
        <v>1.0022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13"/>
      <c r="B63" s="31"/>
      <c r="C63" s="31"/>
      <c r="D63" s="14"/>
      <c r="E63" s="15"/>
      <c r="F63" s="16"/>
      <c r="G63" s="16"/>
    </row>
    <row r="64" spans="1:7" x14ac:dyDescent="0.25">
      <c r="A64" s="17" t="s">
        <v>238</v>
      </c>
      <c r="B64" s="31"/>
      <c r="C64" s="31"/>
      <c r="D64" s="14"/>
      <c r="E64" s="15"/>
      <c r="F64" s="16"/>
      <c r="G64" s="16"/>
    </row>
    <row r="65" spans="1:7" x14ac:dyDescent="0.25">
      <c r="A65" s="13" t="s">
        <v>239</v>
      </c>
      <c r="B65" s="31"/>
      <c r="C65" s="31"/>
      <c r="D65" s="14"/>
      <c r="E65" s="15">
        <v>73.959999999999994</v>
      </c>
      <c r="F65" s="16">
        <v>7.1000000000000004E-3</v>
      </c>
      <c r="G65" s="16">
        <v>6.5728999999999996E-2</v>
      </c>
    </row>
    <row r="66" spans="1:7" x14ac:dyDescent="0.25">
      <c r="A66" s="17" t="s">
        <v>230</v>
      </c>
      <c r="B66" s="32"/>
      <c r="C66" s="32"/>
      <c r="D66" s="18"/>
      <c r="E66" s="37">
        <v>73.959999999999994</v>
      </c>
      <c r="F66" s="38">
        <v>7.1000000000000004E-3</v>
      </c>
      <c r="G66" s="21"/>
    </row>
    <row r="67" spans="1:7" x14ac:dyDescent="0.25">
      <c r="A67" s="13"/>
      <c r="B67" s="31"/>
      <c r="C67" s="31"/>
      <c r="D67" s="14"/>
      <c r="E67" s="15"/>
      <c r="F67" s="16"/>
      <c r="G67" s="16"/>
    </row>
    <row r="68" spans="1:7" x14ac:dyDescent="0.25">
      <c r="A68" s="24" t="s">
        <v>237</v>
      </c>
      <c r="B68" s="33"/>
      <c r="C68" s="33"/>
      <c r="D68" s="25"/>
      <c r="E68" s="19">
        <v>73.959999999999994</v>
      </c>
      <c r="F68" s="20">
        <v>7.1000000000000004E-3</v>
      </c>
      <c r="G68" s="21"/>
    </row>
    <row r="69" spans="1:7" x14ac:dyDescent="0.25">
      <c r="A69" s="13" t="s">
        <v>240</v>
      </c>
      <c r="B69" s="31"/>
      <c r="C69" s="31"/>
      <c r="D69" s="14"/>
      <c r="E69" s="15">
        <v>1.3318699999999999E-2</v>
      </c>
      <c r="F69" s="16">
        <v>9.9999999999999995E-7</v>
      </c>
      <c r="G69" s="16"/>
    </row>
    <row r="70" spans="1:7" x14ac:dyDescent="0.25">
      <c r="A70" s="13" t="s">
        <v>241</v>
      </c>
      <c r="B70" s="31"/>
      <c r="C70" s="31"/>
      <c r="D70" s="14"/>
      <c r="E70" s="35">
        <v>-99.453318699999997</v>
      </c>
      <c r="F70" s="36">
        <v>-9.3010000000000002E-3</v>
      </c>
      <c r="G70" s="16">
        <v>6.5728999999999996E-2</v>
      </c>
    </row>
    <row r="71" spans="1:7" x14ac:dyDescent="0.25">
      <c r="A71" s="26" t="s">
        <v>242</v>
      </c>
      <c r="B71" s="34"/>
      <c r="C71" s="34"/>
      <c r="D71" s="27"/>
      <c r="E71" s="28">
        <v>10358.86</v>
      </c>
      <c r="F71" s="29">
        <v>1</v>
      </c>
      <c r="G71" s="29"/>
    </row>
    <row r="76" spans="1:7" x14ac:dyDescent="0.25">
      <c r="A76" s="1" t="s">
        <v>244</v>
      </c>
    </row>
    <row r="77" spans="1:7" x14ac:dyDescent="0.25">
      <c r="A77" s="48" t="s">
        <v>245</v>
      </c>
      <c r="B77" s="3" t="s">
        <v>130</v>
      </c>
    </row>
    <row r="78" spans="1:7" x14ac:dyDescent="0.25">
      <c r="A78" t="s">
        <v>246</v>
      </c>
    </row>
    <row r="79" spans="1:7" x14ac:dyDescent="0.25">
      <c r="A79" t="s">
        <v>337</v>
      </c>
      <c r="B79" t="s">
        <v>248</v>
      </c>
      <c r="C79" t="s">
        <v>248</v>
      </c>
    </row>
    <row r="80" spans="1:7" x14ac:dyDescent="0.25">
      <c r="B80" s="49">
        <v>45657</v>
      </c>
      <c r="C80" s="49">
        <v>45688</v>
      </c>
    </row>
    <row r="81" spans="1:3" x14ac:dyDescent="0.25">
      <c r="A81" t="s">
        <v>493</v>
      </c>
      <c r="B81">
        <v>15.7117</v>
      </c>
      <c r="C81">
        <v>14.590199999999999</v>
      </c>
    </row>
    <row r="82" spans="1:3" x14ac:dyDescent="0.25">
      <c r="A82" t="s">
        <v>339</v>
      </c>
      <c r="B82">
        <v>15.7113</v>
      </c>
      <c r="C82">
        <v>14.5898</v>
      </c>
    </row>
    <row r="83" spans="1:3" x14ac:dyDescent="0.25">
      <c r="A83" t="s">
        <v>494</v>
      </c>
      <c r="B83">
        <v>15.4687</v>
      </c>
      <c r="C83">
        <v>14.3561</v>
      </c>
    </row>
    <row r="84" spans="1:3" x14ac:dyDescent="0.25">
      <c r="A84" t="s">
        <v>341</v>
      </c>
      <c r="B84">
        <v>15.4687</v>
      </c>
      <c r="C84">
        <v>14.356</v>
      </c>
    </row>
    <row r="86" spans="1:3" x14ac:dyDescent="0.25">
      <c r="A86" t="s">
        <v>250</v>
      </c>
      <c r="B86" s="3" t="s">
        <v>130</v>
      </c>
    </row>
    <row r="87" spans="1:3" x14ac:dyDescent="0.25">
      <c r="A87" t="s">
        <v>251</v>
      </c>
      <c r="B87" s="3" t="s">
        <v>130</v>
      </c>
    </row>
    <row r="88" spans="1:3" ht="30" customHeight="1" x14ac:dyDescent="0.25">
      <c r="A88" s="48" t="s">
        <v>252</v>
      </c>
      <c r="B88" s="3" t="s">
        <v>130</v>
      </c>
    </row>
    <row r="89" spans="1:3" ht="30" customHeight="1" x14ac:dyDescent="0.25">
      <c r="A89" s="48" t="s">
        <v>253</v>
      </c>
      <c r="B89" s="3" t="s">
        <v>130</v>
      </c>
    </row>
    <row r="90" spans="1:3" x14ac:dyDescent="0.25">
      <c r="A90" t="s">
        <v>495</v>
      </c>
      <c r="B90" s="50">
        <v>0.71150000000000002</v>
      </c>
    </row>
    <row r="91" spans="1:3" ht="45" customHeight="1" x14ac:dyDescent="0.25">
      <c r="A91" s="48" t="s">
        <v>255</v>
      </c>
      <c r="B91" s="3" t="s">
        <v>130</v>
      </c>
    </row>
    <row r="92" spans="1:3" x14ac:dyDescent="0.25">
      <c r="B92" s="3"/>
    </row>
    <row r="93" spans="1:3" ht="30" customHeight="1" x14ac:dyDescent="0.25">
      <c r="A93" s="48" t="s">
        <v>256</v>
      </c>
      <c r="B93" s="3" t="s">
        <v>130</v>
      </c>
    </row>
    <row r="94" spans="1:3" ht="30" customHeight="1" x14ac:dyDescent="0.25">
      <c r="A94" s="48" t="s">
        <v>257</v>
      </c>
      <c r="B94" t="s">
        <v>130</v>
      </c>
    </row>
    <row r="95" spans="1:3" ht="30" customHeight="1" x14ac:dyDescent="0.25">
      <c r="A95" s="48" t="s">
        <v>258</v>
      </c>
      <c r="B95" s="3" t="s">
        <v>130</v>
      </c>
    </row>
    <row r="96" spans="1:3" ht="30" customHeight="1" x14ac:dyDescent="0.25">
      <c r="A96" s="48" t="s">
        <v>259</v>
      </c>
      <c r="B96" s="3" t="s">
        <v>130</v>
      </c>
    </row>
    <row r="98" spans="1:4" ht="69.95" customHeight="1" x14ac:dyDescent="0.25">
      <c r="A98" s="75" t="s">
        <v>269</v>
      </c>
      <c r="B98" s="75" t="s">
        <v>270</v>
      </c>
      <c r="C98" s="75" t="s">
        <v>4</v>
      </c>
      <c r="D98" s="75" t="s">
        <v>5</v>
      </c>
    </row>
    <row r="99" spans="1:4" ht="69.95" customHeight="1" x14ac:dyDescent="0.25">
      <c r="A99" s="75" t="s">
        <v>2158</v>
      </c>
      <c r="B99" s="75"/>
      <c r="C99" s="75" t="s">
        <v>2159</v>
      </c>
      <c r="D9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9"/>
  <sheetViews>
    <sheetView showGridLines="0" workbookViewId="0">
      <pane ySplit="4" topLeftCell="A278" activePane="bottomLeft" state="frozen"/>
      <selection pane="bottomLeft" activeCell="C279" sqref="C279:C28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2160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2161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406</v>
      </c>
      <c r="B8" s="31" t="s">
        <v>407</v>
      </c>
      <c r="C8" s="31" t="s">
        <v>352</v>
      </c>
      <c r="D8" s="14">
        <v>2882</v>
      </c>
      <c r="E8" s="15">
        <v>165.22</v>
      </c>
      <c r="F8" s="16">
        <v>1.67E-2</v>
      </c>
      <c r="G8" s="16"/>
    </row>
    <row r="9" spans="1:8" x14ac:dyDescent="0.25">
      <c r="A9" s="13" t="s">
        <v>443</v>
      </c>
      <c r="B9" s="31" t="s">
        <v>444</v>
      </c>
      <c r="C9" s="31" t="s">
        <v>368</v>
      </c>
      <c r="D9" s="14">
        <v>7335</v>
      </c>
      <c r="E9" s="15">
        <v>133.32</v>
      </c>
      <c r="F9" s="16">
        <v>1.34E-2</v>
      </c>
      <c r="G9" s="16"/>
    </row>
    <row r="10" spans="1:8" x14ac:dyDescent="0.25">
      <c r="A10" s="13" t="s">
        <v>481</v>
      </c>
      <c r="B10" s="31" t="s">
        <v>482</v>
      </c>
      <c r="C10" s="31" t="s">
        <v>352</v>
      </c>
      <c r="D10" s="14">
        <v>10062</v>
      </c>
      <c r="E10" s="15">
        <v>131.78</v>
      </c>
      <c r="F10" s="16">
        <v>1.3299999999999999E-2</v>
      </c>
      <c r="G10" s="16"/>
    </row>
    <row r="11" spans="1:8" x14ac:dyDescent="0.25">
      <c r="A11" s="13" t="s">
        <v>1480</v>
      </c>
      <c r="B11" s="31" t="s">
        <v>1481</v>
      </c>
      <c r="C11" s="31" t="s">
        <v>363</v>
      </c>
      <c r="D11" s="14">
        <v>22241</v>
      </c>
      <c r="E11" s="15">
        <v>129.9</v>
      </c>
      <c r="F11" s="16">
        <v>1.3100000000000001E-2</v>
      </c>
      <c r="G11" s="16"/>
    </row>
    <row r="12" spans="1:8" x14ac:dyDescent="0.25">
      <c r="A12" s="13" t="s">
        <v>2162</v>
      </c>
      <c r="B12" s="31" t="s">
        <v>2163</v>
      </c>
      <c r="C12" s="31" t="s">
        <v>368</v>
      </c>
      <c r="D12" s="14">
        <v>36401</v>
      </c>
      <c r="E12" s="15">
        <v>125</v>
      </c>
      <c r="F12" s="16">
        <v>1.26E-2</v>
      </c>
      <c r="G12" s="16"/>
    </row>
    <row r="13" spans="1:8" x14ac:dyDescent="0.25">
      <c r="A13" s="13" t="s">
        <v>397</v>
      </c>
      <c r="B13" s="31" t="s">
        <v>398</v>
      </c>
      <c r="C13" s="31" t="s">
        <v>363</v>
      </c>
      <c r="D13" s="14">
        <v>8513</v>
      </c>
      <c r="E13" s="15">
        <v>123.71</v>
      </c>
      <c r="F13" s="16">
        <v>1.2500000000000001E-2</v>
      </c>
      <c r="G13" s="16"/>
    </row>
    <row r="14" spans="1:8" x14ac:dyDescent="0.25">
      <c r="A14" s="13" t="s">
        <v>635</v>
      </c>
      <c r="B14" s="31" t="s">
        <v>636</v>
      </c>
      <c r="C14" s="31" t="s">
        <v>352</v>
      </c>
      <c r="D14" s="14">
        <v>10993</v>
      </c>
      <c r="E14" s="15">
        <v>110.78</v>
      </c>
      <c r="F14" s="16">
        <v>1.12E-2</v>
      </c>
      <c r="G14" s="16"/>
    </row>
    <row r="15" spans="1:8" x14ac:dyDescent="0.25">
      <c r="A15" s="13" t="s">
        <v>789</v>
      </c>
      <c r="B15" s="31" t="s">
        <v>790</v>
      </c>
      <c r="C15" s="31" t="s">
        <v>355</v>
      </c>
      <c r="D15" s="14">
        <v>44408</v>
      </c>
      <c r="E15" s="15">
        <v>105.79</v>
      </c>
      <c r="F15" s="16">
        <v>1.0699999999999999E-2</v>
      </c>
      <c r="G15" s="16"/>
    </row>
    <row r="16" spans="1:8" x14ac:dyDescent="0.25">
      <c r="A16" s="13" t="s">
        <v>421</v>
      </c>
      <c r="B16" s="31" t="s">
        <v>422</v>
      </c>
      <c r="C16" s="31" t="s">
        <v>396</v>
      </c>
      <c r="D16" s="14">
        <v>5786</v>
      </c>
      <c r="E16" s="15">
        <v>103.42</v>
      </c>
      <c r="F16" s="16">
        <v>1.04E-2</v>
      </c>
      <c r="G16" s="16"/>
    </row>
    <row r="17" spans="1:7" x14ac:dyDescent="0.25">
      <c r="A17" s="13" t="s">
        <v>1083</v>
      </c>
      <c r="B17" s="31" t="s">
        <v>1084</v>
      </c>
      <c r="C17" s="31" t="s">
        <v>379</v>
      </c>
      <c r="D17" s="14">
        <v>50652</v>
      </c>
      <c r="E17" s="15">
        <v>102.44</v>
      </c>
      <c r="F17" s="16">
        <v>1.03E-2</v>
      </c>
      <c r="G17" s="16"/>
    </row>
    <row r="18" spans="1:7" x14ac:dyDescent="0.25">
      <c r="A18" s="13" t="s">
        <v>639</v>
      </c>
      <c r="B18" s="31" t="s">
        <v>640</v>
      </c>
      <c r="C18" s="31" t="s">
        <v>352</v>
      </c>
      <c r="D18" s="14">
        <v>2705</v>
      </c>
      <c r="E18" s="15">
        <v>97.47</v>
      </c>
      <c r="F18" s="16">
        <v>9.7999999999999997E-3</v>
      </c>
      <c r="G18" s="16"/>
    </row>
    <row r="19" spans="1:7" x14ac:dyDescent="0.25">
      <c r="A19" s="13" t="s">
        <v>438</v>
      </c>
      <c r="B19" s="31" t="s">
        <v>439</v>
      </c>
      <c r="C19" s="31" t="s">
        <v>440</v>
      </c>
      <c r="D19" s="14">
        <v>4417</v>
      </c>
      <c r="E19" s="15">
        <v>96.22</v>
      </c>
      <c r="F19" s="16">
        <v>9.7000000000000003E-3</v>
      </c>
      <c r="G19" s="16"/>
    </row>
    <row r="20" spans="1:7" x14ac:dyDescent="0.25">
      <c r="A20" s="13" t="s">
        <v>817</v>
      </c>
      <c r="B20" s="31" t="s">
        <v>818</v>
      </c>
      <c r="C20" s="31" t="s">
        <v>478</v>
      </c>
      <c r="D20" s="14">
        <v>7803</v>
      </c>
      <c r="E20" s="15">
        <v>91.38</v>
      </c>
      <c r="F20" s="16">
        <v>9.1999999999999998E-3</v>
      </c>
      <c r="G20" s="16"/>
    </row>
    <row r="21" spans="1:7" x14ac:dyDescent="0.25">
      <c r="A21" s="13" t="s">
        <v>2164</v>
      </c>
      <c r="B21" s="31" t="s">
        <v>2165</v>
      </c>
      <c r="C21" s="31" t="s">
        <v>360</v>
      </c>
      <c r="D21" s="14">
        <v>13866</v>
      </c>
      <c r="E21" s="15">
        <v>84.47</v>
      </c>
      <c r="F21" s="16">
        <v>8.5000000000000006E-3</v>
      </c>
      <c r="G21" s="16"/>
    </row>
    <row r="22" spans="1:7" x14ac:dyDescent="0.25">
      <c r="A22" s="13" t="s">
        <v>447</v>
      </c>
      <c r="B22" s="31" t="s">
        <v>448</v>
      </c>
      <c r="C22" s="31" t="s">
        <v>425</v>
      </c>
      <c r="D22" s="14">
        <v>5552</v>
      </c>
      <c r="E22" s="15">
        <v>84.32</v>
      </c>
      <c r="F22" s="16">
        <v>8.5000000000000006E-3</v>
      </c>
      <c r="G22" s="16"/>
    </row>
    <row r="23" spans="1:7" x14ac:dyDescent="0.25">
      <c r="A23" s="13" t="s">
        <v>2166</v>
      </c>
      <c r="B23" s="31" t="s">
        <v>2167</v>
      </c>
      <c r="C23" s="31" t="s">
        <v>425</v>
      </c>
      <c r="D23" s="14">
        <v>10528</v>
      </c>
      <c r="E23" s="15">
        <v>83.1</v>
      </c>
      <c r="F23" s="16">
        <v>8.3999999999999995E-3</v>
      </c>
      <c r="G23" s="16"/>
    </row>
    <row r="24" spans="1:7" x14ac:dyDescent="0.25">
      <c r="A24" s="13" t="s">
        <v>2168</v>
      </c>
      <c r="B24" s="31" t="s">
        <v>2169</v>
      </c>
      <c r="C24" s="31" t="s">
        <v>561</v>
      </c>
      <c r="D24" s="14">
        <v>1973</v>
      </c>
      <c r="E24" s="15">
        <v>81.849999999999994</v>
      </c>
      <c r="F24" s="16">
        <v>8.3000000000000001E-3</v>
      </c>
      <c r="G24" s="16"/>
    </row>
    <row r="25" spans="1:7" x14ac:dyDescent="0.25">
      <c r="A25" s="13" t="s">
        <v>466</v>
      </c>
      <c r="B25" s="31" t="s">
        <v>467</v>
      </c>
      <c r="C25" s="31" t="s">
        <v>363</v>
      </c>
      <c r="D25" s="14">
        <v>34806</v>
      </c>
      <c r="E25" s="15">
        <v>81.06</v>
      </c>
      <c r="F25" s="16">
        <v>8.2000000000000007E-3</v>
      </c>
      <c r="G25" s="16"/>
    </row>
    <row r="26" spans="1:7" x14ac:dyDescent="0.25">
      <c r="A26" s="13" t="s">
        <v>2170</v>
      </c>
      <c r="B26" s="31" t="s">
        <v>2171</v>
      </c>
      <c r="C26" s="31" t="s">
        <v>352</v>
      </c>
      <c r="D26" s="14">
        <v>3276</v>
      </c>
      <c r="E26" s="15">
        <v>76.86</v>
      </c>
      <c r="F26" s="16">
        <v>7.7000000000000002E-3</v>
      </c>
      <c r="G26" s="16"/>
    </row>
    <row r="27" spans="1:7" x14ac:dyDescent="0.25">
      <c r="A27" s="13" t="s">
        <v>637</v>
      </c>
      <c r="B27" s="31" t="s">
        <v>638</v>
      </c>
      <c r="C27" s="31" t="s">
        <v>363</v>
      </c>
      <c r="D27" s="14">
        <v>7175</v>
      </c>
      <c r="E27" s="15">
        <v>75.680000000000007</v>
      </c>
      <c r="F27" s="16">
        <v>7.6E-3</v>
      </c>
      <c r="G27" s="16"/>
    </row>
    <row r="28" spans="1:7" x14ac:dyDescent="0.25">
      <c r="A28" s="13" t="s">
        <v>2172</v>
      </c>
      <c r="B28" s="31" t="s">
        <v>2173</v>
      </c>
      <c r="C28" s="31" t="s">
        <v>352</v>
      </c>
      <c r="D28" s="14">
        <v>42807</v>
      </c>
      <c r="E28" s="15">
        <v>74.739999999999995</v>
      </c>
      <c r="F28" s="16">
        <v>7.4999999999999997E-3</v>
      </c>
      <c r="G28" s="16"/>
    </row>
    <row r="29" spans="1:7" x14ac:dyDescent="0.25">
      <c r="A29" s="13" t="s">
        <v>811</v>
      </c>
      <c r="B29" s="31" t="s">
        <v>812</v>
      </c>
      <c r="C29" s="31" t="s">
        <v>459</v>
      </c>
      <c r="D29" s="14">
        <v>1532</v>
      </c>
      <c r="E29" s="15">
        <v>73.42</v>
      </c>
      <c r="F29" s="16">
        <v>7.4000000000000003E-3</v>
      </c>
      <c r="G29" s="16"/>
    </row>
    <row r="30" spans="1:7" x14ac:dyDescent="0.25">
      <c r="A30" s="13" t="s">
        <v>652</v>
      </c>
      <c r="B30" s="31" t="s">
        <v>653</v>
      </c>
      <c r="C30" s="31" t="s">
        <v>349</v>
      </c>
      <c r="D30" s="14">
        <v>6920</v>
      </c>
      <c r="E30" s="15">
        <v>71.599999999999994</v>
      </c>
      <c r="F30" s="16">
        <v>7.1999999999999998E-3</v>
      </c>
      <c r="G30" s="16"/>
    </row>
    <row r="31" spans="1:7" x14ac:dyDescent="0.25">
      <c r="A31" s="13" t="s">
        <v>646</v>
      </c>
      <c r="B31" s="31" t="s">
        <v>647</v>
      </c>
      <c r="C31" s="31" t="s">
        <v>396</v>
      </c>
      <c r="D31" s="14">
        <v>955</v>
      </c>
      <c r="E31" s="15">
        <v>71.55</v>
      </c>
      <c r="F31" s="16">
        <v>7.1999999999999998E-3</v>
      </c>
      <c r="G31" s="16"/>
    </row>
    <row r="32" spans="1:7" x14ac:dyDescent="0.25">
      <c r="A32" s="13" t="s">
        <v>835</v>
      </c>
      <c r="B32" s="31" t="s">
        <v>836</v>
      </c>
      <c r="C32" s="31" t="s">
        <v>363</v>
      </c>
      <c r="D32" s="14">
        <v>4042</v>
      </c>
      <c r="E32" s="15">
        <v>71.3</v>
      </c>
      <c r="F32" s="16">
        <v>7.1999999999999998E-3</v>
      </c>
      <c r="G32" s="16"/>
    </row>
    <row r="33" spans="1:7" x14ac:dyDescent="0.25">
      <c r="A33" s="13" t="s">
        <v>1440</v>
      </c>
      <c r="B33" s="31" t="s">
        <v>1441</v>
      </c>
      <c r="C33" s="31" t="s">
        <v>352</v>
      </c>
      <c r="D33" s="14">
        <v>6516</v>
      </c>
      <c r="E33" s="15">
        <v>71.040000000000006</v>
      </c>
      <c r="F33" s="16">
        <v>7.1999999999999998E-3</v>
      </c>
      <c r="G33" s="16"/>
    </row>
    <row r="34" spans="1:7" x14ac:dyDescent="0.25">
      <c r="A34" s="13" t="s">
        <v>2174</v>
      </c>
      <c r="B34" s="31" t="s">
        <v>2175</v>
      </c>
      <c r="C34" s="31" t="s">
        <v>355</v>
      </c>
      <c r="D34" s="14">
        <v>40737</v>
      </c>
      <c r="E34" s="15">
        <v>70.77</v>
      </c>
      <c r="F34" s="16">
        <v>7.1000000000000004E-3</v>
      </c>
      <c r="G34" s="16"/>
    </row>
    <row r="35" spans="1:7" x14ac:dyDescent="0.25">
      <c r="A35" s="13" t="s">
        <v>1027</v>
      </c>
      <c r="B35" s="31" t="s">
        <v>1028</v>
      </c>
      <c r="C35" s="31" t="s">
        <v>368</v>
      </c>
      <c r="D35" s="14">
        <v>1072</v>
      </c>
      <c r="E35" s="15">
        <v>69.7</v>
      </c>
      <c r="F35" s="16">
        <v>7.0000000000000001E-3</v>
      </c>
      <c r="G35" s="16"/>
    </row>
    <row r="36" spans="1:7" x14ac:dyDescent="0.25">
      <c r="A36" s="13" t="s">
        <v>1131</v>
      </c>
      <c r="B36" s="31" t="s">
        <v>1132</v>
      </c>
      <c r="C36" s="31" t="s">
        <v>865</v>
      </c>
      <c r="D36" s="14">
        <v>4775</v>
      </c>
      <c r="E36" s="15">
        <v>69.45</v>
      </c>
      <c r="F36" s="16">
        <v>7.0000000000000001E-3</v>
      </c>
      <c r="G36" s="16"/>
    </row>
    <row r="37" spans="1:7" x14ac:dyDescent="0.25">
      <c r="A37" s="13" t="s">
        <v>2176</v>
      </c>
      <c r="B37" s="31" t="s">
        <v>2177</v>
      </c>
      <c r="C37" s="31" t="s">
        <v>663</v>
      </c>
      <c r="D37" s="14">
        <v>33587</v>
      </c>
      <c r="E37" s="15">
        <v>69.27</v>
      </c>
      <c r="F37" s="16">
        <v>7.0000000000000001E-3</v>
      </c>
      <c r="G37" s="16"/>
    </row>
    <row r="38" spans="1:7" x14ac:dyDescent="0.25">
      <c r="A38" s="13" t="s">
        <v>2003</v>
      </c>
      <c r="B38" s="31" t="s">
        <v>2004</v>
      </c>
      <c r="C38" s="31" t="s">
        <v>425</v>
      </c>
      <c r="D38" s="14">
        <v>6746</v>
      </c>
      <c r="E38" s="15">
        <v>69.02</v>
      </c>
      <c r="F38" s="16">
        <v>7.0000000000000001E-3</v>
      </c>
      <c r="G38" s="16"/>
    </row>
    <row r="39" spans="1:7" x14ac:dyDescent="0.25">
      <c r="A39" s="13" t="s">
        <v>2178</v>
      </c>
      <c r="B39" s="31" t="s">
        <v>2179</v>
      </c>
      <c r="C39" s="31" t="s">
        <v>501</v>
      </c>
      <c r="D39" s="14">
        <v>6419</v>
      </c>
      <c r="E39" s="15">
        <v>67.95</v>
      </c>
      <c r="F39" s="16">
        <v>6.8999999999999999E-3</v>
      </c>
      <c r="G39" s="16"/>
    </row>
    <row r="40" spans="1:7" x14ac:dyDescent="0.25">
      <c r="A40" s="13" t="s">
        <v>2180</v>
      </c>
      <c r="B40" s="31" t="s">
        <v>2181</v>
      </c>
      <c r="C40" s="31" t="s">
        <v>425</v>
      </c>
      <c r="D40" s="14">
        <v>7656</v>
      </c>
      <c r="E40" s="15">
        <v>67.23</v>
      </c>
      <c r="F40" s="16">
        <v>6.7999999999999996E-3</v>
      </c>
      <c r="G40" s="16"/>
    </row>
    <row r="41" spans="1:7" x14ac:dyDescent="0.25">
      <c r="A41" s="13" t="s">
        <v>2182</v>
      </c>
      <c r="B41" s="31" t="s">
        <v>2183</v>
      </c>
      <c r="C41" s="31" t="s">
        <v>561</v>
      </c>
      <c r="D41" s="14">
        <v>13439</v>
      </c>
      <c r="E41" s="15">
        <v>66.349999999999994</v>
      </c>
      <c r="F41" s="16">
        <v>6.7000000000000002E-3</v>
      </c>
      <c r="G41" s="16"/>
    </row>
    <row r="42" spans="1:7" x14ac:dyDescent="0.25">
      <c r="A42" s="13" t="s">
        <v>2184</v>
      </c>
      <c r="B42" s="31" t="s">
        <v>2185</v>
      </c>
      <c r="C42" s="31" t="s">
        <v>386</v>
      </c>
      <c r="D42" s="14">
        <v>12199</v>
      </c>
      <c r="E42" s="15">
        <v>65.98</v>
      </c>
      <c r="F42" s="16">
        <v>6.7000000000000002E-3</v>
      </c>
      <c r="G42" s="16"/>
    </row>
    <row r="43" spans="1:7" x14ac:dyDescent="0.25">
      <c r="A43" s="13" t="s">
        <v>2186</v>
      </c>
      <c r="B43" s="31" t="s">
        <v>2187</v>
      </c>
      <c r="C43" s="31" t="s">
        <v>525</v>
      </c>
      <c r="D43" s="14">
        <v>7170</v>
      </c>
      <c r="E43" s="15">
        <v>65.78</v>
      </c>
      <c r="F43" s="16">
        <v>6.6E-3</v>
      </c>
      <c r="G43" s="16"/>
    </row>
    <row r="44" spans="1:7" x14ac:dyDescent="0.25">
      <c r="A44" s="13" t="s">
        <v>2188</v>
      </c>
      <c r="B44" s="31" t="s">
        <v>2189</v>
      </c>
      <c r="C44" s="31" t="s">
        <v>2190</v>
      </c>
      <c r="D44" s="14">
        <v>2956</v>
      </c>
      <c r="E44" s="15">
        <v>63.65</v>
      </c>
      <c r="F44" s="16">
        <v>6.4000000000000003E-3</v>
      </c>
      <c r="G44" s="16"/>
    </row>
    <row r="45" spans="1:7" x14ac:dyDescent="0.25">
      <c r="A45" s="13" t="s">
        <v>2191</v>
      </c>
      <c r="B45" s="31" t="s">
        <v>2192</v>
      </c>
      <c r="C45" s="31" t="s">
        <v>396</v>
      </c>
      <c r="D45" s="14">
        <v>37528</v>
      </c>
      <c r="E45" s="15">
        <v>63.27</v>
      </c>
      <c r="F45" s="16">
        <v>6.4000000000000003E-3</v>
      </c>
      <c r="G45" s="16"/>
    </row>
    <row r="46" spans="1:7" x14ac:dyDescent="0.25">
      <c r="A46" s="13" t="s">
        <v>2193</v>
      </c>
      <c r="B46" s="31" t="s">
        <v>2194</v>
      </c>
      <c r="C46" s="31" t="s">
        <v>501</v>
      </c>
      <c r="D46" s="14">
        <v>7333</v>
      </c>
      <c r="E46" s="15">
        <v>61.66</v>
      </c>
      <c r="F46" s="16">
        <v>6.1999999999999998E-3</v>
      </c>
      <c r="G46" s="16"/>
    </row>
    <row r="47" spans="1:7" x14ac:dyDescent="0.25">
      <c r="A47" s="13" t="s">
        <v>2195</v>
      </c>
      <c r="B47" s="31" t="s">
        <v>2196</v>
      </c>
      <c r="C47" s="31" t="s">
        <v>360</v>
      </c>
      <c r="D47" s="14">
        <v>12391</v>
      </c>
      <c r="E47" s="15">
        <v>60.91</v>
      </c>
      <c r="F47" s="16">
        <v>6.1000000000000004E-3</v>
      </c>
      <c r="G47" s="16"/>
    </row>
    <row r="48" spans="1:7" x14ac:dyDescent="0.25">
      <c r="A48" s="13" t="s">
        <v>1997</v>
      </c>
      <c r="B48" s="31" t="s">
        <v>1998</v>
      </c>
      <c r="C48" s="31" t="s">
        <v>425</v>
      </c>
      <c r="D48" s="14">
        <v>31010</v>
      </c>
      <c r="E48" s="15">
        <v>60.79</v>
      </c>
      <c r="F48" s="16">
        <v>6.1000000000000004E-3</v>
      </c>
      <c r="G48" s="16"/>
    </row>
    <row r="49" spans="1:7" x14ac:dyDescent="0.25">
      <c r="A49" s="13" t="s">
        <v>2197</v>
      </c>
      <c r="B49" s="31" t="s">
        <v>2198</v>
      </c>
      <c r="C49" s="31" t="s">
        <v>360</v>
      </c>
      <c r="D49" s="14">
        <v>2114</v>
      </c>
      <c r="E49" s="15">
        <v>60.31</v>
      </c>
      <c r="F49" s="16">
        <v>6.1000000000000004E-3</v>
      </c>
      <c r="G49" s="16"/>
    </row>
    <row r="50" spans="1:7" x14ac:dyDescent="0.25">
      <c r="A50" s="13" t="s">
        <v>2199</v>
      </c>
      <c r="B50" s="31" t="s">
        <v>2200</v>
      </c>
      <c r="C50" s="31" t="s">
        <v>663</v>
      </c>
      <c r="D50" s="14">
        <v>17843</v>
      </c>
      <c r="E50" s="15">
        <v>59.8</v>
      </c>
      <c r="F50" s="16">
        <v>6.0000000000000001E-3</v>
      </c>
      <c r="G50" s="16"/>
    </row>
    <row r="51" spans="1:7" x14ac:dyDescent="0.25">
      <c r="A51" s="13" t="s">
        <v>650</v>
      </c>
      <c r="B51" s="31" t="s">
        <v>651</v>
      </c>
      <c r="C51" s="31" t="s">
        <v>363</v>
      </c>
      <c r="D51" s="14">
        <v>5056</v>
      </c>
      <c r="E51" s="15">
        <v>59.35</v>
      </c>
      <c r="F51" s="16">
        <v>6.0000000000000001E-3</v>
      </c>
      <c r="G51" s="16"/>
    </row>
    <row r="52" spans="1:7" x14ac:dyDescent="0.25">
      <c r="A52" s="13" t="s">
        <v>2201</v>
      </c>
      <c r="B52" s="31" t="s">
        <v>2202</v>
      </c>
      <c r="C52" s="31" t="s">
        <v>501</v>
      </c>
      <c r="D52" s="14">
        <v>58479</v>
      </c>
      <c r="E52" s="15">
        <v>58.38</v>
      </c>
      <c r="F52" s="16">
        <v>5.8999999999999999E-3</v>
      </c>
      <c r="G52" s="16"/>
    </row>
    <row r="53" spans="1:7" x14ac:dyDescent="0.25">
      <c r="A53" s="13" t="s">
        <v>2203</v>
      </c>
      <c r="B53" s="31" t="s">
        <v>2204</v>
      </c>
      <c r="C53" s="31" t="s">
        <v>501</v>
      </c>
      <c r="D53" s="14">
        <v>23067</v>
      </c>
      <c r="E53" s="15">
        <v>58.2</v>
      </c>
      <c r="F53" s="16">
        <v>5.8999999999999999E-3</v>
      </c>
      <c r="G53" s="16"/>
    </row>
    <row r="54" spans="1:7" x14ac:dyDescent="0.25">
      <c r="A54" s="13" t="s">
        <v>2205</v>
      </c>
      <c r="B54" s="31" t="s">
        <v>2206</v>
      </c>
      <c r="C54" s="31" t="s">
        <v>376</v>
      </c>
      <c r="D54" s="14">
        <v>10999</v>
      </c>
      <c r="E54" s="15">
        <v>58.18</v>
      </c>
      <c r="F54" s="16">
        <v>5.8999999999999999E-3</v>
      </c>
      <c r="G54" s="16"/>
    </row>
    <row r="55" spans="1:7" x14ac:dyDescent="0.25">
      <c r="A55" s="13" t="s">
        <v>2207</v>
      </c>
      <c r="B55" s="31" t="s">
        <v>2208</v>
      </c>
      <c r="C55" s="31" t="s">
        <v>561</v>
      </c>
      <c r="D55" s="14">
        <v>900</v>
      </c>
      <c r="E55" s="15">
        <v>56.57</v>
      </c>
      <c r="F55" s="16">
        <v>5.7000000000000002E-3</v>
      </c>
      <c r="G55" s="16"/>
    </row>
    <row r="56" spans="1:7" x14ac:dyDescent="0.25">
      <c r="A56" s="13" t="s">
        <v>795</v>
      </c>
      <c r="B56" s="31" t="s">
        <v>796</v>
      </c>
      <c r="C56" s="31" t="s">
        <v>376</v>
      </c>
      <c r="D56" s="14">
        <v>6467</v>
      </c>
      <c r="E56" s="15">
        <v>56.26</v>
      </c>
      <c r="F56" s="16">
        <v>5.7000000000000002E-3</v>
      </c>
      <c r="G56" s="16"/>
    </row>
    <row r="57" spans="1:7" x14ac:dyDescent="0.25">
      <c r="A57" s="13" t="s">
        <v>2209</v>
      </c>
      <c r="B57" s="31" t="s">
        <v>2210</v>
      </c>
      <c r="C57" s="31" t="s">
        <v>1076</v>
      </c>
      <c r="D57" s="14">
        <v>16265</v>
      </c>
      <c r="E57" s="15">
        <v>56.23</v>
      </c>
      <c r="F57" s="16">
        <v>5.7000000000000002E-3</v>
      </c>
      <c r="G57" s="16"/>
    </row>
    <row r="58" spans="1:7" x14ac:dyDescent="0.25">
      <c r="A58" s="13" t="s">
        <v>2211</v>
      </c>
      <c r="B58" s="31" t="s">
        <v>2212</v>
      </c>
      <c r="C58" s="31" t="s">
        <v>355</v>
      </c>
      <c r="D58" s="14">
        <v>33634</v>
      </c>
      <c r="E58" s="15">
        <v>55.42</v>
      </c>
      <c r="F58" s="16">
        <v>5.5999999999999999E-3</v>
      </c>
      <c r="G58" s="16"/>
    </row>
    <row r="59" spans="1:7" x14ac:dyDescent="0.25">
      <c r="A59" s="13" t="s">
        <v>2213</v>
      </c>
      <c r="B59" s="31" t="s">
        <v>2214</v>
      </c>
      <c r="C59" s="31" t="s">
        <v>425</v>
      </c>
      <c r="D59" s="14">
        <v>3234</v>
      </c>
      <c r="E59" s="15">
        <v>55.39</v>
      </c>
      <c r="F59" s="16">
        <v>5.5999999999999999E-3</v>
      </c>
      <c r="G59" s="16"/>
    </row>
    <row r="60" spans="1:7" x14ac:dyDescent="0.25">
      <c r="A60" s="13" t="s">
        <v>2215</v>
      </c>
      <c r="B60" s="31" t="s">
        <v>2216</v>
      </c>
      <c r="C60" s="31" t="s">
        <v>2217</v>
      </c>
      <c r="D60" s="14">
        <v>52205</v>
      </c>
      <c r="E60" s="15">
        <v>55.12</v>
      </c>
      <c r="F60" s="16">
        <v>5.5999999999999999E-3</v>
      </c>
      <c r="G60" s="16"/>
    </row>
    <row r="61" spans="1:7" x14ac:dyDescent="0.25">
      <c r="A61" s="13" t="s">
        <v>2218</v>
      </c>
      <c r="B61" s="31" t="s">
        <v>2219</v>
      </c>
      <c r="C61" s="31" t="s">
        <v>414</v>
      </c>
      <c r="D61" s="14">
        <v>5602</v>
      </c>
      <c r="E61" s="15">
        <v>55.12</v>
      </c>
      <c r="F61" s="16">
        <v>5.5999999999999999E-3</v>
      </c>
      <c r="G61" s="16"/>
    </row>
    <row r="62" spans="1:7" x14ac:dyDescent="0.25">
      <c r="A62" s="13" t="s">
        <v>2220</v>
      </c>
      <c r="B62" s="31" t="s">
        <v>2221</v>
      </c>
      <c r="C62" s="31" t="s">
        <v>386</v>
      </c>
      <c r="D62" s="14">
        <v>7380</v>
      </c>
      <c r="E62" s="15">
        <v>54.76</v>
      </c>
      <c r="F62" s="16">
        <v>5.4999999999999997E-3</v>
      </c>
      <c r="G62" s="16"/>
    </row>
    <row r="63" spans="1:7" x14ac:dyDescent="0.25">
      <c r="A63" s="13" t="s">
        <v>2222</v>
      </c>
      <c r="B63" s="31" t="s">
        <v>2223</v>
      </c>
      <c r="C63" s="31" t="s">
        <v>425</v>
      </c>
      <c r="D63" s="14">
        <v>38742</v>
      </c>
      <c r="E63" s="15">
        <v>54.51</v>
      </c>
      <c r="F63" s="16">
        <v>5.4999999999999997E-3</v>
      </c>
      <c r="G63" s="16"/>
    </row>
    <row r="64" spans="1:7" x14ac:dyDescent="0.25">
      <c r="A64" s="13" t="s">
        <v>2224</v>
      </c>
      <c r="B64" s="31" t="s">
        <v>2225</v>
      </c>
      <c r="C64" s="31" t="s">
        <v>865</v>
      </c>
      <c r="D64" s="14">
        <v>3564</v>
      </c>
      <c r="E64" s="15">
        <v>53.74</v>
      </c>
      <c r="F64" s="16">
        <v>5.4000000000000003E-3</v>
      </c>
      <c r="G64" s="16"/>
    </row>
    <row r="65" spans="1:7" x14ac:dyDescent="0.25">
      <c r="A65" s="13" t="s">
        <v>2226</v>
      </c>
      <c r="B65" s="31" t="s">
        <v>2227</v>
      </c>
      <c r="C65" s="31" t="s">
        <v>360</v>
      </c>
      <c r="D65" s="14">
        <v>3836</v>
      </c>
      <c r="E65" s="15">
        <v>53.21</v>
      </c>
      <c r="F65" s="16">
        <v>5.4000000000000003E-3</v>
      </c>
      <c r="G65" s="16"/>
    </row>
    <row r="66" spans="1:7" x14ac:dyDescent="0.25">
      <c r="A66" s="13" t="s">
        <v>483</v>
      </c>
      <c r="B66" s="31" t="s">
        <v>484</v>
      </c>
      <c r="C66" s="31" t="s">
        <v>352</v>
      </c>
      <c r="D66" s="14">
        <v>8331</v>
      </c>
      <c r="E66" s="15">
        <v>53.08</v>
      </c>
      <c r="F66" s="16">
        <v>5.4000000000000003E-3</v>
      </c>
      <c r="G66" s="16"/>
    </row>
    <row r="67" spans="1:7" x14ac:dyDescent="0.25">
      <c r="A67" s="13" t="s">
        <v>809</v>
      </c>
      <c r="B67" s="31" t="s">
        <v>810</v>
      </c>
      <c r="C67" s="31" t="s">
        <v>459</v>
      </c>
      <c r="D67" s="14">
        <v>4814</v>
      </c>
      <c r="E67" s="15">
        <v>51.79</v>
      </c>
      <c r="F67" s="16">
        <v>5.1999999999999998E-3</v>
      </c>
      <c r="G67" s="16"/>
    </row>
    <row r="68" spans="1:7" x14ac:dyDescent="0.25">
      <c r="A68" s="13" t="s">
        <v>2228</v>
      </c>
      <c r="B68" s="31" t="s">
        <v>2229</v>
      </c>
      <c r="C68" s="31" t="s">
        <v>561</v>
      </c>
      <c r="D68" s="14">
        <v>11516</v>
      </c>
      <c r="E68" s="15">
        <v>51.21</v>
      </c>
      <c r="F68" s="16">
        <v>5.1999999999999998E-3</v>
      </c>
      <c r="G68" s="16"/>
    </row>
    <row r="69" spans="1:7" x14ac:dyDescent="0.25">
      <c r="A69" s="13" t="s">
        <v>2230</v>
      </c>
      <c r="B69" s="31" t="s">
        <v>2231</v>
      </c>
      <c r="C69" s="31" t="s">
        <v>417</v>
      </c>
      <c r="D69" s="14">
        <v>35628</v>
      </c>
      <c r="E69" s="15">
        <v>50.94</v>
      </c>
      <c r="F69" s="16">
        <v>5.1000000000000004E-3</v>
      </c>
      <c r="G69" s="16"/>
    </row>
    <row r="70" spans="1:7" x14ac:dyDescent="0.25">
      <c r="A70" s="13" t="s">
        <v>2232</v>
      </c>
      <c r="B70" s="31" t="s">
        <v>2233</v>
      </c>
      <c r="C70" s="31" t="s">
        <v>393</v>
      </c>
      <c r="D70" s="14">
        <v>51813</v>
      </c>
      <c r="E70" s="15">
        <v>50.79</v>
      </c>
      <c r="F70" s="16">
        <v>5.1000000000000004E-3</v>
      </c>
      <c r="G70" s="16"/>
    </row>
    <row r="71" spans="1:7" x14ac:dyDescent="0.25">
      <c r="A71" s="13" t="s">
        <v>656</v>
      </c>
      <c r="B71" s="31" t="s">
        <v>657</v>
      </c>
      <c r="C71" s="31" t="s">
        <v>658</v>
      </c>
      <c r="D71" s="14">
        <v>2149</v>
      </c>
      <c r="E71" s="15">
        <v>50.07</v>
      </c>
      <c r="F71" s="16">
        <v>5.0000000000000001E-3</v>
      </c>
      <c r="G71" s="16"/>
    </row>
    <row r="72" spans="1:7" x14ac:dyDescent="0.25">
      <c r="A72" s="13" t="s">
        <v>2234</v>
      </c>
      <c r="B72" s="31" t="s">
        <v>2235</v>
      </c>
      <c r="C72" s="31" t="s">
        <v>1076</v>
      </c>
      <c r="D72" s="14">
        <v>7102</v>
      </c>
      <c r="E72" s="15">
        <v>49.75</v>
      </c>
      <c r="F72" s="16">
        <v>5.0000000000000001E-3</v>
      </c>
      <c r="G72" s="16"/>
    </row>
    <row r="73" spans="1:7" x14ac:dyDescent="0.25">
      <c r="A73" s="13" t="s">
        <v>1025</v>
      </c>
      <c r="B73" s="31" t="s">
        <v>1026</v>
      </c>
      <c r="C73" s="31" t="s">
        <v>376</v>
      </c>
      <c r="D73" s="14">
        <v>9248</v>
      </c>
      <c r="E73" s="15">
        <v>49.44</v>
      </c>
      <c r="F73" s="16">
        <v>5.0000000000000001E-3</v>
      </c>
      <c r="G73" s="16"/>
    </row>
    <row r="74" spans="1:7" x14ac:dyDescent="0.25">
      <c r="A74" s="13" t="s">
        <v>664</v>
      </c>
      <c r="B74" s="31" t="s">
        <v>665</v>
      </c>
      <c r="C74" s="31" t="s">
        <v>437</v>
      </c>
      <c r="D74" s="14">
        <v>27334</v>
      </c>
      <c r="E74" s="15">
        <v>48.49</v>
      </c>
      <c r="F74" s="16">
        <v>4.8999999999999998E-3</v>
      </c>
      <c r="G74" s="16"/>
    </row>
    <row r="75" spans="1:7" x14ac:dyDescent="0.25">
      <c r="A75" s="13" t="s">
        <v>2236</v>
      </c>
      <c r="B75" s="31" t="s">
        <v>2237</v>
      </c>
      <c r="C75" s="31" t="s">
        <v>470</v>
      </c>
      <c r="D75" s="14">
        <v>5727</v>
      </c>
      <c r="E75" s="15">
        <v>46.96</v>
      </c>
      <c r="F75" s="16">
        <v>4.7000000000000002E-3</v>
      </c>
      <c r="G75" s="16"/>
    </row>
    <row r="76" spans="1:7" x14ac:dyDescent="0.25">
      <c r="A76" s="13" t="s">
        <v>2238</v>
      </c>
      <c r="B76" s="31" t="s">
        <v>2239</v>
      </c>
      <c r="C76" s="31" t="s">
        <v>368</v>
      </c>
      <c r="D76" s="14">
        <v>3608</v>
      </c>
      <c r="E76" s="15">
        <v>46.79</v>
      </c>
      <c r="F76" s="16">
        <v>4.7000000000000002E-3</v>
      </c>
      <c r="G76" s="16"/>
    </row>
    <row r="77" spans="1:7" x14ac:dyDescent="0.25">
      <c r="A77" s="13" t="s">
        <v>1047</v>
      </c>
      <c r="B77" s="31" t="s">
        <v>1048</v>
      </c>
      <c r="C77" s="31" t="s">
        <v>368</v>
      </c>
      <c r="D77" s="14">
        <v>4704</v>
      </c>
      <c r="E77" s="15">
        <v>46.64</v>
      </c>
      <c r="F77" s="16">
        <v>4.7000000000000002E-3</v>
      </c>
      <c r="G77" s="16"/>
    </row>
    <row r="78" spans="1:7" x14ac:dyDescent="0.25">
      <c r="A78" s="13" t="s">
        <v>2240</v>
      </c>
      <c r="B78" s="31" t="s">
        <v>2241</v>
      </c>
      <c r="C78" s="31" t="s">
        <v>425</v>
      </c>
      <c r="D78" s="14">
        <v>13079</v>
      </c>
      <c r="E78" s="15">
        <v>46.62</v>
      </c>
      <c r="F78" s="16">
        <v>4.7000000000000002E-3</v>
      </c>
      <c r="G78" s="16"/>
    </row>
    <row r="79" spans="1:7" x14ac:dyDescent="0.25">
      <c r="A79" s="13" t="s">
        <v>827</v>
      </c>
      <c r="B79" s="31" t="s">
        <v>828</v>
      </c>
      <c r="C79" s="31" t="s">
        <v>459</v>
      </c>
      <c r="D79" s="14">
        <v>4527</v>
      </c>
      <c r="E79" s="15">
        <v>46.13</v>
      </c>
      <c r="F79" s="16">
        <v>4.7000000000000002E-3</v>
      </c>
      <c r="G79" s="16"/>
    </row>
    <row r="80" spans="1:7" x14ac:dyDescent="0.25">
      <c r="A80" s="13" t="s">
        <v>2242</v>
      </c>
      <c r="B80" s="31" t="s">
        <v>2243</v>
      </c>
      <c r="C80" s="31" t="s">
        <v>478</v>
      </c>
      <c r="D80" s="14">
        <v>7633</v>
      </c>
      <c r="E80" s="15">
        <v>45.67</v>
      </c>
      <c r="F80" s="16">
        <v>4.5999999999999999E-3</v>
      </c>
      <c r="G80" s="16"/>
    </row>
    <row r="81" spans="1:7" x14ac:dyDescent="0.25">
      <c r="A81" s="13" t="s">
        <v>1068</v>
      </c>
      <c r="B81" s="31" t="s">
        <v>1069</v>
      </c>
      <c r="C81" s="31" t="s">
        <v>363</v>
      </c>
      <c r="D81" s="14">
        <v>8184</v>
      </c>
      <c r="E81" s="15">
        <v>45.53</v>
      </c>
      <c r="F81" s="16">
        <v>4.5999999999999999E-3</v>
      </c>
      <c r="G81" s="16"/>
    </row>
    <row r="82" spans="1:7" x14ac:dyDescent="0.25">
      <c r="A82" s="13" t="s">
        <v>2244</v>
      </c>
      <c r="B82" s="31" t="s">
        <v>2245</v>
      </c>
      <c r="C82" s="31" t="s">
        <v>349</v>
      </c>
      <c r="D82" s="14">
        <v>5804</v>
      </c>
      <c r="E82" s="15">
        <v>45.5</v>
      </c>
      <c r="F82" s="16">
        <v>4.5999999999999999E-3</v>
      </c>
      <c r="G82" s="16"/>
    </row>
    <row r="83" spans="1:7" x14ac:dyDescent="0.25">
      <c r="A83" s="13" t="s">
        <v>2246</v>
      </c>
      <c r="B83" s="31" t="s">
        <v>2247</v>
      </c>
      <c r="C83" s="31" t="s">
        <v>603</v>
      </c>
      <c r="D83" s="14">
        <v>12075</v>
      </c>
      <c r="E83" s="15">
        <v>44.74</v>
      </c>
      <c r="F83" s="16">
        <v>4.4999999999999997E-3</v>
      </c>
      <c r="G83" s="16"/>
    </row>
    <row r="84" spans="1:7" x14ac:dyDescent="0.25">
      <c r="A84" s="13" t="s">
        <v>1077</v>
      </c>
      <c r="B84" s="31" t="s">
        <v>1078</v>
      </c>
      <c r="C84" s="31" t="s">
        <v>1076</v>
      </c>
      <c r="D84" s="14">
        <v>3217</v>
      </c>
      <c r="E84" s="15">
        <v>44.39</v>
      </c>
      <c r="F84" s="16">
        <v>4.4999999999999997E-3</v>
      </c>
      <c r="G84" s="16"/>
    </row>
    <row r="85" spans="1:7" x14ac:dyDescent="0.25">
      <c r="A85" s="13" t="s">
        <v>2248</v>
      </c>
      <c r="B85" s="31" t="s">
        <v>2249</v>
      </c>
      <c r="C85" s="31" t="s">
        <v>379</v>
      </c>
      <c r="D85" s="14">
        <v>18538</v>
      </c>
      <c r="E85" s="15">
        <v>44.3</v>
      </c>
      <c r="F85" s="16">
        <v>4.4999999999999997E-3</v>
      </c>
      <c r="G85" s="16"/>
    </row>
    <row r="86" spans="1:7" x14ac:dyDescent="0.25">
      <c r="A86" s="13" t="s">
        <v>2250</v>
      </c>
      <c r="B86" s="31" t="s">
        <v>2251</v>
      </c>
      <c r="C86" s="31" t="s">
        <v>417</v>
      </c>
      <c r="D86" s="14">
        <v>269379</v>
      </c>
      <c r="E86" s="15">
        <v>43.99</v>
      </c>
      <c r="F86" s="16">
        <v>4.4000000000000003E-3</v>
      </c>
      <c r="G86" s="16"/>
    </row>
    <row r="87" spans="1:7" x14ac:dyDescent="0.25">
      <c r="A87" s="13" t="s">
        <v>668</v>
      </c>
      <c r="B87" s="31" t="s">
        <v>669</v>
      </c>
      <c r="C87" s="31" t="s">
        <v>459</v>
      </c>
      <c r="D87" s="14">
        <v>6964</v>
      </c>
      <c r="E87" s="15">
        <v>43.98</v>
      </c>
      <c r="F87" s="16">
        <v>4.4000000000000003E-3</v>
      </c>
      <c r="G87" s="16"/>
    </row>
    <row r="88" spans="1:7" x14ac:dyDescent="0.25">
      <c r="A88" s="13" t="s">
        <v>2252</v>
      </c>
      <c r="B88" s="31" t="s">
        <v>2253</v>
      </c>
      <c r="C88" s="31" t="s">
        <v>2217</v>
      </c>
      <c r="D88" s="14">
        <v>4031</v>
      </c>
      <c r="E88" s="15">
        <v>43.96</v>
      </c>
      <c r="F88" s="16">
        <v>4.4000000000000003E-3</v>
      </c>
      <c r="G88" s="16"/>
    </row>
    <row r="89" spans="1:7" x14ac:dyDescent="0.25">
      <c r="A89" s="13" t="s">
        <v>2254</v>
      </c>
      <c r="B89" s="31" t="s">
        <v>2255</v>
      </c>
      <c r="C89" s="31" t="s">
        <v>470</v>
      </c>
      <c r="D89" s="14">
        <v>8627</v>
      </c>
      <c r="E89" s="15">
        <v>43.49</v>
      </c>
      <c r="F89" s="16">
        <v>4.4000000000000003E-3</v>
      </c>
      <c r="G89" s="16"/>
    </row>
    <row r="90" spans="1:7" x14ac:dyDescent="0.25">
      <c r="A90" s="13" t="s">
        <v>2256</v>
      </c>
      <c r="B90" s="31" t="s">
        <v>2257</v>
      </c>
      <c r="C90" s="31" t="s">
        <v>1862</v>
      </c>
      <c r="D90" s="14">
        <v>7881</v>
      </c>
      <c r="E90" s="15">
        <v>43.45</v>
      </c>
      <c r="F90" s="16">
        <v>4.4000000000000003E-3</v>
      </c>
      <c r="G90" s="16"/>
    </row>
    <row r="91" spans="1:7" x14ac:dyDescent="0.25">
      <c r="A91" s="13" t="s">
        <v>2258</v>
      </c>
      <c r="B91" s="31" t="s">
        <v>2259</v>
      </c>
      <c r="C91" s="31" t="s">
        <v>561</v>
      </c>
      <c r="D91" s="14">
        <v>3807</v>
      </c>
      <c r="E91" s="15">
        <v>43.24</v>
      </c>
      <c r="F91" s="16">
        <v>4.4000000000000003E-3</v>
      </c>
      <c r="G91" s="16"/>
    </row>
    <row r="92" spans="1:7" x14ac:dyDescent="0.25">
      <c r="A92" s="13" t="s">
        <v>2260</v>
      </c>
      <c r="B92" s="31" t="s">
        <v>2261</v>
      </c>
      <c r="C92" s="31" t="s">
        <v>386</v>
      </c>
      <c r="D92" s="14">
        <v>4277</v>
      </c>
      <c r="E92" s="15">
        <v>42.83</v>
      </c>
      <c r="F92" s="16">
        <v>4.3E-3</v>
      </c>
      <c r="G92" s="16"/>
    </row>
    <row r="93" spans="1:7" x14ac:dyDescent="0.25">
      <c r="A93" s="13" t="s">
        <v>2262</v>
      </c>
      <c r="B93" s="31" t="s">
        <v>2263</v>
      </c>
      <c r="C93" s="31" t="s">
        <v>355</v>
      </c>
      <c r="D93" s="14">
        <v>64290</v>
      </c>
      <c r="E93" s="15">
        <v>42.75</v>
      </c>
      <c r="F93" s="16">
        <v>4.3E-3</v>
      </c>
      <c r="G93" s="16"/>
    </row>
    <row r="94" spans="1:7" x14ac:dyDescent="0.25">
      <c r="A94" s="13" t="s">
        <v>666</v>
      </c>
      <c r="B94" s="31" t="s">
        <v>667</v>
      </c>
      <c r="C94" s="31" t="s">
        <v>396</v>
      </c>
      <c r="D94" s="14">
        <v>6361</v>
      </c>
      <c r="E94" s="15">
        <v>42.64</v>
      </c>
      <c r="F94" s="16">
        <v>4.3E-3</v>
      </c>
      <c r="G94" s="16"/>
    </row>
    <row r="95" spans="1:7" x14ac:dyDescent="0.25">
      <c r="A95" s="13" t="s">
        <v>2264</v>
      </c>
      <c r="B95" s="31" t="s">
        <v>2265</v>
      </c>
      <c r="C95" s="31" t="s">
        <v>386</v>
      </c>
      <c r="D95" s="14">
        <v>4698</v>
      </c>
      <c r="E95" s="15">
        <v>42.44</v>
      </c>
      <c r="F95" s="16">
        <v>4.3E-3</v>
      </c>
      <c r="G95" s="16"/>
    </row>
    <row r="96" spans="1:7" x14ac:dyDescent="0.25">
      <c r="A96" s="13" t="s">
        <v>2266</v>
      </c>
      <c r="B96" s="31" t="s">
        <v>2267</v>
      </c>
      <c r="C96" s="31" t="s">
        <v>349</v>
      </c>
      <c r="D96" s="14">
        <v>6218</v>
      </c>
      <c r="E96" s="15">
        <v>42.06</v>
      </c>
      <c r="F96" s="16">
        <v>4.1999999999999997E-3</v>
      </c>
      <c r="G96" s="16"/>
    </row>
    <row r="97" spans="1:7" x14ac:dyDescent="0.25">
      <c r="A97" s="13" t="s">
        <v>2268</v>
      </c>
      <c r="B97" s="31" t="s">
        <v>2269</v>
      </c>
      <c r="C97" s="31" t="s">
        <v>386</v>
      </c>
      <c r="D97" s="14">
        <v>1466</v>
      </c>
      <c r="E97" s="15">
        <v>41.91</v>
      </c>
      <c r="F97" s="16">
        <v>4.1999999999999997E-3</v>
      </c>
      <c r="G97" s="16"/>
    </row>
    <row r="98" spans="1:7" x14ac:dyDescent="0.25">
      <c r="A98" s="13" t="s">
        <v>2270</v>
      </c>
      <c r="B98" s="31" t="s">
        <v>2271</v>
      </c>
      <c r="C98" s="31" t="s">
        <v>363</v>
      </c>
      <c r="D98" s="14">
        <v>4288</v>
      </c>
      <c r="E98" s="15">
        <v>41.76</v>
      </c>
      <c r="F98" s="16">
        <v>4.1999999999999997E-3</v>
      </c>
      <c r="G98" s="16"/>
    </row>
    <row r="99" spans="1:7" x14ac:dyDescent="0.25">
      <c r="A99" s="13" t="s">
        <v>2272</v>
      </c>
      <c r="B99" s="31" t="s">
        <v>2273</v>
      </c>
      <c r="C99" s="31" t="s">
        <v>691</v>
      </c>
      <c r="D99" s="14">
        <v>1080</v>
      </c>
      <c r="E99" s="15">
        <v>41.52</v>
      </c>
      <c r="F99" s="16">
        <v>4.1999999999999997E-3</v>
      </c>
      <c r="G99" s="16"/>
    </row>
    <row r="100" spans="1:7" x14ac:dyDescent="0.25">
      <c r="A100" s="13" t="s">
        <v>2274</v>
      </c>
      <c r="B100" s="31" t="s">
        <v>2275</v>
      </c>
      <c r="C100" s="31" t="s">
        <v>386</v>
      </c>
      <c r="D100" s="14">
        <v>292</v>
      </c>
      <c r="E100" s="15">
        <v>41.47</v>
      </c>
      <c r="F100" s="16">
        <v>4.1999999999999997E-3</v>
      </c>
      <c r="G100" s="16"/>
    </row>
    <row r="101" spans="1:7" x14ac:dyDescent="0.25">
      <c r="A101" s="13" t="s">
        <v>2276</v>
      </c>
      <c r="B101" s="31" t="s">
        <v>2277</v>
      </c>
      <c r="C101" s="31" t="s">
        <v>376</v>
      </c>
      <c r="D101" s="14">
        <v>5101</v>
      </c>
      <c r="E101" s="15">
        <v>41.37</v>
      </c>
      <c r="F101" s="16">
        <v>4.1999999999999997E-3</v>
      </c>
      <c r="G101" s="16"/>
    </row>
    <row r="102" spans="1:7" x14ac:dyDescent="0.25">
      <c r="A102" s="13" t="s">
        <v>2278</v>
      </c>
      <c r="B102" s="31" t="s">
        <v>2279</v>
      </c>
      <c r="C102" s="31" t="s">
        <v>501</v>
      </c>
      <c r="D102" s="14">
        <v>18414</v>
      </c>
      <c r="E102" s="15">
        <v>40.770000000000003</v>
      </c>
      <c r="F102" s="16">
        <v>4.1000000000000003E-3</v>
      </c>
      <c r="G102" s="16"/>
    </row>
    <row r="103" spans="1:7" x14ac:dyDescent="0.25">
      <c r="A103" s="13" t="s">
        <v>1137</v>
      </c>
      <c r="B103" s="31" t="s">
        <v>1138</v>
      </c>
      <c r="C103" s="31" t="s">
        <v>1139</v>
      </c>
      <c r="D103" s="14">
        <v>4406</v>
      </c>
      <c r="E103" s="15">
        <v>40.369999999999997</v>
      </c>
      <c r="F103" s="16">
        <v>4.1000000000000003E-3</v>
      </c>
      <c r="G103" s="16"/>
    </row>
    <row r="104" spans="1:7" x14ac:dyDescent="0.25">
      <c r="A104" s="13" t="s">
        <v>801</v>
      </c>
      <c r="B104" s="31" t="s">
        <v>802</v>
      </c>
      <c r="C104" s="31" t="s">
        <v>363</v>
      </c>
      <c r="D104" s="14">
        <v>1867</v>
      </c>
      <c r="E104" s="15">
        <v>40.229999999999997</v>
      </c>
      <c r="F104" s="16">
        <v>4.1000000000000003E-3</v>
      </c>
      <c r="G104" s="16"/>
    </row>
    <row r="105" spans="1:7" x14ac:dyDescent="0.25">
      <c r="A105" s="13" t="s">
        <v>1825</v>
      </c>
      <c r="B105" s="31" t="s">
        <v>1826</v>
      </c>
      <c r="C105" s="31" t="s">
        <v>368</v>
      </c>
      <c r="D105" s="14">
        <v>3522</v>
      </c>
      <c r="E105" s="15">
        <v>40.14</v>
      </c>
      <c r="F105" s="16">
        <v>4.0000000000000001E-3</v>
      </c>
      <c r="G105" s="16"/>
    </row>
    <row r="106" spans="1:7" x14ac:dyDescent="0.25">
      <c r="A106" s="13" t="s">
        <v>2280</v>
      </c>
      <c r="B106" s="31" t="s">
        <v>2281</v>
      </c>
      <c r="C106" s="31" t="s">
        <v>360</v>
      </c>
      <c r="D106" s="14">
        <v>2816</v>
      </c>
      <c r="E106" s="15">
        <v>40.090000000000003</v>
      </c>
      <c r="F106" s="16">
        <v>4.0000000000000001E-3</v>
      </c>
      <c r="G106" s="16"/>
    </row>
    <row r="107" spans="1:7" x14ac:dyDescent="0.25">
      <c r="A107" s="13" t="s">
        <v>654</v>
      </c>
      <c r="B107" s="31" t="s">
        <v>655</v>
      </c>
      <c r="C107" s="31" t="s">
        <v>542</v>
      </c>
      <c r="D107" s="14">
        <v>460</v>
      </c>
      <c r="E107" s="15">
        <v>39.590000000000003</v>
      </c>
      <c r="F107" s="16">
        <v>4.0000000000000001E-3</v>
      </c>
      <c r="G107" s="16"/>
    </row>
    <row r="108" spans="1:7" x14ac:dyDescent="0.25">
      <c r="A108" s="13" t="s">
        <v>2282</v>
      </c>
      <c r="B108" s="31" t="s">
        <v>2283</v>
      </c>
      <c r="C108" s="31" t="s">
        <v>363</v>
      </c>
      <c r="D108" s="14">
        <v>858</v>
      </c>
      <c r="E108" s="15">
        <v>38.94</v>
      </c>
      <c r="F108" s="16">
        <v>3.8999999999999998E-3</v>
      </c>
      <c r="G108" s="16"/>
    </row>
    <row r="109" spans="1:7" x14ac:dyDescent="0.25">
      <c r="A109" s="13" t="s">
        <v>659</v>
      </c>
      <c r="B109" s="31" t="s">
        <v>660</v>
      </c>
      <c r="C109" s="31" t="s">
        <v>352</v>
      </c>
      <c r="D109" s="14">
        <v>4679</v>
      </c>
      <c r="E109" s="15">
        <v>38.770000000000003</v>
      </c>
      <c r="F109" s="16">
        <v>3.8999999999999998E-3</v>
      </c>
      <c r="G109" s="16"/>
    </row>
    <row r="110" spans="1:7" x14ac:dyDescent="0.25">
      <c r="A110" s="13" t="s">
        <v>2284</v>
      </c>
      <c r="B110" s="31" t="s">
        <v>2285</v>
      </c>
      <c r="C110" s="31" t="s">
        <v>603</v>
      </c>
      <c r="D110" s="14">
        <v>13313</v>
      </c>
      <c r="E110" s="15">
        <v>38.549999999999997</v>
      </c>
      <c r="F110" s="16">
        <v>3.8999999999999998E-3</v>
      </c>
      <c r="G110" s="16"/>
    </row>
    <row r="111" spans="1:7" x14ac:dyDescent="0.25">
      <c r="A111" s="13" t="s">
        <v>2286</v>
      </c>
      <c r="B111" s="31" t="s">
        <v>2287</v>
      </c>
      <c r="C111" s="31" t="s">
        <v>603</v>
      </c>
      <c r="D111" s="14">
        <v>22697</v>
      </c>
      <c r="E111" s="15">
        <v>38.28</v>
      </c>
      <c r="F111" s="16">
        <v>3.8999999999999998E-3</v>
      </c>
      <c r="G111" s="16"/>
    </row>
    <row r="112" spans="1:7" x14ac:dyDescent="0.25">
      <c r="A112" s="13" t="s">
        <v>2288</v>
      </c>
      <c r="B112" s="31" t="s">
        <v>2289</v>
      </c>
      <c r="C112" s="31" t="s">
        <v>352</v>
      </c>
      <c r="D112" s="14">
        <v>681</v>
      </c>
      <c r="E112" s="15">
        <v>38.1</v>
      </c>
      <c r="F112" s="16">
        <v>3.8E-3</v>
      </c>
      <c r="G112" s="16"/>
    </row>
    <row r="113" spans="1:7" x14ac:dyDescent="0.25">
      <c r="A113" s="13" t="s">
        <v>2290</v>
      </c>
      <c r="B113" s="31" t="s">
        <v>2291</v>
      </c>
      <c r="C113" s="31" t="s">
        <v>349</v>
      </c>
      <c r="D113" s="14">
        <v>6364</v>
      </c>
      <c r="E113" s="15">
        <v>37.979999999999997</v>
      </c>
      <c r="F113" s="16">
        <v>3.8E-3</v>
      </c>
      <c r="G113" s="16"/>
    </row>
    <row r="114" spans="1:7" x14ac:dyDescent="0.25">
      <c r="A114" s="13" t="s">
        <v>2292</v>
      </c>
      <c r="B114" s="31" t="s">
        <v>2293</v>
      </c>
      <c r="C114" s="31" t="s">
        <v>603</v>
      </c>
      <c r="D114" s="14">
        <v>27848</v>
      </c>
      <c r="E114" s="15">
        <v>37.93</v>
      </c>
      <c r="F114" s="16">
        <v>3.8E-3</v>
      </c>
      <c r="G114" s="16"/>
    </row>
    <row r="115" spans="1:7" x14ac:dyDescent="0.25">
      <c r="A115" s="13" t="s">
        <v>2294</v>
      </c>
      <c r="B115" s="31" t="s">
        <v>2295</v>
      </c>
      <c r="C115" s="31" t="s">
        <v>561</v>
      </c>
      <c r="D115" s="14">
        <v>9930</v>
      </c>
      <c r="E115" s="15">
        <v>37.729999999999997</v>
      </c>
      <c r="F115" s="16">
        <v>3.8E-3</v>
      </c>
      <c r="G115" s="16"/>
    </row>
    <row r="116" spans="1:7" x14ac:dyDescent="0.25">
      <c r="A116" s="13" t="s">
        <v>2296</v>
      </c>
      <c r="B116" s="31" t="s">
        <v>2297</v>
      </c>
      <c r="C116" s="31" t="s">
        <v>368</v>
      </c>
      <c r="D116" s="14">
        <v>10339</v>
      </c>
      <c r="E116" s="15">
        <v>37.68</v>
      </c>
      <c r="F116" s="16">
        <v>3.8E-3</v>
      </c>
      <c r="G116" s="16"/>
    </row>
    <row r="117" spans="1:7" x14ac:dyDescent="0.25">
      <c r="A117" s="13" t="s">
        <v>2298</v>
      </c>
      <c r="B117" s="31" t="s">
        <v>2299</v>
      </c>
      <c r="C117" s="31" t="s">
        <v>355</v>
      </c>
      <c r="D117" s="14">
        <v>103580</v>
      </c>
      <c r="E117" s="15">
        <v>37.21</v>
      </c>
      <c r="F117" s="16">
        <v>3.8E-3</v>
      </c>
      <c r="G117" s="16"/>
    </row>
    <row r="118" spans="1:7" x14ac:dyDescent="0.25">
      <c r="A118" s="13" t="s">
        <v>673</v>
      </c>
      <c r="B118" s="31" t="s">
        <v>674</v>
      </c>
      <c r="C118" s="31" t="s">
        <v>376</v>
      </c>
      <c r="D118" s="14">
        <v>3530</v>
      </c>
      <c r="E118" s="15">
        <v>37</v>
      </c>
      <c r="F118" s="16">
        <v>3.7000000000000002E-3</v>
      </c>
      <c r="G118" s="16"/>
    </row>
    <row r="119" spans="1:7" x14ac:dyDescent="0.25">
      <c r="A119" s="13" t="s">
        <v>661</v>
      </c>
      <c r="B119" s="31" t="s">
        <v>662</v>
      </c>
      <c r="C119" s="31" t="s">
        <v>663</v>
      </c>
      <c r="D119" s="14">
        <v>1207</v>
      </c>
      <c r="E119" s="15">
        <v>36.909999999999997</v>
      </c>
      <c r="F119" s="16">
        <v>3.7000000000000002E-3</v>
      </c>
      <c r="G119" s="16"/>
    </row>
    <row r="120" spans="1:7" x14ac:dyDescent="0.25">
      <c r="A120" s="13" t="s">
        <v>1135</v>
      </c>
      <c r="B120" s="31" t="s">
        <v>1136</v>
      </c>
      <c r="C120" s="31" t="s">
        <v>539</v>
      </c>
      <c r="D120" s="14">
        <v>1672</v>
      </c>
      <c r="E120" s="15">
        <v>36.909999999999997</v>
      </c>
      <c r="F120" s="16">
        <v>3.7000000000000002E-3</v>
      </c>
      <c r="G120" s="16"/>
    </row>
    <row r="121" spans="1:7" x14ac:dyDescent="0.25">
      <c r="A121" s="13" t="s">
        <v>2300</v>
      </c>
      <c r="B121" s="31" t="s">
        <v>2301</v>
      </c>
      <c r="C121" s="31" t="s">
        <v>352</v>
      </c>
      <c r="D121" s="14">
        <v>998</v>
      </c>
      <c r="E121" s="15">
        <v>36.549999999999997</v>
      </c>
      <c r="F121" s="16">
        <v>3.7000000000000002E-3</v>
      </c>
      <c r="G121" s="16"/>
    </row>
    <row r="122" spans="1:7" x14ac:dyDescent="0.25">
      <c r="A122" s="13" t="s">
        <v>1089</v>
      </c>
      <c r="B122" s="31" t="s">
        <v>1090</v>
      </c>
      <c r="C122" s="31" t="s">
        <v>525</v>
      </c>
      <c r="D122" s="14">
        <v>13739</v>
      </c>
      <c r="E122" s="15">
        <v>36.28</v>
      </c>
      <c r="F122" s="16">
        <v>3.7000000000000002E-3</v>
      </c>
      <c r="G122" s="16"/>
    </row>
    <row r="123" spans="1:7" x14ac:dyDescent="0.25">
      <c r="A123" s="13" t="s">
        <v>2302</v>
      </c>
      <c r="B123" s="31" t="s">
        <v>2303</v>
      </c>
      <c r="C123" s="31" t="s">
        <v>363</v>
      </c>
      <c r="D123" s="14">
        <v>2933</v>
      </c>
      <c r="E123" s="15">
        <v>36.020000000000003</v>
      </c>
      <c r="F123" s="16">
        <v>3.5999999999999999E-3</v>
      </c>
      <c r="G123" s="16"/>
    </row>
    <row r="124" spans="1:7" x14ac:dyDescent="0.25">
      <c r="A124" s="13" t="s">
        <v>2304</v>
      </c>
      <c r="B124" s="31" t="s">
        <v>2305</v>
      </c>
      <c r="C124" s="31" t="s">
        <v>373</v>
      </c>
      <c r="D124" s="14">
        <v>1722</v>
      </c>
      <c r="E124" s="15">
        <v>35.58</v>
      </c>
      <c r="F124" s="16">
        <v>3.5999999999999999E-3</v>
      </c>
      <c r="G124" s="16"/>
    </row>
    <row r="125" spans="1:7" x14ac:dyDescent="0.25">
      <c r="A125" s="13" t="s">
        <v>2306</v>
      </c>
      <c r="B125" s="31" t="s">
        <v>2307</v>
      </c>
      <c r="C125" s="31" t="s">
        <v>470</v>
      </c>
      <c r="D125" s="14">
        <v>6946</v>
      </c>
      <c r="E125" s="15">
        <v>35.54</v>
      </c>
      <c r="F125" s="16">
        <v>3.5999999999999999E-3</v>
      </c>
      <c r="G125" s="16"/>
    </row>
    <row r="126" spans="1:7" x14ac:dyDescent="0.25">
      <c r="A126" s="13" t="s">
        <v>670</v>
      </c>
      <c r="B126" s="31" t="s">
        <v>671</v>
      </c>
      <c r="C126" s="31" t="s">
        <v>672</v>
      </c>
      <c r="D126" s="14">
        <v>769</v>
      </c>
      <c r="E126" s="15">
        <v>34.74</v>
      </c>
      <c r="F126" s="16">
        <v>3.5000000000000001E-3</v>
      </c>
      <c r="G126" s="16"/>
    </row>
    <row r="127" spans="1:7" x14ac:dyDescent="0.25">
      <c r="A127" s="13" t="s">
        <v>1410</v>
      </c>
      <c r="B127" s="31" t="s">
        <v>1411</v>
      </c>
      <c r="C127" s="31" t="s">
        <v>532</v>
      </c>
      <c r="D127" s="14">
        <v>11604</v>
      </c>
      <c r="E127" s="15">
        <v>34.549999999999997</v>
      </c>
      <c r="F127" s="16">
        <v>3.5000000000000001E-3</v>
      </c>
      <c r="G127" s="16"/>
    </row>
    <row r="128" spans="1:7" x14ac:dyDescent="0.25">
      <c r="A128" s="13" t="s">
        <v>2308</v>
      </c>
      <c r="B128" s="31" t="s">
        <v>2309</v>
      </c>
      <c r="C128" s="31" t="s">
        <v>425</v>
      </c>
      <c r="D128" s="14">
        <v>11297</v>
      </c>
      <c r="E128" s="15">
        <v>34.229999999999997</v>
      </c>
      <c r="F128" s="16">
        <v>3.5000000000000001E-3</v>
      </c>
      <c r="G128" s="16"/>
    </row>
    <row r="129" spans="1:7" x14ac:dyDescent="0.25">
      <c r="A129" s="13" t="s">
        <v>2310</v>
      </c>
      <c r="B129" s="31" t="s">
        <v>2311</v>
      </c>
      <c r="C129" s="31" t="s">
        <v>349</v>
      </c>
      <c r="D129" s="14">
        <v>1191</v>
      </c>
      <c r="E129" s="15">
        <v>34.020000000000003</v>
      </c>
      <c r="F129" s="16">
        <v>3.3999999999999998E-3</v>
      </c>
      <c r="G129" s="16"/>
    </row>
    <row r="130" spans="1:7" x14ac:dyDescent="0.25">
      <c r="A130" s="13" t="s">
        <v>2312</v>
      </c>
      <c r="B130" s="31" t="s">
        <v>2313</v>
      </c>
      <c r="C130" s="31" t="s">
        <v>420</v>
      </c>
      <c r="D130" s="14">
        <v>2311</v>
      </c>
      <c r="E130" s="15">
        <v>33.880000000000003</v>
      </c>
      <c r="F130" s="16">
        <v>3.3999999999999998E-3</v>
      </c>
      <c r="G130" s="16"/>
    </row>
    <row r="131" spans="1:7" x14ac:dyDescent="0.25">
      <c r="A131" s="13" t="s">
        <v>2314</v>
      </c>
      <c r="B131" s="31" t="s">
        <v>2315</v>
      </c>
      <c r="C131" s="31" t="s">
        <v>386</v>
      </c>
      <c r="D131" s="14">
        <v>9795</v>
      </c>
      <c r="E131" s="15">
        <v>33.49</v>
      </c>
      <c r="F131" s="16">
        <v>3.3999999999999998E-3</v>
      </c>
      <c r="G131" s="16"/>
    </row>
    <row r="132" spans="1:7" x14ac:dyDescent="0.25">
      <c r="A132" s="13" t="s">
        <v>2316</v>
      </c>
      <c r="B132" s="31" t="s">
        <v>2317</v>
      </c>
      <c r="C132" s="31" t="s">
        <v>349</v>
      </c>
      <c r="D132" s="14">
        <v>7197</v>
      </c>
      <c r="E132" s="15">
        <v>33.43</v>
      </c>
      <c r="F132" s="16">
        <v>3.3999999999999998E-3</v>
      </c>
      <c r="G132" s="16"/>
    </row>
    <row r="133" spans="1:7" x14ac:dyDescent="0.25">
      <c r="A133" s="13" t="s">
        <v>2318</v>
      </c>
      <c r="B133" s="31" t="s">
        <v>2319</v>
      </c>
      <c r="C133" s="31" t="s">
        <v>386</v>
      </c>
      <c r="D133" s="14">
        <v>16042</v>
      </c>
      <c r="E133" s="15">
        <v>32.92</v>
      </c>
      <c r="F133" s="16">
        <v>3.3E-3</v>
      </c>
      <c r="G133" s="16"/>
    </row>
    <row r="134" spans="1:7" x14ac:dyDescent="0.25">
      <c r="A134" s="13" t="s">
        <v>2320</v>
      </c>
      <c r="B134" s="31" t="s">
        <v>2321</v>
      </c>
      <c r="C134" s="31" t="s">
        <v>386</v>
      </c>
      <c r="D134" s="14">
        <v>13084</v>
      </c>
      <c r="E134" s="15">
        <v>32.72</v>
      </c>
      <c r="F134" s="16">
        <v>3.3E-3</v>
      </c>
      <c r="G134" s="16"/>
    </row>
    <row r="135" spans="1:7" x14ac:dyDescent="0.25">
      <c r="A135" s="13" t="s">
        <v>815</v>
      </c>
      <c r="B135" s="31" t="s">
        <v>816</v>
      </c>
      <c r="C135" s="31" t="s">
        <v>425</v>
      </c>
      <c r="D135" s="14">
        <v>3007</v>
      </c>
      <c r="E135" s="15">
        <v>32.56</v>
      </c>
      <c r="F135" s="16">
        <v>3.3E-3</v>
      </c>
      <c r="G135" s="16"/>
    </row>
    <row r="136" spans="1:7" x14ac:dyDescent="0.25">
      <c r="A136" s="13" t="s">
        <v>1827</v>
      </c>
      <c r="B136" s="31" t="s">
        <v>1828</v>
      </c>
      <c r="C136" s="31" t="s">
        <v>373</v>
      </c>
      <c r="D136" s="14">
        <v>3446</v>
      </c>
      <c r="E136" s="15">
        <v>32.18</v>
      </c>
      <c r="F136" s="16">
        <v>3.2000000000000002E-3</v>
      </c>
      <c r="G136" s="16"/>
    </row>
    <row r="137" spans="1:7" x14ac:dyDescent="0.25">
      <c r="A137" s="13" t="s">
        <v>1029</v>
      </c>
      <c r="B137" s="31" t="s">
        <v>1030</v>
      </c>
      <c r="C137" s="31" t="s">
        <v>425</v>
      </c>
      <c r="D137" s="14">
        <v>4775</v>
      </c>
      <c r="E137" s="15">
        <v>31.88</v>
      </c>
      <c r="F137" s="16">
        <v>3.2000000000000002E-3</v>
      </c>
      <c r="G137" s="16"/>
    </row>
    <row r="138" spans="1:7" x14ac:dyDescent="0.25">
      <c r="A138" s="13" t="s">
        <v>2322</v>
      </c>
      <c r="B138" s="31" t="s">
        <v>2323</v>
      </c>
      <c r="C138" s="31" t="s">
        <v>875</v>
      </c>
      <c r="D138" s="14">
        <v>6483</v>
      </c>
      <c r="E138" s="15">
        <v>31.59</v>
      </c>
      <c r="F138" s="16">
        <v>3.2000000000000002E-3</v>
      </c>
      <c r="G138" s="16"/>
    </row>
    <row r="139" spans="1:7" x14ac:dyDescent="0.25">
      <c r="A139" s="13" t="s">
        <v>2324</v>
      </c>
      <c r="B139" s="31" t="s">
        <v>2325</v>
      </c>
      <c r="C139" s="31" t="s">
        <v>376</v>
      </c>
      <c r="D139" s="14">
        <v>4584</v>
      </c>
      <c r="E139" s="15">
        <v>31.57</v>
      </c>
      <c r="F139" s="16">
        <v>3.2000000000000002E-3</v>
      </c>
      <c r="G139" s="16"/>
    </row>
    <row r="140" spans="1:7" x14ac:dyDescent="0.25">
      <c r="A140" s="13" t="s">
        <v>2326</v>
      </c>
      <c r="B140" s="31" t="s">
        <v>2327</v>
      </c>
      <c r="C140" s="31" t="s">
        <v>603</v>
      </c>
      <c r="D140" s="14">
        <v>4017</v>
      </c>
      <c r="E140" s="15">
        <v>30.97</v>
      </c>
      <c r="F140" s="16">
        <v>3.0999999999999999E-3</v>
      </c>
      <c r="G140" s="16"/>
    </row>
    <row r="141" spans="1:7" x14ac:dyDescent="0.25">
      <c r="A141" s="13" t="s">
        <v>2328</v>
      </c>
      <c r="B141" s="31" t="s">
        <v>2329</v>
      </c>
      <c r="C141" s="31" t="s">
        <v>459</v>
      </c>
      <c r="D141" s="14">
        <v>7667</v>
      </c>
      <c r="E141" s="15">
        <v>30.72</v>
      </c>
      <c r="F141" s="16">
        <v>3.0999999999999999E-3</v>
      </c>
      <c r="G141" s="16"/>
    </row>
    <row r="142" spans="1:7" x14ac:dyDescent="0.25">
      <c r="A142" s="13" t="s">
        <v>2330</v>
      </c>
      <c r="B142" s="31" t="s">
        <v>2331</v>
      </c>
      <c r="C142" s="31" t="s">
        <v>1414</v>
      </c>
      <c r="D142" s="14">
        <v>7691</v>
      </c>
      <c r="E142" s="15">
        <v>30.64</v>
      </c>
      <c r="F142" s="16">
        <v>3.0999999999999999E-3</v>
      </c>
      <c r="G142" s="16"/>
    </row>
    <row r="143" spans="1:7" x14ac:dyDescent="0.25">
      <c r="A143" s="13" t="s">
        <v>2332</v>
      </c>
      <c r="B143" s="31" t="s">
        <v>2333</v>
      </c>
      <c r="C143" s="31" t="s">
        <v>501</v>
      </c>
      <c r="D143" s="14">
        <v>2832</v>
      </c>
      <c r="E143" s="15">
        <v>30.52</v>
      </c>
      <c r="F143" s="16">
        <v>3.0999999999999999E-3</v>
      </c>
      <c r="G143" s="16"/>
    </row>
    <row r="144" spans="1:7" x14ac:dyDescent="0.25">
      <c r="A144" s="13" t="s">
        <v>2334</v>
      </c>
      <c r="B144" s="31" t="s">
        <v>2335</v>
      </c>
      <c r="C144" s="31" t="s">
        <v>478</v>
      </c>
      <c r="D144" s="14">
        <v>2294</v>
      </c>
      <c r="E144" s="15">
        <v>30.41</v>
      </c>
      <c r="F144" s="16">
        <v>3.0999999999999999E-3</v>
      </c>
      <c r="G144" s="16"/>
    </row>
    <row r="145" spans="1:7" x14ac:dyDescent="0.25">
      <c r="A145" s="13" t="s">
        <v>2336</v>
      </c>
      <c r="B145" s="31" t="s">
        <v>2337</v>
      </c>
      <c r="C145" s="31" t="s">
        <v>386</v>
      </c>
      <c r="D145" s="14">
        <v>3956</v>
      </c>
      <c r="E145" s="15">
        <v>30.2</v>
      </c>
      <c r="F145" s="16">
        <v>3.0000000000000001E-3</v>
      </c>
      <c r="G145" s="16"/>
    </row>
    <row r="146" spans="1:7" x14ac:dyDescent="0.25">
      <c r="A146" s="13" t="s">
        <v>689</v>
      </c>
      <c r="B146" s="31" t="s">
        <v>690</v>
      </c>
      <c r="C146" s="31" t="s">
        <v>691</v>
      </c>
      <c r="D146" s="14">
        <v>2326</v>
      </c>
      <c r="E146" s="15">
        <v>29.96</v>
      </c>
      <c r="F146" s="16">
        <v>3.0000000000000001E-3</v>
      </c>
      <c r="G146" s="16"/>
    </row>
    <row r="147" spans="1:7" x14ac:dyDescent="0.25">
      <c r="A147" s="13" t="s">
        <v>683</v>
      </c>
      <c r="B147" s="31" t="s">
        <v>684</v>
      </c>
      <c r="C147" s="31" t="s">
        <v>603</v>
      </c>
      <c r="D147" s="14">
        <v>6836</v>
      </c>
      <c r="E147" s="15">
        <v>29.82</v>
      </c>
      <c r="F147" s="16">
        <v>3.0000000000000001E-3</v>
      </c>
      <c r="G147" s="16"/>
    </row>
    <row r="148" spans="1:7" x14ac:dyDescent="0.25">
      <c r="A148" s="13" t="s">
        <v>675</v>
      </c>
      <c r="B148" s="31" t="s">
        <v>676</v>
      </c>
      <c r="C148" s="31" t="s">
        <v>561</v>
      </c>
      <c r="D148" s="14">
        <v>644</v>
      </c>
      <c r="E148" s="15">
        <v>29.72</v>
      </c>
      <c r="F148" s="16">
        <v>3.0000000000000001E-3</v>
      </c>
      <c r="G148" s="16"/>
    </row>
    <row r="149" spans="1:7" x14ac:dyDescent="0.25">
      <c r="A149" s="13" t="s">
        <v>839</v>
      </c>
      <c r="B149" s="31" t="s">
        <v>840</v>
      </c>
      <c r="C149" s="31" t="s">
        <v>561</v>
      </c>
      <c r="D149" s="14">
        <v>4194</v>
      </c>
      <c r="E149" s="15">
        <v>29.22</v>
      </c>
      <c r="F149" s="16">
        <v>2.8999999999999998E-3</v>
      </c>
      <c r="G149" s="16"/>
    </row>
    <row r="150" spans="1:7" x14ac:dyDescent="0.25">
      <c r="A150" s="13" t="s">
        <v>849</v>
      </c>
      <c r="B150" s="31" t="s">
        <v>850</v>
      </c>
      <c r="C150" s="31" t="s">
        <v>363</v>
      </c>
      <c r="D150" s="14">
        <v>3159</v>
      </c>
      <c r="E150" s="15">
        <v>29.07</v>
      </c>
      <c r="F150" s="16">
        <v>2.8999999999999998E-3</v>
      </c>
      <c r="G150" s="16"/>
    </row>
    <row r="151" spans="1:7" x14ac:dyDescent="0.25">
      <c r="A151" s="13" t="s">
        <v>1097</v>
      </c>
      <c r="B151" s="31" t="s">
        <v>1098</v>
      </c>
      <c r="C151" s="31" t="s">
        <v>349</v>
      </c>
      <c r="D151" s="14">
        <v>693</v>
      </c>
      <c r="E151" s="15">
        <v>28.95</v>
      </c>
      <c r="F151" s="16">
        <v>2.8999999999999998E-3</v>
      </c>
      <c r="G151" s="16"/>
    </row>
    <row r="152" spans="1:7" x14ac:dyDescent="0.25">
      <c r="A152" s="13" t="s">
        <v>2338</v>
      </c>
      <c r="B152" s="31" t="s">
        <v>2339</v>
      </c>
      <c r="C152" s="31" t="s">
        <v>478</v>
      </c>
      <c r="D152" s="14">
        <v>1888</v>
      </c>
      <c r="E152" s="15">
        <v>28.54</v>
      </c>
      <c r="F152" s="16">
        <v>2.8999999999999998E-3</v>
      </c>
      <c r="G152" s="16"/>
    </row>
    <row r="153" spans="1:7" x14ac:dyDescent="0.25">
      <c r="A153" s="13" t="s">
        <v>2340</v>
      </c>
      <c r="B153" s="31" t="s">
        <v>2341</v>
      </c>
      <c r="C153" s="31" t="s">
        <v>363</v>
      </c>
      <c r="D153" s="14">
        <v>514</v>
      </c>
      <c r="E153" s="15">
        <v>28.4</v>
      </c>
      <c r="F153" s="16">
        <v>2.8999999999999998E-3</v>
      </c>
      <c r="G153" s="16"/>
    </row>
    <row r="154" spans="1:7" x14ac:dyDescent="0.25">
      <c r="A154" s="13" t="s">
        <v>2342</v>
      </c>
      <c r="B154" s="31" t="s">
        <v>2343</v>
      </c>
      <c r="C154" s="31" t="s">
        <v>525</v>
      </c>
      <c r="D154" s="14">
        <v>3508</v>
      </c>
      <c r="E154" s="15">
        <v>28.21</v>
      </c>
      <c r="F154" s="16">
        <v>2.8E-3</v>
      </c>
      <c r="G154" s="16"/>
    </row>
    <row r="155" spans="1:7" x14ac:dyDescent="0.25">
      <c r="A155" s="13" t="s">
        <v>2344</v>
      </c>
      <c r="B155" s="31" t="s">
        <v>2345</v>
      </c>
      <c r="C155" s="31" t="s">
        <v>352</v>
      </c>
      <c r="D155" s="14">
        <v>4091</v>
      </c>
      <c r="E155" s="15">
        <v>27.95</v>
      </c>
      <c r="F155" s="16">
        <v>2.8E-3</v>
      </c>
      <c r="G155" s="16"/>
    </row>
    <row r="156" spans="1:7" x14ac:dyDescent="0.25">
      <c r="A156" s="13" t="s">
        <v>2346</v>
      </c>
      <c r="B156" s="31" t="s">
        <v>2347</v>
      </c>
      <c r="C156" s="31" t="s">
        <v>603</v>
      </c>
      <c r="D156" s="14">
        <v>3835</v>
      </c>
      <c r="E156" s="15">
        <v>27.84</v>
      </c>
      <c r="F156" s="16">
        <v>2.8E-3</v>
      </c>
      <c r="G156" s="16"/>
    </row>
    <row r="157" spans="1:7" x14ac:dyDescent="0.25">
      <c r="A157" s="13" t="s">
        <v>1817</v>
      </c>
      <c r="B157" s="31" t="s">
        <v>1818</v>
      </c>
      <c r="C157" s="31" t="s">
        <v>360</v>
      </c>
      <c r="D157" s="14">
        <v>2679</v>
      </c>
      <c r="E157" s="15">
        <v>27.72</v>
      </c>
      <c r="F157" s="16">
        <v>2.8E-3</v>
      </c>
      <c r="G157" s="16"/>
    </row>
    <row r="158" spans="1:7" x14ac:dyDescent="0.25">
      <c r="A158" s="13" t="s">
        <v>1033</v>
      </c>
      <c r="B158" s="31" t="s">
        <v>1034</v>
      </c>
      <c r="C158" s="31" t="s">
        <v>368</v>
      </c>
      <c r="D158" s="14">
        <v>3437</v>
      </c>
      <c r="E158" s="15">
        <v>27.66</v>
      </c>
      <c r="F158" s="16">
        <v>2.8E-3</v>
      </c>
      <c r="G158" s="16"/>
    </row>
    <row r="159" spans="1:7" x14ac:dyDescent="0.25">
      <c r="A159" s="13" t="s">
        <v>2348</v>
      </c>
      <c r="B159" s="31" t="s">
        <v>2349</v>
      </c>
      <c r="C159" s="31" t="s">
        <v>580</v>
      </c>
      <c r="D159" s="14">
        <v>65077</v>
      </c>
      <c r="E159" s="15">
        <v>27.42</v>
      </c>
      <c r="F159" s="16">
        <v>2.8E-3</v>
      </c>
      <c r="G159" s="16"/>
    </row>
    <row r="160" spans="1:7" x14ac:dyDescent="0.25">
      <c r="A160" s="13" t="s">
        <v>687</v>
      </c>
      <c r="B160" s="31" t="s">
        <v>688</v>
      </c>
      <c r="C160" s="31" t="s">
        <v>539</v>
      </c>
      <c r="D160" s="14">
        <v>1654</v>
      </c>
      <c r="E160" s="15">
        <v>26.86</v>
      </c>
      <c r="F160" s="16">
        <v>2.7000000000000001E-3</v>
      </c>
      <c r="G160" s="16"/>
    </row>
    <row r="161" spans="1:7" x14ac:dyDescent="0.25">
      <c r="A161" s="13" t="s">
        <v>2350</v>
      </c>
      <c r="B161" s="31" t="s">
        <v>2351</v>
      </c>
      <c r="C161" s="31" t="s">
        <v>478</v>
      </c>
      <c r="D161" s="14">
        <v>2214</v>
      </c>
      <c r="E161" s="15">
        <v>26.71</v>
      </c>
      <c r="F161" s="16">
        <v>2.7000000000000001E-3</v>
      </c>
      <c r="G161" s="16"/>
    </row>
    <row r="162" spans="1:7" x14ac:dyDescent="0.25">
      <c r="A162" s="13" t="s">
        <v>833</v>
      </c>
      <c r="B162" s="31" t="s">
        <v>834</v>
      </c>
      <c r="C162" s="31" t="s">
        <v>425</v>
      </c>
      <c r="D162" s="14">
        <v>2678</v>
      </c>
      <c r="E162" s="15">
        <v>26.67</v>
      </c>
      <c r="F162" s="16">
        <v>2.7000000000000001E-3</v>
      </c>
      <c r="G162" s="16"/>
    </row>
    <row r="163" spans="1:7" x14ac:dyDescent="0.25">
      <c r="A163" s="13" t="s">
        <v>679</v>
      </c>
      <c r="B163" s="31" t="s">
        <v>680</v>
      </c>
      <c r="C163" s="31" t="s">
        <v>386</v>
      </c>
      <c r="D163" s="14">
        <v>1431</v>
      </c>
      <c r="E163" s="15">
        <v>26.59</v>
      </c>
      <c r="F163" s="16">
        <v>2.7000000000000001E-3</v>
      </c>
      <c r="G163" s="16"/>
    </row>
    <row r="164" spans="1:7" x14ac:dyDescent="0.25">
      <c r="A164" s="13" t="s">
        <v>2352</v>
      </c>
      <c r="B164" s="31" t="s">
        <v>2353</v>
      </c>
      <c r="C164" s="31" t="s">
        <v>368</v>
      </c>
      <c r="D164" s="14">
        <v>11391</v>
      </c>
      <c r="E164" s="15">
        <v>26.55</v>
      </c>
      <c r="F164" s="16">
        <v>2.7000000000000001E-3</v>
      </c>
      <c r="G164" s="16"/>
    </row>
    <row r="165" spans="1:7" x14ac:dyDescent="0.25">
      <c r="A165" s="13" t="s">
        <v>2354</v>
      </c>
      <c r="B165" s="31" t="s">
        <v>2355</v>
      </c>
      <c r="C165" s="31" t="s">
        <v>459</v>
      </c>
      <c r="D165" s="14">
        <v>4983</v>
      </c>
      <c r="E165" s="15">
        <v>26.53</v>
      </c>
      <c r="F165" s="16">
        <v>2.7000000000000001E-3</v>
      </c>
      <c r="G165" s="16"/>
    </row>
    <row r="166" spans="1:7" x14ac:dyDescent="0.25">
      <c r="A166" s="13" t="s">
        <v>2356</v>
      </c>
      <c r="B166" s="31" t="s">
        <v>2357</v>
      </c>
      <c r="C166" s="31" t="s">
        <v>643</v>
      </c>
      <c r="D166" s="14">
        <v>5800</v>
      </c>
      <c r="E166" s="15">
        <v>26.49</v>
      </c>
      <c r="F166" s="16">
        <v>2.7000000000000001E-3</v>
      </c>
      <c r="G166" s="16"/>
    </row>
    <row r="167" spans="1:7" x14ac:dyDescent="0.25">
      <c r="A167" s="13" t="s">
        <v>2358</v>
      </c>
      <c r="B167" s="31" t="s">
        <v>2359</v>
      </c>
      <c r="C167" s="31" t="s">
        <v>501</v>
      </c>
      <c r="D167" s="14">
        <v>15479</v>
      </c>
      <c r="E167" s="15">
        <v>26.48</v>
      </c>
      <c r="F167" s="16">
        <v>2.7000000000000001E-3</v>
      </c>
      <c r="G167" s="16"/>
    </row>
    <row r="168" spans="1:7" x14ac:dyDescent="0.25">
      <c r="A168" s="13" t="s">
        <v>2360</v>
      </c>
      <c r="B168" s="31" t="s">
        <v>2361</v>
      </c>
      <c r="C168" s="31" t="s">
        <v>360</v>
      </c>
      <c r="D168" s="14">
        <v>1468</v>
      </c>
      <c r="E168" s="15">
        <v>26.38</v>
      </c>
      <c r="F168" s="16">
        <v>2.7000000000000001E-3</v>
      </c>
      <c r="G168" s="16"/>
    </row>
    <row r="169" spans="1:7" x14ac:dyDescent="0.25">
      <c r="A169" s="13" t="s">
        <v>2362</v>
      </c>
      <c r="B169" s="31" t="s">
        <v>2363</v>
      </c>
      <c r="C169" s="31" t="s">
        <v>561</v>
      </c>
      <c r="D169" s="14">
        <v>4719</v>
      </c>
      <c r="E169" s="15">
        <v>26.16</v>
      </c>
      <c r="F169" s="16">
        <v>2.5999999999999999E-3</v>
      </c>
      <c r="G169" s="16"/>
    </row>
    <row r="170" spans="1:7" x14ac:dyDescent="0.25">
      <c r="A170" s="13" t="s">
        <v>1072</v>
      </c>
      <c r="B170" s="31" t="s">
        <v>1073</v>
      </c>
      <c r="C170" s="31" t="s">
        <v>349</v>
      </c>
      <c r="D170" s="14">
        <v>4532</v>
      </c>
      <c r="E170" s="15">
        <v>25.85</v>
      </c>
      <c r="F170" s="16">
        <v>2.5999999999999999E-3</v>
      </c>
      <c r="G170" s="16"/>
    </row>
    <row r="171" spans="1:7" x14ac:dyDescent="0.25">
      <c r="A171" s="13" t="s">
        <v>2364</v>
      </c>
      <c r="B171" s="31" t="s">
        <v>2365</v>
      </c>
      <c r="C171" s="31" t="s">
        <v>470</v>
      </c>
      <c r="D171" s="14">
        <v>12607</v>
      </c>
      <c r="E171" s="15">
        <v>25.85</v>
      </c>
      <c r="F171" s="16">
        <v>2.5999999999999999E-3</v>
      </c>
      <c r="G171" s="16"/>
    </row>
    <row r="172" spans="1:7" x14ac:dyDescent="0.25">
      <c r="A172" s="13" t="s">
        <v>2366</v>
      </c>
      <c r="B172" s="31" t="s">
        <v>2367</v>
      </c>
      <c r="C172" s="31" t="s">
        <v>363</v>
      </c>
      <c r="D172" s="14">
        <v>348</v>
      </c>
      <c r="E172" s="15">
        <v>25.18</v>
      </c>
      <c r="F172" s="16">
        <v>2.5000000000000001E-3</v>
      </c>
      <c r="G172" s="16"/>
    </row>
    <row r="173" spans="1:7" x14ac:dyDescent="0.25">
      <c r="A173" s="13" t="s">
        <v>1091</v>
      </c>
      <c r="B173" s="31" t="s">
        <v>1092</v>
      </c>
      <c r="C173" s="31" t="s">
        <v>875</v>
      </c>
      <c r="D173" s="14">
        <v>4048</v>
      </c>
      <c r="E173" s="15">
        <v>25.17</v>
      </c>
      <c r="F173" s="16">
        <v>2.5000000000000001E-3</v>
      </c>
      <c r="G173" s="16"/>
    </row>
    <row r="174" spans="1:7" x14ac:dyDescent="0.25">
      <c r="A174" s="13" t="s">
        <v>2368</v>
      </c>
      <c r="B174" s="31" t="s">
        <v>2369</v>
      </c>
      <c r="C174" s="31" t="s">
        <v>355</v>
      </c>
      <c r="D174" s="14">
        <v>25186</v>
      </c>
      <c r="E174" s="15">
        <v>25.07</v>
      </c>
      <c r="F174" s="16">
        <v>2.5000000000000001E-3</v>
      </c>
      <c r="G174" s="16"/>
    </row>
    <row r="175" spans="1:7" x14ac:dyDescent="0.25">
      <c r="A175" s="13" t="s">
        <v>2370</v>
      </c>
      <c r="B175" s="31" t="s">
        <v>2371</v>
      </c>
      <c r="C175" s="31" t="s">
        <v>425</v>
      </c>
      <c r="D175" s="14">
        <v>14066</v>
      </c>
      <c r="E175" s="15">
        <v>25.06</v>
      </c>
      <c r="F175" s="16">
        <v>2.5000000000000001E-3</v>
      </c>
      <c r="G175" s="16"/>
    </row>
    <row r="176" spans="1:7" x14ac:dyDescent="0.25">
      <c r="A176" s="13" t="s">
        <v>2372</v>
      </c>
      <c r="B176" s="31" t="s">
        <v>2373</v>
      </c>
      <c r="C176" s="31" t="s">
        <v>425</v>
      </c>
      <c r="D176" s="14">
        <v>22737</v>
      </c>
      <c r="E176" s="15">
        <v>25.03</v>
      </c>
      <c r="F176" s="16">
        <v>2.5000000000000001E-3</v>
      </c>
      <c r="G176" s="16"/>
    </row>
    <row r="177" spans="1:7" x14ac:dyDescent="0.25">
      <c r="A177" s="13" t="s">
        <v>2374</v>
      </c>
      <c r="B177" s="31" t="s">
        <v>2375</v>
      </c>
      <c r="C177" s="31" t="s">
        <v>386</v>
      </c>
      <c r="D177" s="14">
        <v>13815</v>
      </c>
      <c r="E177" s="15">
        <v>24.9</v>
      </c>
      <c r="F177" s="16">
        <v>2.5000000000000001E-3</v>
      </c>
      <c r="G177" s="16"/>
    </row>
    <row r="178" spans="1:7" x14ac:dyDescent="0.25">
      <c r="A178" s="13" t="s">
        <v>791</v>
      </c>
      <c r="B178" s="31" t="s">
        <v>792</v>
      </c>
      <c r="C178" s="31" t="s">
        <v>550</v>
      </c>
      <c r="D178" s="14">
        <v>3546</v>
      </c>
      <c r="E178" s="15">
        <v>24.5</v>
      </c>
      <c r="F178" s="16">
        <v>2.5000000000000001E-3</v>
      </c>
      <c r="G178" s="16"/>
    </row>
    <row r="179" spans="1:7" x14ac:dyDescent="0.25">
      <c r="A179" s="13" t="s">
        <v>2376</v>
      </c>
      <c r="B179" s="31" t="s">
        <v>2377</v>
      </c>
      <c r="C179" s="31" t="s">
        <v>376</v>
      </c>
      <c r="D179" s="14">
        <v>937</v>
      </c>
      <c r="E179" s="15">
        <v>24.3</v>
      </c>
      <c r="F179" s="16">
        <v>2.5000000000000001E-3</v>
      </c>
      <c r="G179" s="16"/>
    </row>
    <row r="180" spans="1:7" x14ac:dyDescent="0.25">
      <c r="A180" s="13" t="s">
        <v>2378</v>
      </c>
      <c r="B180" s="31" t="s">
        <v>2379</v>
      </c>
      <c r="C180" s="31" t="s">
        <v>643</v>
      </c>
      <c r="D180" s="14">
        <v>17608</v>
      </c>
      <c r="E180" s="15">
        <v>24.25</v>
      </c>
      <c r="F180" s="16">
        <v>2.3999999999999998E-3</v>
      </c>
      <c r="G180" s="16"/>
    </row>
    <row r="181" spans="1:7" x14ac:dyDescent="0.25">
      <c r="A181" s="13" t="s">
        <v>2380</v>
      </c>
      <c r="B181" s="31" t="s">
        <v>2381</v>
      </c>
      <c r="C181" s="31" t="s">
        <v>561</v>
      </c>
      <c r="D181" s="14">
        <v>1446</v>
      </c>
      <c r="E181" s="15">
        <v>24.2</v>
      </c>
      <c r="F181" s="16">
        <v>2.3999999999999998E-3</v>
      </c>
      <c r="G181" s="16"/>
    </row>
    <row r="182" spans="1:7" x14ac:dyDescent="0.25">
      <c r="A182" s="13" t="s">
        <v>2382</v>
      </c>
      <c r="B182" s="31" t="s">
        <v>2383</v>
      </c>
      <c r="C182" s="31" t="s">
        <v>501</v>
      </c>
      <c r="D182" s="14">
        <v>8154</v>
      </c>
      <c r="E182" s="15">
        <v>24.2</v>
      </c>
      <c r="F182" s="16">
        <v>2.3999999999999998E-3</v>
      </c>
      <c r="G182" s="16"/>
    </row>
    <row r="183" spans="1:7" x14ac:dyDescent="0.25">
      <c r="A183" s="13" t="s">
        <v>2384</v>
      </c>
      <c r="B183" s="31" t="s">
        <v>2385</v>
      </c>
      <c r="C183" s="31" t="s">
        <v>349</v>
      </c>
      <c r="D183" s="14">
        <v>7612</v>
      </c>
      <c r="E183" s="15">
        <v>24.17</v>
      </c>
      <c r="F183" s="16">
        <v>2.3999999999999998E-3</v>
      </c>
      <c r="G183" s="16"/>
    </row>
    <row r="184" spans="1:7" x14ac:dyDescent="0.25">
      <c r="A184" s="13" t="s">
        <v>685</v>
      </c>
      <c r="B184" s="31" t="s">
        <v>686</v>
      </c>
      <c r="C184" s="31" t="s">
        <v>352</v>
      </c>
      <c r="D184" s="14">
        <v>2324</v>
      </c>
      <c r="E184" s="15">
        <v>24.13</v>
      </c>
      <c r="F184" s="16">
        <v>2.3999999999999998E-3</v>
      </c>
      <c r="G184" s="16"/>
    </row>
    <row r="185" spans="1:7" x14ac:dyDescent="0.25">
      <c r="A185" s="13" t="s">
        <v>2386</v>
      </c>
      <c r="B185" s="31" t="s">
        <v>2387</v>
      </c>
      <c r="C185" s="31" t="s">
        <v>501</v>
      </c>
      <c r="D185" s="14">
        <v>7173</v>
      </c>
      <c r="E185" s="15">
        <v>23.74</v>
      </c>
      <c r="F185" s="16">
        <v>2.3999999999999998E-3</v>
      </c>
      <c r="G185" s="16"/>
    </row>
    <row r="186" spans="1:7" x14ac:dyDescent="0.25">
      <c r="A186" s="13" t="s">
        <v>677</v>
      </c>
      <c r="B186" s="31" t="s">
        <v>678</v>
      </c>
      <c r="C186" s="31" t="s">
        <v>363</v>
      </c>
      <c r="D186" s="14">
        <v>1141</v>
      </c>
      <c r="E186" s="15">
        <v>23.67</v>
      </c>
      <c r="F186" s="16">
        <v>2.3999999999999998E-3</v>
      </c>
      <c r="G186" s="16"/>
    </row>
    <row r="187" spans="1:7" x14ac:dyDescent="0.25">
      <c r="A187" s="13" t="s">
        <v>2388</v>
      </c>
      <c r="B187" s="31" t="s">
        <v>2389</v>
      </c>
      <c r="C187" s="31" t="s">
        <v>1419</v>
      </c>
      <c r="D187" s="14">
        <v>15325</v>
      </c>
      <c r="E187" s="15">
        <v>23.26</v>
      </c>
      <c r="F187" s="16">
        <v>2.3E-3</v>
      </c>
      <c r="G187" s="16"/>
    </row>
    <row r="188" spans="1:7" x14ac:dyDescent="0.25">
      <c r="A188" s="13" t="s">
        <v>2390</v>
      </c>
      <c r="B188" s="31" t="s">
        <v>2391</v>
      </c>
      <c r="C188" s="31" t="s">
        <v>376</v>
      </c>
      <c r="D188" s="14">
        <v>4082</v>
      </c>
      <c r="E188" s="15">
        <v>22.56</v>
      </c>
      <c r="F188" s="16">
        <v>2.3E-3</v>
      </c>
      <c r="G188" s="16"/>
    </row>
    <row r="189" spans="1:7" x14ac:dyDescent="0.25">
      <c r="A189" s="13" t="s">
        <v>681</v>
      </c>
      <c r="B189" s="31" t="s">
        <v>682</v>
      </c>
      <c r="C189" s="31" t="s">
        <v>396</v>
      </c>
      <c r="D189" s="14">
        <v>3303</v>
      </c>
      <c r="E189" s="15">
        <v>22.55</v>
      </c>
      <c r="F189" s="16">
        <v>2.3E-3</v>
      </c>
      <c r="G189" s="16"/>
    </row>
    <row r="190" spans="1:7" x14ac:dyDescent="0.25">
      <c r="A190" s="13" t="s">
        <v>1406</v>
      </c>
      <c r="B190" s="31" t="s">
        <v>1407</v>
      </c>
      <c r="C190" s="31" t="s">
        <v>425</v>
      </c>
      <c r="D190" s="14">
        <v>5586</v>
      </c>
      <c r="E190" s="15">
        <v>22.26</v>
      </c>
      <c r="F190" s="16">
        <v>2.2000000000000001E-3</v>
      </c>
      <c r="G190" s="16"/>
    </row>
    <row r="191" spans="1:7" x14ac:dyDescent="0.25">
      <c r="A191" s="13" t="s">
        <v>2392</v>
      </c>
      <c r="B191" s="31" t="s">
        <v>2393</v>
      </c>
      <c r="C191" s="31" t="s">
        <v>386</v>
      </c>
      <c r="D191" s="14">
        <v>1815</v>
      </c>
      <c r="E191" s="15">
        <v>22.25</v>
      </c>
      <c r="F191" s="16">
        <v>2.2000000000000001E-3</v>
      </c>
      <c r="G191" s="16"/>
    </row>
    <row r="192" spans="1:7" x14ac:dyDescent="0.25">
      <c r="A192" s="13" t="s">
        <v>2394</v>
      </c>
      <c r="B192" s="31" t="s">
        <v>2395</v>
      </c>
      <c r="C192" s="31" t="s">
        <v>414</v>
      </c>
      <c r="D192" s="14">
        <v>334</v>
      </c>
      <c r="E192" s="15">
        <v>21.98</v>
      </c>
      <c r="F192" s="16">
        <v>2.2000000000000001E-3</v>
      </c>
      <c r="G192" s="16"/>
    </row>
    <row r="193" spans="1:7" x14ac:dyDescent="0.25">
      <c r="A193" s="13" t="s">
        <v>2396</v>
      </c>
      <c r="B193" s="31" t="s">
        <v>2397</v>
      </c>
      <c r="C193" s="31" t="s">
        <v>368</v>
      </c>
      <c r="D193" s="14">
        <v>326</v>
      </c>
      <c r="E193" s="15">
        <v>21.8</v>
      </c>
      <c r="F193" s="16">
        <v>2.2000000000000001E-3</v>
      </c>
      <c r="G193" s="16"/>
    </row>
    <row r="194" spans="1:7" x14ac:dyDescent="0.25">
      <c r="A194" s="13" t="s">
        <v>2398</v>
      </c>
      <c r="B194" s="31" t="s">
        <v>2399</v>
      </c>
      <c r="C194" s="31" t="s">
        <v>663</v>
      </c>
      <c r="D194" s="14">
        <v>3631</v>
      </c>
      <c r="E194" s="15">
        <v>21.63</v>
      </c>
      <c r="F194" s="16">
        <v>2.2000000000000001E-3</v>
      </c>
      <c r="G194" s="16"/>
    </row>
    <row r="195" spans="1:7" x14ac:dyDescent="0.25">
      <c r="A195" s="13" t="s">
        <v>1412</v>
      </c>
      <c r="B195" s="31" t="s">
        <v>1413</v>
      </c>
      <c r="C195" s="31" t="s">
        <v>1414</v>
      </c>
      <c r="D195" s="14">
        <v>861</v>
      </c>
      <c r="E195" s="15">
        <v>21.37</v>
      </c>
      <c r="F195" s="16">
        <v>2.2000000000000001E-3</v>
      </c>
      <c r="G195" s="16"/>
    </row>
    <row r="196" spans="1:7" x14ac:dyDescent="0.25">
      <c r="A196" s="13" t="s">
        <v>2400</v>
      </c>
      <c r="B196" s="31" t="s">
        <v>2401</v>
      </c>
      <c r="C196" s="31" t="s">
        <v>643</v>
      </c>
      <c r="D196" s="14">
        <v>68386</v>
      </c>
      <c r="E196" s="15">
        <v>21.27</v>
      </c>
      <c r="F196" s="16">
        <v>2.0999999999999999E-3</v>
      </c>
      <c r="G196" s="16"/>
    </row>
    <row r="197" spans="1:7" x14ac:dyDescent="0.25">
      <c r="A197" s="13" t="s">
        <v>2402</v>
      </c>
      <c r="B197" s="31" t="s">
        <v>2403</v>
      </c>
      <c r="C197" s="31" t="s">
        <v>386</v>
      </c>
      <c r="D197" s="14">
        <v>2962</v>
      </c>
      <c r="E197" s="15">
        <v>20.81</v>
      </c>
      <c r="F197" s="16">
        <v>2.0999999999999999E-3</v>
      </c>
      <c r="G197" s="16"/>
    </row>
    <row r="198" spans="1:7" x14ac:dyDescent="0.25">
      <c r="A198" s="13" t="s">
        <v>2404</v>
      </c>
      <c r="B198" s="31" t="s">
        <v>2405</v>
      </c>
      <c r="C198" s="31" t="s">
        <v>550</v>
      </c>
      <c r="D198" s="14">
        <v>979</v>
      </c>
      <c r="E198" s="15">
        <v>20.74</v>
      </c>
      <c r="F198" s="16">
        <v>2.0999999999999999E-3</v>
      </c>
      <c r="G198" s="16"/>
    </row>
    <row r="199" spans="1:7" x14ac:dyDescent="0.25">
      <c r="A199" s="13" t="s">
        <v>2406</v>
      </c>
      <c r="B199" s="31" t="s">
        <v>2407</v>
      </c>
      <c r="C199" s="31" t="s">
        <v>425</v>
      </c>
      <c r="D199" s="14">
        <v>36475</v>
      </c>
      <c r="E199" s="15">
        <v>20.51</v>
      </c>
      <c r="F199" s="16">
        <v>2.0999999999999999E-3</v>
      </c>
      <c r="G199" s="16"/>
    </row>
    <row r="200" spans="1:7" x14ac:dyDescent="0.25">
      <c r="A200" s="13" t="s">
        <v>2408</v>
      </c>
      <c r="B200" s="31" t="s">
        <v>2409</v>
      </c>
      <c r="C200" s="31" t="s">
        <v>2217</v>
      </c>
      <c r="D200" s="14">
        <v>4285</v>
      </c>
      <c r="E200" s="15">
        <v>20.399999999999999</v>
      </c>
      <c r="F200" s="16">
        <v>2.0999999999999999E-3</v>
      </c>
      <c r="G200" s="16"/>
    </row>
    <row r="201" spans="1:7" x14ac:dyDescent="0.25">
      <c r="A201" s="13" t="s">
        <v>2410</v>
      </c>
      <c r="B201" s="31" t="s">
        <v>2411</v>
      </c>
      <c r="C201" s="31" t="s">
        <v>393</v>
      </c>
      <c r="D201" s="14">
        <v>28392</v>
      </c>
      <c r="E201" s="15">
        <v>20.38</v>
      </c>
      <c r="F201" s="16">
        <v>2.0999999999999999E-3</v>
      </c>
      <c r="G201" s="16"/>
    </row>
    <row r="202" spans="1:7" x14ac:dyDescent="0.25">
      <c r="A202" s="13" t="s">
        <v>2412</v>
      </c>
      <c r="B202" s="31" t="s">
        <v>2413</v>
      </c>
      <c r="C202" s="31" t="s">
        <v>501</v>
      </c>
      <c r="D202" s="14">
        <v>6378</v>
      </c>
      <c r="E202" s="15">
        <v>20.350000000000001</v>
      </c>
      <c r="F202" s="16">
        <v>2.0999999999999999E-3</v>
      </c>
      <c r="G202" s="16"/>
    </row>
    <row r="203" spans="1:7" x14ac:dyDescent="0.25">
      <c r="A203" s="13" t="s">
        <v>2414</v>
      </c>
      <c r="B203" s="31" t="s">
        <v>2415</v>
      </c>
      <c r="C203" s="31" t="s">
        <v>393</v>
      </c>
      <c r="D203" s="14">
        <v>4936</v>
      </c>
      <c r="E203" s="15">
        <v>20.07</v>
      </c>
      <c r="F203" s="16">
        <v>2E-3</v>
      </c>
      <c r="G203" s="16"/>
    </row>
    <row r="204" spans="1:7" x14ac:dyDescent="0.25">
      <c r="A204" s="13" t="s">
        <v>2416</v>
      </c>
      <c r="B204" s="31" t="s">
        <v>2417</v>
      </c>
      <c r="C204" s="31" t="s">
        <v>525</v>
      </c>
      <c r="D204" s="14">
        <v>5661</v>
      </c>
      <c r="E204" s="15">
        <v>19.84</v>
      </c>
      <c r="F204" s="16">
        <v>2E-3</v>
      </c>
      <c r="G204" s="16"/>
    </row>
    <row r="205" spans="1:7" x14ac:dyDescent="0.25">
      <c r="A205" s="13" t="s">
        <v>2418</v>
      </c>
      <c r="B205" s="31" t="s">
        <v>2419</v>
      </c>
      <c r="C205" s="31" t="s">
        <v>501</v>
      </c>
      <c r="D205" s="14">
        <v>7567</v>
      </c>
      <c r="E205" s="15">
        <v>19.739999999999998</v>
      </c>
      <c r="F205" s="16">
        <v>2E-3</v>
      </c>
      <c r="G205" s="16"/>
    </row>
    <row r="206" spans="1:7" x14ac:dyDescent="0.25">
      <c r="A206" s="13" t="s">
        <v>2420</v>
      </c>
      <c r="B206" s="31" t="s">
        <v>2421</v>
      </c>
      <c r="C206" s="31" t="s">
        <v>478</v>
      </c>
      <c r="D206" s="14">
        <v>12527</v>
      </c>
      <c r="E206" s="15">
        <v>19.600000000000001</v>
      </c>
      <c r="F206" s="16">
        <v>2E-3</v>
      </c>
      <c r="G206" s="16"/>
    </row>
    <row r="207" spans="1:7" x14ac:dyDescent="0.25">
      <c r="A207" s="13" t="s">
        <v>2422</v>
      </c>
      <c r="B207" s="31" t="s">
        <v>2423</v>
      </c>
      <c r="C207" s="31" t="s">
        <v>2217</v>
      </c>
      <c r="D207" s="14">
        <v>36892</v>
      </c>
      <c r="E207" s="15">
        <v>19.43</v>
      </c>
      <c r="F207" s="16">
        <v>2E-3</v>
      </c>
      <c r="G207" s="16"/>
    </row>
    <row r="208" spans="1:7" x14ac:dyDescent="0.25">
      <c r="A208" s="13" t="s">
        <v>2424</v>
      </c>
      <c r="B208" s="31" t="s">
        <v>2425</v>
      </c>
      <c r="C208" s="31" t="s">
        <v>561</v>
      </c>
      <c r="D208" s="14">
        <v>434</v>
      </c>
      <c r="E208" s="15">
        <v>19.329999999999998</v>
      </c>
      <c r="F208" s="16">
        <v>1.9E-3</v>
      </c>
      <c r="G208" s="16"/>
    </row>
    <row r="209" spans="1:7" x14ac:dyDescent="0.25">
      <c r="A209" s="13" t="s">
        <v>2426</v>
      </c>
      <c r="B209" s="31" t="s">
        <v>2427</v>
      </c>
      <c r="C209" s="31" t="s">
        <v>561</v>
      </c>
      <c r="D209" s="14">
        <v>4031</v>
      </c>
      <c r="E209" s="15">
        <v>19.13</v>
      </c>
      <c r="F209" s="16">
        <v>1.9E-3</v>
      </c>
      <c r="G209" s="16"/>
    </row>
    <row r="210" spans="1:7" x14ac:dyDescent="0.25">
      <c r="A210" s="13" t="s">
        <v>2428</v>
      </c>
      <c r="B210" s="31" t="s">
        <v>2429</v>
      </c>
      <c r="C210" s="31" t="s">
        <v>561</v>
      </c>
      <c r="D210" s="14">
        <v>3247</v>
      </c>
      <c r="E210" s="15">
        <v>19.010000000000002</v>
      </c>
      <c r="F210" s="16">
        <v>1.9E-3</v>
      </c>
      <c r="G210" s="16"/>
    </row>
    <row r="211" spans="1:7" x14ac:dyDescent="0.25">
      <c r="A211" s="13" t="s">
        <v>2430</v>
      </c>
      <c r="B211" s="31" t="s">
        <v>2431</v>
      </c>
      <c r="C211" s="31" t="s">
        <v>386</v>
      </c>
      <c r="D211" s="14">
        <v>4764</v>
      </c>
      <c r="E211" s="15">
        <v>18.82</v>
      </c>
      <c r="F211" s="16">
        <v>1.9E-3</v>
      </c>
      <c r="G211" s="16"/>
    </row>
    <row r="212" spans="1:7" x14ac:dyDescent="0.25">
      <c r="A212" s="13" t="s">
        <v>2432</v>
      </c>
      <c r="B212" s="31" t="s">
        <v>2433</v>
      </c>
      <c r="C212" s="31" t="s">
        <v>525</v>
      </c>
      <c r="D212" s="14">
        <v>1603</v>
      </c>
      <c r="E212" s="15">
        <v>18.72</v>
      </c>
      <c r="F212" s="16">
        <v>1.9E-3</v>
      </c>
      <c r="G212" s="16"/>
    </row>
    <row r="213" spans="1:7" x14ac:dyDescent="0.25">
      <c r="A213" s="13" t="s">
        <v>2434</v>
      </c>
      <c r="B213" s="31" t="s">
        <v>2435</v>
      </c>
      <c r="C213" s="31" t="s">
        <v>414</v>
      </c>
      <c r="D213" s="14">
        <v>9552</v>
      </c>
      <c r="E213" s="15">
        <v>18.670000000000002</v>
      </c>
      <c r="F213" s="16">
        <v>1.9E-3</v>
      </c>
      <c r="G213" s="16"/>
    </row>
    <row r="214" spans="1:7" x14ac:dyDescent="0.25">
      <c r="A214" s="13" t="s">
        <v>2436</v>
      </c>
      <c r="B214" s="31" t="s">
        <v>2437</v>
      </c>
      <c r="C214" s="31" t="s">
        <v>875</v>
      </c>
      <c r="D214" s="14">
        <v>4832</v>
      </c>
      <c r="E214" s="15">
        <v>18.52</v>
      </c>
      <c r="F214" s="16">
        <v>1.9E-3</v>
      </c>
      <c r="G214" s="16"/>
    </row>
    <row r="215" spans="1:7" x14ac:dyDescent="0.25">
      <c r="A215" s="13" t="s">
        <v>2438</v>
      </c>
      <c r="B215" s="31" t="s">
        <v>2439</v>
      </c>
      <c r="C215" s="31" t="s">
        <v>349</v>
      </c>
      <c r="D215" s="14">
        <v>2278</v>
      </c>
      <c r="E215" s="15">
        <v>18.260000000000002</v>
      </c>
      <c r="F215" s="16">
        <v>1.8E-3</v>
      </c>
      <c r="G215" s="16"/>
    </row>
    <row r="216" spans="1:7" x14ac:dyDescent="0.25">
      <c r="A216" s="13" t="s">
        <v>2440</v>
      </c>
      <c r="B216" s="31" t="s">
        <v>2441</v>
      </c>
      <c r="C216" s="31" t="s">
        <v>561</v>
      </c>
      <c r="D216" s="14">
        <v>1271</v>
      </c>
      <c r="E216" s="15">
        <v>18.260000000000002</v>
      </c>
      <c r="F216" s="16">
        <v>1.8E-3</v>
      </c>
      <c r="G216" s="16"/>
    </row>
    <row r="217" spans="1:7" x14ac:dyDescent="0.25">
      <c r="A217" s="13" t="s">
        <v>2442</v>
      </c>
      <c r="B217" s="31" t="s">
        <v>2443</v>
      </c>
      <c r="C217" s="31" t="s">
        <v>459</v>
      </c>
      <c r="D217" s="14">
        <v>3406</v>
      </c>
      <c r="E217" s="15">
        <v>18.12</v>
      </c>
      <c r="F217" s="16">
        <v>1.8E-3</v>
      </c>
      <c r="G217" s="16"/>
    </row>
    <row r="218" spans="1:7" x14ac:dyDescent="0.25">
      <c r="A218" s="13" t="s">
        <v>2444</v>
      </c>
      <c r="B218" s="31" t="s">
        <v>2445</v>
      </c>
      <c r="C218" s="31" t="s">
        <v>386</v>
      </c>
      <c r="D218" s="14">
        <v>3769</v>
      </c>
      <c r="E218" s="15">
        <v>17.940000000000001</v>
      </c>
      <c r="F218" s="16">
        <v>1.8E-3</v>
      </c>
      <c r="G218" s="16"/>
    </row>
    <row r="219" spans="1:7" x14ac:dyDescent="0.25">
      <c r="A219" s="13" t="s">
        <v>2446</v>
      </c>
      <c r="B219" s="31" t="s">
        <v>2447</v>
      </c>
      <c r="C219" s="31" t="s">
        <v>478</v>
      </c>
      <c r="D219" s="14">
        <v>4258</v>
      </c>
      <c r="E219" s="15">
        <v>17.8</v>
      </c>
      <c r="F219" s="16">
        <v>1.8E-3</v>
      </c>
      <c r="G219" s="16"/>
    </row>
    <row r="220" spans="1:7" x14ac:dyDescent="0.25">
      <c r="A220" s="13" t="s">
        <v>2448</v>
      </c>
      <c r="B220" s="31" t="s">
        <v>2449</v>
      </c>
      <c r="C220" s="31" t="s">
        <v>501</v>
      </c>
      <c r="D220" s="14">
        <v>1385</v>
      </c>
      <c r="E220" s="15">
        <v>17.73</v>
      </c>
      <c r="F220" s="16">
        <v>1.8E-3</v>
      </c>
      <c r="G220" s="16"/>
    </row>
    <row r="221" spans="1:7" x14ac:dyDescent="0.25">
      <c r="A221" s="13" t="s">
        <v>2450</v>
      </c>
      <c r="B221" s="31" t="s">
        <v>2451</v>
      </c>
      <c r="C221" s="31" t="s">
        <v>355</v>
      </c>
      <c r="D221" s="14">
        <v>34014</v>
      </c>
      <c r="E221" s="15">
        <v>17.7</v>
      </c>
      <c r="F221" s="16">
        <v>1.8E-3</v>
      </c>
      <c r="G221" s="16"/>
    </row>
    <row r="222" spans="1:7" x14ac:dyDescent="0.25">
      <c r="A222" s="13" t="s">
        <v>2452</v>
      </c>
      <c r="B222" s="31" t="s">
        <v>2453</v>
      </c>
      <c r="C222" s="31" t="s">
        <v>1139</v>
      </c>
      <c r="D222" s="14">
        <v>5443</v>
      </c>
      <c r="E222" s="15">
        <v>17.690000000000001</v>
      </c>
      <c r="F222" s="16">
        <v>1.8E-3</v>
      </c>
      <c r="G222" s="16"/>
    </row>
    <row r="223" spans="1:7" x14ac:dyDescent="0.25">
      <c r="A223" s="13" t="s">
        <v>2454</v>
      </c>
      <c r="B223" s="31" t="s">
        <v>2455</v>
      </c>
      <c r="C223" s="31" t="s">
        <v>376</v>
      </c>
      <c r="D223" s="14">
        <v>4020</v>
      </c>
      <c r="E223" s="15">
        <v>17.61</v>
      </c>
      <c r="F223" s="16">
        <v>1.8E-3</v>
      </c>
      <c r="G223" s="16"/>
    </row>
    <row r="224" spans="1:7" x14ac:dyDescent="0.25">
      <c r="A224" s="13" t="s">
        <v>2456</v>
      </c>
      <c r="B224" s="31" t="s">
        <v>2457</v>
      </c>
      <c r="C224" s="31" t="s">
        <v>542</v>
      </c>
      <c r="D224" s="14">
        <v>7762</v>
      </c>
      <c r="E224" s="15">
        <v>17.079999999999998</v>
      </c>
      <c r="F224" s="16">
        <v>1.6999999999999999E-3</v>
      </c>
      <c r="G224" s="16"/>
    </row>
    <row r="225" spans="1:7" x14ac:dyDescent="0.25">
      <c r="A225" s="13" t="s">
        <v>2458</v>
      </c>
      <c r="B225" s="31" t="s">
        <v>2459</v>
      </c>
      <c r="C225" s="31" t="s">
        <v>875</v>
      </c>
      <c r="D225" s="14">
        <v>45010</v>
      </c>
      <c r="E225" s="15">
        <v>17.03</v>
      </c>
      <c r="F225" s="16">
        <v>1.6999999999999999E-3</v>
      </c>
      <c r="G225" s="16"/>
    </row>
    <row r="226" spans="1:7" x14ac:dyDescent="0.25">
      <c r="A226" s="13" t="s">
        <v>863</v>
      </c>
      <c r="B226" s="31" t="s">
        <v>864</v>
      </c>
      <c r="C226" s="31" t="s">
        <v>865</v>
      </c>
      <c r="D226" s="14">
        <v>913</v>
      </c>
      <c r="E226" s="15">
        <v>16.38</v>
      </c>
      <c r="F226" s="16">
        <v>1.6999999999999999E-3</v>
      </c>
      <c r="G226" s="16"/>
    </row>
    <row r="227" spans="1:7" x14ac:dyDescent="0.25">
      <c r="A227" s="13" t="s">
        <v>2460</v>
      </c>
      <c r="B227" s="31" t="s">
        <v>2461</v>
      </c>
      <c r="C227" s="31" t="s">
        <v>425</v>
      </c>
      <c r="D227" s="14">
        <v>19059</v>
      </c>
      <c r="E227" s="15">
        <v>16.25</v>
      </c>
      <c r="F227" s="16">
        <v>1.6000000000000001E-3</v>
      </c>
      <c r="G227" s="16"/>
    </row>
    <row r="228" spans="1:7" x14ac:dyDescent="0.25">
      <c r="A228" s="13" t="s">
        <v>2462</v>
      </c>
      <c r="B228" s="31" t="s">
        <v>2463</v>
      </c>
      <c r="C228" s="31" t="s">
        <v>386</v>
      </c>
      <c r="D228" s="14">
        <v>3427</v>
      </c>
      <c r="E228" s="15">
        <v>16.190000000000001</v>
      </c>
      <c r="F228" s="16">
        <v>1.6000000000000001E-3</v>
      </c>
      <c r="G228" s="16"/>
    </row>
    <row r="229" spans="1:7" x14ac:dyDescent="0.25">
      <c r="A229" s="13" t="s">
        <v>2464</v>
      </c>
      <c r="B229" s="31" t="s">
        <v>2465</v>
      </c>
      <c r="C229" s="31" t="s">
        <v>550</v>
      </c>
      <c r="D229" s="14">
        <v>2264</v>
      </c>
      <c r="E229" s="15">
        <v>16.03</v>
      </c>
      <c r="F229" s="16">
        <v>1.6000000000000001E-3</v>
      </c>
      <c r="G229" s="16"/>
    </row>
    <row r="230" spans="1:7" x14ac:dyDescent="0.25">
      <c r="A230" s="13" t="s">
        <v>2466</v>
      </c>
      <c r="B230" s="31" t="s">
        <v>2467</v>
      </c>
      <c r="C230" s="31" t="s">
        <v>368</v>
      </c>
      <c r="D230" s="14">
        <v>2444</v>
      </c>
      <c r="E230" s="15">
        <v>15.96</v>
      </c>
      <c r="F230" s="16">
        <v>1.6000000000000001E-3</v>
      </c>
      <c r="G230" s="16"/>
    </row>
    <row r="231" spans="1:7" x14ac:dyDescent="0.25">
      <c r="A231" s="13" t="s">
        <v>1424</v>
      </c>
      <c r="B231" s="31" t="s">
        <v>1425</v>
      </c>
      <c r="C231" s="31" t="s">
        <v>360</v>
      </c>
      <c r="D231" s="14">
        <v>2648</v>
      </c>
      <c r="E231" s="15">
        <v>15.88</v>
      </c>
      <c r="F231" s="16">
        <v>1.6000000000000001E-3</v>
      </c>
      <c r="G231" s="16"/>
    </row>
    <row r="232" spans="1:7" x14ac:dyDescent="0.25">
      <c r="A232" s="13" t="s">
        <v>2468</v>
      </c>
      <c r="B232" s="31" t="s">
        <v>2469</v>
      </c>
      <c r="C232" s="31" t="s">
        <v>550</v>
      </c>
      <c r="D232" s="14">
        <v>2150</v>
      </c>
      <c r="E232" s="15">
        <v>15.69</v>
      </c>
      <c r="F232" s="16">
        <v>1.6000000000000001E-3</v>
      </c>
      <c r="G232" s="16"/>
    </row>
    <row r="233" spans="1:7" x14ac:dyDescent="0.25">
      <c r="A233" s="13" t="s">
        <v>876</v>
      </c>
      <c r="B233" s="31" t="s">
        <v>877</v>
      </c>
      <c r="C233" s="31" t="s">
        <v>603</v>
      </c>
      <c r="D233" s="14">
        <v>971</v>
      </c>
      <c r="E233" s="15">
        <v>15.13</v>
      </c>
      <c r="F233" s="16">
        <v>1.5E-3</v>
      </c>
      <c r="G233" s="16"/>
    </row>
    <row r="234" spans="1:7" x14ac:dyDescent="0.25">
      <c r="A234" s="13" t="s">
        <v>2470</v>
      </c>
      <c r="B234" s="31" t="s">
        <v>2471</v>
      </c>
      <c r="C234" s="31" t="s">
        <v>2472</v>
      </c>
      <c r="D234" s="14">
        <v>4674</v>
      </c>
      <c r="E234" s="15">
        <v>15.05</v>
      </c>
      <c r="F234" s="16">
        <v>1.5E-3</v>
      </c>
      <c r="G234" s="16"/>
    </row>
    <row r="235" spans="1:7" x14ac:dyDescent="0.25">
      <c r="A235" s="13" t="s">
        <v>2473</v>
      </c>
      <c r="B235" s="31" t="s">
        <v>2474</v>
      </c>
      <c r="C235" s="31" t="s">
        <v>437</v>
      </c>
      <c r="D235" s="14">
        <v>2722</v>
      </c>
      <c r="E235" s="15">
        <v>14.74</v>
      </c>
      <c r="F235" s="16">
        <v>1.5E-3</v>
      </c>
      <c r="G235" s="16"/>
    </row>
    <row r="236" spans="1:7" x14ac:dyDescent="0.25">
      <c r="A236" s="13" t="s">
        <v>2475</v>
      </c>
      <c r="B236" s="31" t="s">
        <v>2476</v>
      </c>
      <c r="C236" s="31" t="s">
        <v>386</v>
      </c>
      <c r="D236" s="14">
        <v>2364</v>
      </c>
      <c r="E236" s="15">
        <v>14.66</v>
      </c>
      <c r="F236" s="16">
        <v>1.5E-3</v>
      </c>
      <c r="G236" s="16"/>
    </row>
    <row r="237" spans="1:7" x14ac:dyDescent="0.25">
      <c r="A237" s="13" t="s">
        <v>2477</v>
      </c>
      <c r="B237" s="31" t="s">
        <v>2478</v>
      </c>
      <c r="C237" s="31" t="s">
        <v>368</v>
      </c>
      <c r="D237" s="14">
        <v>7601</v>
      </c>
      <c r="E237" s="15">
        <v>14.2</v>
      </c>
      <c r="F237" s="16">
        <v>1.4E-3</v>
      </c>
      <c r="G237" s="16"/>
    </row>
    <row r="238" spans="1:7" x14ac:dyDescent="0.25">
      <c r="A238" s="13" t="s">
        <v>2479</v>
      </c>
      <c r="B238" s="31" t="s">
        <v>2480</v>
      </c>
      <c r="C238" s="31" t="s">
        <v>368</v>
      </c>
      <c r="D238" s="14">
        <v>3764</v>
      </c>
      <c r="E238" s="15">
        <v>14.01</v>
      </c>
      <c r="F238" s="16">
        <v>1.4E-3</v>
      </c>
      <c r="G238" s="16"/>
    </row>
    <row r="239" spans="1:7" x14ac:dyDescent="0.25">
      <c r="A239" s="13" t="s">
        <v>2481</v>
      </c>
      <c r="B239" s="31" t="s">
        <v>2482</v>
      </c>
      <c r="C239" s="31" t="s">
        <v>355</v>
      </c>
      <c r="D239" s="14">
        <v>31213</v>
      </c>
      <c r="E239" s="15">
        <v>13.58</v>
      </c>
      <c r="F239" s="16">
        <v>1.4E-3</v>
      </c>
      <c r="G239" s="16"/>
    </row>
    <row r="240" spans="1:7" x14ac:dyDescent="0.25">
      <c r="A240" s="13" t="s">
        <v>2483</v>
      </c>
      <c r="B240" s="31" t="s">
        <v>2484</v>
      </c>
      <c r="C240" s="31" t="s">
        <v>376</v>
      </c>
      <c r="D240" s="14">
        <v>798</v>
      </c>
      <c r="E240" s="15">
        <v>13.58</v>
      </c>
      <c r="F240" s="16">
        <v>1.4E-3</v>
      </c>
      <c r="G240" s="16"/>
    </row>
    <row r="241" spans="1:7" x14ac:dyDescent="0.25">
      <c r="A241" s="13" t="s">
        <v>2485</v>
      </c>
      <c r="B241" s="31" t="s">
        <v>2486</v>
      </c>
      <c r="C241" s="31" t="s">
        <v>603</v>
      </c>
      <c r="D241" s="14">
        <v>99603</v>
      </c>
      <c r="E241" s="15">
        <v>13.45</v>
      </c>
      <c r="F241" s="16">
        <v>1.4E-3</v>
      </c>
      <c r="G241" s="16"/>
    </row>
    <row r="242" spans="1:7" x14ac:dyDescent="0.25">
      <c r="A242" s="13" t="s">
        <v>2487</v>
      </c>
      <c r="B242" s="31" t="s">
        <v>2488</v>
      </c>
      <c r="C242" s="31" t="s">
        <v>561</v>
      </c>
      <c r="D242" s="14">
        <v>784</v>
      </c>
      <c r="E242" s="15">
        <v>13.33</v>
      </c>
      <c r="F242" s="16">
        <v>1.2999999999999999E-3</v>
      </c>
      <c r="G242" s="16"/>
    </row>
    <row r="243" spans="1:7" x14ac:dyDescent="0.25">
      <c r="A243" s="13" t="s">
        <v>2489</v>
      </c>
      <c r="B243" s="31" t="s">
        <v>2490</v>
      </c>
      <c r="C243" s="31" t="s">
        <v>643</v>
      </c>
      <c r="D243" s="14">
        <v>70126</v>
      </c>
      <c r="E243" s="15">
        <v>13.11</v>
      </c>
      <c r="F243" s="16">
        <v>1.2999999999999999E-3</v>
      </c>
      <c r="G243" s="16"/>
    </row>
    <row r="244" spans="1:7" x14ac:dyDescent="0.25">
      <c r="A244" s="13" t="s">
        <v>2491</v>
      </c>
      <c r="B244" s="31" t="s">
        <v>2492</v>
      </c>
      <c r="C244" s="31" t="s">
        <v>470</v>
      </c>
      <c r="D244" s="14">
        <v>7801</v>
      </c>
      <c r="E244" s="15">
        <v>12.73</v>
      </c>
      <c r="F244" s="16">
        <v>1.2999999999999999E-3</v>
      </c>
      <c r="G244" s="16"/>
    </row>
    <row r="245" spans="1:7" x14ac:dyDescent="0.25">
      <c r="A245" s="13" t="s">
        <v>2493</v>
      </c>
      <c r="B245" s="31" t="s">
        <v>2494</v>
      </c>
      <c r="C245" s="31" t="s">
        <v>368</v>
      </c>
      <c r="D245" s="14">
        <v>4521</v>
      </c>
      <c r="E245" s="15">
        <v>12.33</v>
      </c>
      <c r="F245" s="16">
        <v>1.1999999999999999E-3</v>
      </c>
      <c r="G245" s="16"/>
    </row>
    <row r="246" spans="1:7" x14ac:dyDescent="0.25">
      <c r="A246" s="13" t="s">
        <v>2495</v>
      </c>
      <c r="B246" s="31" t="s">
        <v>2496</v>
      </c>
      <c r="C246" s="31" t="s">
        <v>349</v>
      </c>
      <c r="D246" s="14">
        <v>2163</v>
      </c>
      <c r="E246" s="15">
        <v>12.02</v>
      </c>
      <c r="F246" s="16">
        <v>1.1999999999999999E-3</v>
      </c>
      <c r="G246" s="16"/>
    </row>
    <row r="247" spans="1:7" x14ac:dyDescent="0.25">
      <c r="A247" s="13" t="s">
        <v>2497</v>
      </c>
      <c r="B247" s="31" t="s">
        <v>2498</v>
      </c>
      <c r="C247" s="31" t="s">
        <v>386</v>
      </c>
      <c r="D247" s="14">
        <v>1267</v>
      </c>
      <c r="E247" s="15">
        <v>11.61</v>
      </c>
      <c r="F247" s="16">
        <v>1.1999999999999999E-3</v>
      </c>
      <c r="G247" s="16"/>
    </row>
    <row r="248" spans="1:7" x14ac:dyDescent="0.25">
      <c r="A248" s="13" t="s">
        <v>1432</v>
      </c>
      <c r="B248" s="31" t="s">
        <v>1433</v>
      </c>
      <c r="C248" s="31" t="s">
        <v>363</v>
      </c>
      <c r="D248" s="14">
        <v>935</v>
      </c>
      <c r="E248" s="15">
        <v>11.49</v>
      </c>
      <c r="F248" s="16">
        <v>1.1999999999999999E-3</v>
      </c>
      <c r="G248" s="16"/>
    </row>
    <row r="249" spans="1:7" x14ac:dyDescent="0.25">
      <c r="A249" s="13" t="s">
        <v>2499</v>
      </c>
      <c r="B249" s="31" t="s">
        <v>2500</v>
      </c>
      <c r="C249" s="31" t="s">
        <v>414</v>
      </c>
      <c r="D249" s="14">
        <v>7908</v>
      </c>
      <c r="E249" s="15">
        <v>11.29</v>
      </c>
      <c r="F249" s="16">
        <v>1.1000000000000001E-3</v>
      </c>
      <c r="G249" s="16"/>
    </row>
    <row r="250" spans="1:7" x14ac:dyDescent="0.25">
      <c r="A250" s="13" t="s">
        <v>2501</v>
      </c>
      <c r="B250" s="31" t="s">
        <v>2502</v>
      </c>
      <c r="C250" s="31" t="s">
        <v>373</v>
      </c>
      <c r="D250" s="14">
        <v>1245</v>
      </c>
      <c r="E250" s="15">
        <v>11.1</v>
      </c>
      <c r="F250" s="16">
        <v>1.1000000000000001E-3</v>
      </c>
      <c r="G250" s="16"/>
    </row>
    <row r="251" spans="1:7" x14ac:dyDescent="0.25">
      <c r="A251" s="13" t="s">
        <v>2503</v>
      </c>
      <c r="B251" s="31" t="s">
        <v>2504</v>
      </c>
      <c r="C251" s="31" t="s">
        <v>393</v>
      </c>
      <c r="D251" s="14">
        <v>895</v>
      </c>
      <c r="E251" s="15">
        <v>10.71</v>
      </c>
      <c r="F251" s="16">
        <v>1.1000000000000001E-3</v>
      </c>
      <c r="G251" s="16"/>
    </row>
    <row r="252" spans="1:7" x14ac:dyDescent="0.25">
      <c r="A252" s="13" t="s">
        <v>2505</v>
      </c>
      <c r="B252" s="31" t="s">
        <v>2506</v>
      </c>
      <c r="C252" s="31" t="s">
        <v>373</v>
      </c>
      <c r="D252" s="14">
        <v>19606</v>
      </c>
      <c r="E252" s="15">
        <v>10.69</v>
      </c>
      <c r="F252" s="16">
        <v>1.1000000000000001E-3</v>
      </c>
      <c r="G252" s="16"/>
    </row>
    <row r="253" spans="1:7" x14ac:dyDescent="0.25">
      <c r="A253" s="13" t="s">
        <v>2507</v>
      </c>
      <c r="B253" s="31" t="s">
        <v>2508</v>
      </c>
      <c r="C253" s="31" t="s">
        <v>561</v>
      </c>
      <c r="D253" s="14">
        <v>614</v>
      </c>
      <c r="E253" s="15">
        <v>10.56</v>
      </c>
      <c r="F253" s="16">
        <v>1.1000000000000001E-3</v>
      </c>
      <c r="G253" s="16"/>
    </row>
    <row r="254" spans="1:7" x14ac:dyDescent="0.25">
      <c r="A254" s="13" t="s">
        <v>2509</v>
      </c>
      <c r="B254" s="31" t="s">
        <v>2510</v>
      </c>
      <c r="C254" s="31" t="s">
        <v>363</v>
      </c>
      <c r="D254" s="14">
        <v>5624</v>
      </c>
      <c r="E254" s="15">
        <v>8.99</v>
      </c>
      <c r="F254" s="16">
        <v>8.9999999999999998E-4</v>
      </c>
      <c r="G254" s="16"/>
    </row>
    <row r="255" spans="1:7" x14ac:dyDescent="0.25">
      <c r="A255" s="13" t="s">
        <v>2511</v>
      </c>
      <c r="B255" s="31" t="s">
        <v>2512</v>
      </c>
      <c r="C255" s="31" t="s">
        <v>875</v>
      </c>
      <c r="D255" s="14">
        <v>7879</v>
      </c>
      <c r="E255" s="15">
        <v>8.9600000000000009</v>
      </c>
      <c r="F255" s="16">
        <v>8.9999999999999998E-4</v>
      </c>
      <c r="G255" s="16"/>
    </row>
    <row r="256" spans="1:7" x14ac:dyDescent="0.25">
      <c r="A256" s="13" t="s">
        <v>1464</v>
      </c>
      <c r="B256" s="31" t="s">
        <v>1465</v>
      </c>
      <c r="C256" s="31" t="s">
        <v>363</v>
      </c>
      <c r="D256" s="14">
        <v>1204</v>
      </c>
      <c r="E256" s="15">
        <v>6.82</v>
      </c>
      <c r="F256" s="16">
        <v>6.9999999999999999E-4</v>
      </c>
      <c r="G256" s="16"/>
    </row>
    <row r="257" spans="1:7" x14ac:dyDescent="0.25">
      <c r="A257" s="13" t="s">
        <v>2513</v>
      </c>
      <c r="B257" s="31" t="s">
        <v>2514</v>
      </c>
      <c r="C257" s="31" t="s">
        <v>663</v>
      </c>
      <c r="D257" s="14">
        <v>8552</v>
      </c>
      <c r="E257" s="15">
        <v>5.93</v>
      </c>
      <c r="F257" s="16">
        <v>5.9999999999999995E-4</v>
      </c>
      <c r="G257" s="16"/>
    </row>
    <row r="258" spans="1:7" x14ac:dyDescent="0.25">
      <c r="A258" s="17" t="s">
        <v>230</v>
      </c>
      <c r="B258" s="32"/>
      <c r="C258" s="32"/>
      <c r="D258" s="18"/>
      <c r="E258" s="37">
        <v>9939.65</v>
      </c>
      <c r="F258" s="38">
        <v>1.0022</v>
      </c>
      <c r="G258" s="21"/>
    </row>
    <row r="259" spans="1:7" x14ac:dyDescent="0.25">
      <c r="A259" s="17" t="s">
        <v>487</v>
      </c>
      <c r="B259" s="31"/>
      <c r="C259" s="31"/>
      <c r="D259" s="14"/>
      <c r="E259" s="15"/>
      <c r="F259" s="16"/>
      <c r="G259" s="16"/>
    </row>
    <row r="260" spans="1:7" x14ac:dyDescent="0.25">
      <c r="A260" s="17" t="s">
        <v>230</v>
      </c>
      <c r="B260" s="31"/>
      <c r="C260" s="31"/>
      <c r="D260" s="14"/>
      <c r="E260" s="39" t="s">
        <v>130</v>
      </c>
      <c r="F260" s="40" t="s">
        <v>130</v>
      </c>
      <c r="G260" s="16"/>
    </row>
    <row r="261" spans="1:7" x14ac:dyDescent="0.25">
      <c r="A261" s="24" t="s">
        <v>237</v>
      </c>
      <c r="B261" s="33"/>
      <c r="C261" s="33"/>
      <c r="D261" s="25"/>
      <c r="E261" s="28">
        <v>9939.65</v>
      </c>
      <c r="F261" s="29">
        <v>1.0022</v>
      </c>
      <c r="G261" s="21"/>
    </row>
    <row r="262" spans="1:7" x14ac:dyDescent="0.25">
      <c r="A262" s="13"/>
      <c r="B262" s="31"/>
      <c r="C262" s="31"/>
      <c r="D262" s="14"/>
      <c r="E262" s="15"/>
      <c r="F262" s="16"/>
      <c r="G262" s="16"/>
    </row>
    <row r="263" spans="1:7" x14ac:dyDescent="0.25">
      <c r="A263" s="13"/>
      <c r="B263" s="31"/>
      <c r="C263" s="31"/>
      <c r="D263" s="14"/>
      <c r="E263" s="15"/>
      <c r="F263" s="16"/>
      <c r="G263" s="16"/>
    </row>
    <row r="264" spans="1:7" x14ac:dyDescent="0.25">
      <c r="A264" s="17" t="s">
        <v>238</v>
      </c>
      <c r="B264" s="31"/>
      <c r="C264" s="31"/>
      <c r="D264" s="14"/>
      <c r="E264" s="15"/>
      <c r="F264" s="16"/>
      <c r="G264" s="16"/>
    </row>
    <row r="265" spans="1:7" x14ac:dyDescent="0.25">
      <c r="A265" s="13" t="s">
        <v>239</v>
      </c>
      <c r="B265" s="31"/>
      <c r="C265" s="31"/>
      <c r="D265" s="14"/>
      <c r="E265" s="15">
        <v>32.979999999999997</v>
      </c>
      <c r="F265" s="16">
        <v>3.3E-3</v>
      </c>
      <c r="G265" s="16">
        <v>6.5728999999999996E-2</v>
      </c>
    </row>
    <row r="266" spans="1:7" x14ac:dyDescent="0.25">
      <c r="A266" s="17" t="s">
        <v>230</v>
      </c>
      <c r="B266" s="32"/>
      <c r="C266" s="32"/>
      <c r="D266" s="18"/>
      <c r="E266" s="37">
        <v>32.979999999999997</v>
      </c>
      <c r="F266" s="38">
        <v>3.3E-3</v>
      </c>
      <c r="G266" s="21"/>
    </row>
    <row r="267" spans="1:7" x14ac:dyDescent="0.25">
      <c r="A267" s="13"/>
      <c r="B267" s="31"/>
      <c r="C267" s="31"/>
      <c r="D267" s="14"/>
      <c r="E267" s="15"/>
      <c r="F267" s="16"/>
      <c r="G267" s="16"/>
    </row>
    <row r="268" spans="1:7" x14ac:dyDescent="0.25">
      <c r="A268" s="24" t="s">
        <v>237</v>
      </c>
      <c r="B268" s="33"/>
      <c r="C268" s="33"/>
      <c r="D268" s="25"/>
      <c r="E268" s="19">
        <v>32.979999999999997</v>
      </c>
      <c r="F268" s="20">
        <v>3.3E-3</v>
      </c>
      <c r="G268" s="21"/>
    </row>
    <row r="269" spans="1:7" x14ac:dyDescent="0.25">
      <c r="A269" s="13" t="s">
        <v>240</v>
      </c>
      <c r="B269" s="31"/>
      <c r="C269" s="31"/>
      <c r="D269" s="14"/>
      <c r="E269" s="15">
        <v>5.9394000000000001E-3</v>
      </c>
      <c r="F269" s="16">
        <v>0</v>
      </c>
      <c r="G269" s="16"/>
    </row>
    <row r="270" spans="1:7" x14ac:dyDescent="0.25">
      <c r="A270" s="13" t="s">
        <v>241</v>
      </c>
      <c r="B270" s="31"/>
      <c r="C270" s="31"/>
      <c r="D270" s="14"/>
      <c r="E270" s="35">
        <v>-55.315939399999998</v>
      </c>
      <c r="F270" s="36">
        <v>-5.4999999999999997E-3</v>
      </c>
      <c r="G270" s="16">
        <v>6.5727999999999995E-2</v>
      </c>
    </row>
    <row r="271" spans="1:7" x14ac:dyDescent="0.25">
      <c r="A271" s="26" t="s">
        <v>242</v>
      </c>
      <c r="B271" s="34"/>
      <c r="C271" s="34"/>
      <c r="D271" s="27"/>
      <c r="E271" s="28">
        <v>9917.32</v>
      </c>
      <c r="F271" s="29">
        <v>1</v>
      </c>
      <c r="G271" s="29"/>
    </row>
    <row r="276" spans="1:3" x14ac:dyDescent="0.25">
      <c r="A276" s="1" t="s">
        <v>244</v>
      </c>
    </row>
    <row r="277" spans="1:3" x14ac:dyDescent="0.25">
      <c r="A277" s="48" t="s">
        <v>245</v>
      </c>
      <c r="B277" s="3" t="s">
        <v>130</v>
      </c>
    </row>
    <row r="278" spans="1:3" x14ac:dyDescent="0.25">
      <c r="A278" t="s">
        <v>246</v>
      </c>
    </row>
    <row r="279" spans="1:3" x14ac:dyDescent="0.25">
      <c r="A279" t="s">
        <v>337</v>
      </c>
      <c r="B279" t="s">
        <v>248</v>
      </c>
      <c r="C279" t="s">
        <v>248</v>
      </c>
    </row>
    <row r="280" spans="1:3" x14ac:dyDescent="0.25">
      <c r="B280" s="49">
        <v>45657</v>
      </c>
      <c r="C280" s="49">
        <v>45688</v>
      </c>
    </row>
    <row r="281" spans="1:3" x14ac:dyDescent="0.25">
      <c r="A281" t="s">
        <v>493</v>
      </c>
      <c r="B281">
        <v>18.4239</v>
      </c>
      <c r="C281">
        <v>16.441600000000001</v>
      </c>
    </row>
    <row r="282" spans="1:3" x14ac:dyDescent="0.25">
      <c r="A282" t="s">
        <v>339</v>
      </c>
      <c r="B282">
        <v>18.424399999999999</v>
      </c>
      <c r="C282">
        <v>16.4421</v>
      </c>
    </row>
    <row r="283" spans="1:3" x14ac:dyDescent="0.25">
      <c r="A283" t="s">
        <v>494</v>
      </c>
      <c r="B283">
        <v>18.1585</v>
      </c>
      <c r="C283">
        <v>16.1951</v>
      </c>
    </row>
    <row r="284" spans="1:3" x14ac:dyDescent="0.25">
      <c r="A284" t="s">
        <v>341</v>
      </c>
      <c r="B284">
        <v>18.158300000000001</v>
      </c>
      <c r="C284">
        <v>16.195</v>
      </c>
    </row>
    <row r="286" spans="1:3" x14ac:dyDescent="0.25">
      <c r="A286" t="s">
        <v>250</v>
      </c>
      <c r="B286" s="3" t="s">
        <v>130</v>
      </c>
    </row>
    <row r="287" spans="1:3" x14ac:dyDescent="0.25">
      <c r="A287" t="s">
        <v>251</v>
      </c>
      <c r="B287" s="3" t="s">
        <v>130</v>
      </c>
    </row>
    <row r="288" spans="1:3" ht="30" customHeight="1" x14ac:dyDescent="0.25">
      <c r="A288" s="48" t="s">
        <v>252</v>
      </c>
      <c r="B288" s="3" t="s">
        <v>130</v>
      </c>
    </row>
    <row r="289" spans="1:4" ht="30" customHeight="1" x14ac:dyDescent="0.25">
      <c r="A289" s="48" t="s">
        <v>253</v>
      </c>
      <c r="B289" s="3" t="s">
        <v>130</v>
      </c>
    </row>
    <row r="290" spans="1:4" x14ac:dyDescent="0.25">
      <c r="A290" t="s">
        <v>495</v>
      </c>
      <c r="B290" s="50">
        <v>0.35039999999999999</v>
      </c>
    </row>
    <row r="291" spans="1:4" ht="45" customHeight="1" x14ac:dyDescent="0.25">
      <c r="A291" s="48" t="s">
        <v>255</v>
      </c>
      <c r="B291" s="3" t="s">
        <v>130</v>
      </c>
    </row>
    <row r="292" spans="1:4" x14ac:dyDescent="0.25">
      <c r="B292" s="3"/>
    </row>
    <row r="293" spans="1:4" ht="30" customHeight="1" x14ac:dyDescent="0.25">
      <c r="A293" s="48" t="s">
        <v>256</v>
      </c>
      <c r="B293" s="3" t="s">
        <v>130</v>
      </c>
    </row>
    <row r="294" spans="1:4" ht="30" customHeight="1" x14ac:dyDescent="0.25">
      <c r="A294" s="48" t="s">
        <v>257</v>
      </c>
      <c r="B294" t="s">
        <v>130</v>
      </c>
    </row>
    <row r="295" spans="1:4" ht="30" customHeight="1" x14ac:dyDescent="0.25">
      <c r="A295" s="48" t="s">
        <v>258</v>
      </c>
      <c r="B295" s="3" t="s">
        <v>130</v>
      </c>
    </row>
    <row r="296" spans="1:4" ht="30" customHeight="1" x14ac:dyDescent="0.25">
      <c r="A296" s="48" t="s">
        <v>259</v>
      </c>
      <c r="B296" s="3" t="s">
        <v>130</v>
      </c>
    </row>
    <row r="298" spans="1:4" ht="69.95" customHeight="1" x14ac:dyDescent="0.25">
      <c r="A298" s="75" t="s">
        <v>269</v>
      </c>
      <c r="B298" s="75" t="s">
        <v>270</v>
      </c>
      <c r="C298" s="75" t="s">
        <v>4</v>
      </c>
      <c r="D298" s="75" t="s">
        <v>5</v>
      </c>
    </row>
    <row r="299" spans="1:4" ht="69.95" customHeight="1" x14ac:dyDescent="0.25">
      <c r="A299" s="75" t="s">
        <v>2515</v>
      </c>
      <c r="B299" s="75"/>
      <c r="C299" s="75" t="s">
        <v>81</v>
      </c>
      <c r="D29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46"/>
  <sheetViews>
    <sheetView showGridLines="0" workbookViewId="0">
      <pane ySplit="4" topLeftCell="A26" activePane="bottomLeft" state="frozen"/>
      <selection pane="bottomLeft" activeCell="A32" sqref="A3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2516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2517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60" t="s">
        <v>237</v>
      </c>
      <c r="B8" s="61"/>
      <c r="C8" s="61"/>
      <c r="D8" s="62"/>
      <c r="E8" s="37">
        <f>+E5</f>
        <v>0</v>
      </c>
      <c r="F8" s="38">
        <f>+F5</f>
        <v>0</v>
      </c>
      <c r="G8" s="16"/>
    </row>
    <row r="9" spans="1:8" x14ac:dyDescent="0.25">
      <c r="A9" s="17"/>
      <c r="B9" s="32"/>
      <c r="C9" s="32"/>
      <c r="D9" s="18"/>
      <c r="E9" s="41"/>
      <c r="F9" s="21"/>
      <c r="G9" s="16"/>
    </row>
    <row r="10" spans="1:8" x14ac:dyDescent="0.25">
      <c r="A10" s="17" t="s">
        <v>2113</v>
      </c>
      <c r="B10" s="32"/>
      <c r="C10" s="32"/>
      <c r="D10" s="18"/>
      <c r="E10" s="41"/>
      <c r="F10" s="21"/>
      <c r="G10" s="16"/>
    </row>
    <row r="11" spans="1:8" x14ac:dyDescent="0.25">
      <c r="A11" s="17" t="s">
        <v>2518</v>
      </c>
      <c r="B11" s="32"/>
      <c r="C11" s="32"/>
      <c r="D11" s="18"/>
      <c r="E11" s="41"/>
      <c r="F11" s="21"/>
      <c r="G11" s="16"/>
    </row>
    <row r="12" spans="1:8" x14ac:dyDescent="0.25">
      <c r="A12" s="59" t="s">
        <v>2115</v>
      </c>
      <c r="B12" s="31" t="s">
        <v>2116</v>
      </c>
      <c r="C12" s="32"/>
      <c r="D12" s="14">
        <v>140</v>
      </c>
      <c r="E12" s="41">
        <v>11451.72</v>
      </c>
      <c r="F12" s="21">
        <f>+E12/E22</f>
        <v>0.97296911520687979</v>
      </c>
      <c r="G12" s="16"/>
    </row>
    <row r="13" spans="1:8" x14ac:dyDescent="0.25">
      <c r="A13" s="60" t="s">
        <v>237</v>
      </c>
      <c r="B13" s="61"/>
      <c r="C13" s="61"/>
      <c r="D13" s="62"/>
      <c r="E13" s="37">
        <f>SUM(E12)</f>
        <v>11451.72</v>
      </c>
      <c r="F13" s="38">
        <f>SUM(F12)</f>
        <v>0.97296911520687979</v>
      </c>
      <c r="G13" s="16"/>
    </row>
    <row r="14" spans="1:8" x14ac:dyDescent="0.25">
      <c r="A14" s="17"/>
      <c r="B14" s="32"/>
      <c r="C14" s="32"/>
      <c r="D14" s="18"/>
      <c r="E14" s="41"/>
      <c r="F14" s="21"/>
      <c r="G14" s="16"/>
    </row>
    <row r="15" spans="1:8" x14ac:dyDescent="0.25">
      <c r="A15" s="17" t="s">
        <v>238</v>
      </c>
      <c r="B15" s="31"/>
      <c r="C15" s="31"/>
      <c r="D15" s="14"/>
      <c r="E15" s="15"/>
      <c r="F15" s="16"/>
      <c r="G15" s="16"/>
    </row>
    <row r="16" spans="1:8" x14ac:dyDescent="0.25">
      <c r="A16" s="13" t="s">
        <v>239</v>
      </c>
      <c r="B16" s="31"/>
      <c r="C16" s="31"/>
      <c r="D16" s="14"/>
      <c r="E16" s="15">
        <v>25.99</v>
      </c>
      <c r="F16" s="16">
        <v>2.2079999999999999E-3</v>
      </c>
      <c r="G16" s="16">
        <v>6.5728999999999996E-2</v>
      </c>
    </row>
    <row r="17" spans="1:7" x14ac:dyDescent="0.25">
      <c r="A17" s="17" t="s">
        <v>230</v>
      </c>
      <c r="B17" s="32"/>
      <c r="C17" s="32"/>
      <c r="D17" s="18"/>
      <c r="E17" s="19">
        <v>25.99</v>
      </c>
      <c r="F17" s="20">
        <v>2.2070000000000002E-3</v>
      </c>
      <c r="G17" s="21"/>
    </row>
    <row r="18" spans="1:7" x14ac:dyDescent="0.25">
      <c r="A18" s="13"/>
      <c r="B18" s="31"/>
      <c r="C18" s="31"/>
      <c r="D18" s="14"/>
      <c r="E18" s="15"/>
      <c r="F18" s="16"/>
      <c r="G18" s="16"/>
    </row>
    <row r="19" spans="1:7" x14ac:dyDescent="0.25">
      <c r="A19" s="24" t="s">
        <v>237</v>
      </c>
      <c r="B19" s="33"/>
      <c r="C19" s="33"/>
      <c r="D19" s="25"/>
      <c r="E19" s="19">
        <v>25.99</v>
      </c>
      <c r="F19" s="20">
        <v>2.2079999999999999E-3</v>
      </c>
      <c r="G19" s="21"/>
    </row>
    <row r="20" spans="1:7" x14ac:dyDescent="0.25">
      <c r="A20" s="13" t="s">
        <v>240</v>
      </c>
      <c r="B20" s="31"/>
      <c r="C20" s="31"/>
      <c r="D20" s="14"/>
      <c r="E20" s="15">
        <v>4.6794999999999996E-3</v>
      </c>
      <c r="F20" s="16">
        <v>0</v>
      </c>
      <c r="G20" s="16"/>
    </row>
    <row r="21" spans="1:7" x14ac:dyDescent="0.25">
      <c r="A21" s="13" t="s">
        <v>241</v>
      </c>
      <c r="B21" s="31"/>
      <c r="C21" s="31"/>
      <c r="D21" s="14"/>
      <c r="E21" s="15">
        <v>292.15532050000002</v>
      </c>
      <c r="F21" s="16">
        <v>2.4799999999999999E-2</v>
      </c>
      <c r="G21" s="16">
        <v>6.5728999999999996E-2</v>
      </c>
    </row>
    <row r="22" spans="1:7" x14ac:dyDescent="0.25">
      <c r="A22" s="26" t="s">
        <v>242</v>
      </c>
      <c r="B22" s="34"/>
      <c r="C22" s="34"/>
      <c r="D22" s="27"/>
      <c r="E22" s="28">
        <v>11769.87</v>
      </c>
      <c r="F22" s="29">
        <v>1</v>
      </c>
      <c r="G22" s="29"/>
    </row>
    <row r="25" spans="1:7" x14ac:dyDescent="0.25">
      <c r="E25" s="67"/>
      <c r="F25" s="67"/>
    </row>
    <row r="26" spans="1:7" x14ac:dyDescent="0.25">
      <c r="E26" s="67"/>
      <c r="F26" s="67"/>
    </row>
    <row r="27" spans="1:7" x14ac:dyDescent="0.25">
      <c r="A27" s="1" t="s">
        <v>244</v>
      </c>
    </row>
    <row r="28" spans="1:7" x14ac:dyDescent="0.25">
      <c r="A28" s="48" t="s">
        <v>245</v>
      </c>
      <c r="B28" s="3" t="s">
        <v>130</v>
      </c>
    </row>
    <row r="29" spans="1:7" x14ac:dyDescent="0.25">
      <c r="A29" t="s">
        <v>246</v>
      </c>
    </row>
    <row r="30" spans="1:7" x14ac:dyDescent="0.25">
      <c r="A30" t="s">
        <v>337</v>
      </c>
      <c r="B30" t="s">
        <v>248</v>
      </c>
      <c r="C30" t="s">
        <v>248</v>
      </c>
    </row>
    <row r="31" spans="1:7" x14ac:dyDescent="0.25">
      <c r="B31" s="49">
        <v>45657</v>
      </c>
      <c r="C31" s="49">
        <v>45688</v>
      </c>
    </row>
    <row r="32" spans="1:7" x14ac:dyDescent="0.25">
      <c r="A32" t="s">
        <v>494</v>
      </c>
      <c r="B32">
        <v>77.409499999999994</v>
      </c>
      <c r="C32">
        <v>83.193100000000001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3" t="s">
        <v>130</v>
      </c>
    </row>
    <row r="38" spans="1:4" ht="45" customHeight="1" x14ac:dyDescent="0.25">
      <c r="A38" s="48" t="s">
        <v>255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256</v>
      </c>
      <c r="B40" s="3" t="s">
        <v>130</v>
      </c>
    </row>
    <row r="41" spans="1:4" ht="30" customHeight="1" x14ac:dyDescent="0.25">
      <c r="A41" s="48" t="s">
        <v>257</v>
      </c>
      <c r="B41">
        <v>11569.94</v>
      </c>
    </row>
    <row r="42" spans="1:4" ht="30" customHeight="1" x14ac:dyDescent="0.25">
      <c r="A42" s="48" t="s">
        <v>258</v>
      </c>
      <c r="B42" s="3" t="s">
        <v>130</v>
      </c>
    </row>
    <row r="43" spans="1:4" ht="30" customHeight="1" x14ac:dyDescent="0.25">
      <c r="A43" s="48" t="s">
        <v>259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2519</v>
      </c>
      <c r="B46" s="75"/>
      <c r="C46" s="75" t="s">
        <v>83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7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2520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2521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610</v>
      </c>
      <c r="B9" s="31"/>
      <c r="C9" s="31"/>
      <c r="D9" s="14"/>
      <c r="E9" s="15"/>
      <c r="F9" s="16"/>
      <c r="G9" s="16"/>
    </row>
    <row r="10" spans="1:8" x14ac:dyDescent="0.25">
      <c r="A10" s="13"/>
      <c r="B10" s="31"/>
      <c r="C10" s="31"/>
      <c r="D10" s="14"/>
      <c r="E10" s="15"/>
      <c r="F10" s="16"/>
      <c r="G10" s="16"/>
    </row>
    <row r="11" spans="1:8" x14ac:dyDescent="0.25">
      <c r="A11" s="17" t="s">
        <v>611</v>
      </c>
      <c r="B11" s="31"/>
      <c r="C11" s="31"/>
      <c r="D11" s="14"/>
      <c r="E11" s="15"/>
      <c r="F11" s="16"/>
      <c r="G11" s="16"/>
    </row>
    <row r="12" spans="1:8" x14ac:dyDescent="0.25">
      <c r="A12" s="13" t="s">
        <v>612</v>
      </c>
      <c r="B12" s="31" t="s">
        <v>613</v>
      </c>
      <c r="C12" s="31" t="s">
        <v>234</v>
      </c>
      <c r="D12" s="14">
        <v>30000000</v>
      </c>
      <c r="E12" s="15">
        <v>29753.85</v>
      </c>
      <c r="F12" s="16">
        <v>4.5199999999999997E-2</v>
      </c>
      <c r="G12" s="16">
        <v>6.4251000000000003E-2</v>
      </c>
    </row>
    <row r="13" spans="1:8" x14ac:dyDescent="0.25">
      <c r="A13" s="13" t="s">
        <v>2522</v>
      </c>
      <c r="B13" s="31" t="s">
        <v>2523</v>
      </c>
      <c r="C13" s="31" t="s">
        <v>234</v>
      </c>
      <c r="D13" s="14">
        <v>25000000</v>
      </c>
      <c r="E13" s="15">
        <v>24916.68</v>
      </c>
      <c r="F13" s="16">
        <v>3.7900000000000003E-2</v>
      </c>
      <c r="G13" s="16">
        <v>6.4242999999999995E-2</v>
      </c>
    </row>
    <row r="14" spans="1:8" x14ac:dyDescent="0.25">
      <c r="A14" s="13" t="s">
        <v>614</v>
      </c>
      <c r="B14" s="31" t="s">
        <v>615</v>
      </c>
      <c r="C14" s="31" t="s">
        <v>234</v>
      </c>
      <c r="D14" s="14">
        <v>15000000</v>
      </c>
      <c r="E14" s="15">
        <v>14986.94</v>
      </c>
      <c r="F14" s="16">
        <v>2.2800000000000001E-2</v>
      </c>
      <c r="G14" s="16">
        <v>6.3638E-2</v>
      </c>
    </row>
    <row r="15" spans="1:8" x14ac:dyDescent="0.25">
      <c r="A15" s="13" t="s">
        <v>2524</v>
      </c>
      <c r="B15" s="31" t="s">
        <v>2525</v>
      </c>
      <c r="C15" s="31" t="s">
        <v>234</v>
      </c>
      <c r="D15" s="14">
        <v>15000000</v>
      </c>
      <c r="E15" s="15">
        <v>14801.78</v>
      </c>
      <c r="F15" s="16">
        <v>2.2499999999999999E-2</v>
      </c>
      <c r="G15" s="16">
        <v>6.5173999999999996E-2</v>
      </c>
    </row>
    <row r="16" spans="1:8" x14ac:dyDescent="0.25">
      <c r="A16" s="13" t="s">
        <v>2526</v>
      </c>
      <c r="B16" s="31" t="s">
        <v>2527</v>
      </c>
      <c r="C16" s="31" t="s">
        <v>234</v>
      </c>
      <c r="D16" s="14">
        <v>15000000</v>
      </c>
      <c r="E16" s="15">
        <v>14783.67</v>
      </c>
      <c r="F16" s="16">
        <v>2.2499999999999999E-2</v>
      </c>
      <c r="G16" s="16">
        <v>6.5137E-2</v>
      </c>
    </row>
    <row r="17" spans="1:7" x14ac:dyDescent="0.25">
      <c r="A17" s="13" t="s">
        <v>2528</v>
      </c>
      <c r="B17" s="31" t="s">
        <v>2529</v>
      </c>
      <c r="C17" s="31" t="s">
        <v>234</v>
      </c>
      <c r="D17" s="14">
        <v>10000000</v>
      </c>
      <c r="E17" s="15">
        <v>9991.2900000000009</v>
      </c>
      <c r="F17" s="16">
        <v>1.52E-2</v>
      </c>
      <c r="G17" s="16">
        <v>6.3638E-2</v>
      </c>
    </row>
    <row r="18" spans="1:7" x14ac:dyDescent="0.25">
      <c r="A18" s="13" t="s">
        <v>2530</v>
      </c>
      <c r="B18" s="31" t="s">
        <v>2531</v>
      </c>
      <c r="C18" s="31" t="s">
        <v>234</v>
      </c>
      <c r="D18" s="14">
        <v>7500000</v>
      </c>
      <c r="E18" s="15">
        <v>7456.69</v>
      </c>
      <c r="F18" s="16">
        <v>1.1299999999999999E-2</v>
      </c>
      <c r="G18" s="16">
        <v>6.4245999999999998E-2</v>
      </c>
    </row>
    <row r="19" spans="1:7" x14ac:dyDescent="0.25">
      <c r="A19" s="17" t="s">
        <v>230</v>
      </c>
      <c r="B19" s="32"/>
      <c r="C19" s="32"/>
      <c r="D19" s="18"/>
      <c r="E19" s="19">
        <v>116690.9</v>
      </c>
      <c r="F19" s="20">
        <v>0.1774</v>
      </c>
      <c r="G19" s="21"/>
    </row>
    <row r="20" spans="1:7" x14ac:dyDescent="0.25">
      <c r="A20" s="17" t="s">
        <v>755</v>
      </c>
      <c r="B20" s="31"/>
      <c r="C20" s="31"/>
      <c r="D20" s="14"/>
      <c r="E20" s="15"/>
      <c r="F20" s="16"/>
      <c r="G20" s="16"/>
    </row>
    <row r="21" spans="1:7" x14ac:dyDescent="0.25">
      <c r="A21" s="13" t="s">
        <v>2532</v>
      </c>
      <c r="B21" s="31" t="s">
        <v>2533</v>
      </c>
      <c r="C21" s="31" t="s">
        <v>1551</v>
      </c>
      <c r="D21" s="14">
        <v>20000000</v>
      </c>
      <c r="E21" s="15">
        <v>19798.599999999999</v>
      </c>
      <c r="F21" s="16">
        <v>3.0099999999999998E-2</v>
      </c>
      <c r="G21" s="16">
        <v>7.2803000000000007E-2</v>
      </c>
    </row>
    <row r="22" spans="1:7" x14ac:dyDescent="0.25">
      <c r="A22" s="13" t="s">
        <v>2534</v>
      </c>
      <c r="B22" s="31" t="s">
        <v>2535</v>
      </c>
      <c r="C22" s="31" t="s">
        <v>758</v>
      </c>
      <c r="D22" s="14">
        <v>17500000</v>
      </c>
      <c r="E22" s="15">
        <v>17382.45</v>
      </c>
      <c r="F22" s="16">
        <v>2.64E-2</v>
      </c>
      <c r="G22" s="16">
        <v>7.2596999999999995E-2</v>
      </c>
    </row>
    <row r="23" spans="1:7" x14ac:dyDescent="0.25">
      <c r="A23" s="13" t="s">
        <v>1556</v>
      </c>
      <c r="B23" s="31" t="s">
        <v>1557</v>
      </c>
      <c r="C23" s="31" t="s">
        <v>1551</v>
      </c>
      <c r="D23" s="14">
        <v>17500000</v>
      </c>
      <c r="E23" s="15">
        <v>17348.38</v>
      </c>
      <c r="F23" s="16">
        <v>2.64E-2</v>
      </c>
      <c r="G23" s="16">
        <v>7.2499999999999995E-2</v>
      </c>
    </row>
    <row r="24" spans="1:7" x14ac:dyDescent="0.25">
      <c r="A24" s="13" t="s">
        <v>1111</v>
      </c>
      <c r="B24" s="31" t="s">
        <v>1112</v>
      </c>
      <c r="C24" s="31" t="s">
        <v>758</v>
      </c>
      <c r="D24" s="14">
        <v>17500000</v>
      </c>
      <c r="E24" s="15">
        <v>17337.04</v>
      </c>
      <c r="F24" s="16">
        <v>2.64E-2</v>
      </c>
      <c r="G24" s="16">
        <v>7.2996000000000005E-2</v>
      </c>
    </row>
    <row r="25" spans="1:7" x14ac:dyDescent="0.25">
      <c r="A25" s="13" t="s">
        <v>2536</v>
      </c>
      <c r="B25" s="31" t="s">
        <v>2537</v>
      </c>
      <c r="C25" s="31" t="s">
        <v>1562</v>
      </c>
      <c r="D25" s="14">
        <v>15000000</v>
      </c>
      <c r="E25" s="15">
        <v>14775.35</v>
      </c>
      <c r="F25" s="16">
        <v>2.2499999999999999E-2</v>
      </c>
      <c r="G25" s="16">
        <v>7.3996000000000006E-2</v>
      </c>
    </row>
    <row r="26" spans="1:7" x14ac:dyDescent="0.25">
      <c r="A26" s="13" t="s">
        <v>2538</v>
      </c>
      <c r="B26" s="31" t="s">
        <v>2539</v>
      </c>
      <c r="C26" s="31" t="s">
        <v>758</v>
      </c>
      <c r="D26" s="14">
        <v>10000000</v>
      </c>
      <c r="E26" s="15">
        <v>9936.4</v>
      </c>
      <c r="F26" s="16">
        <v>1.5100000000000001E-2</v>
      </c>
      <c r="G26" s="16">
        <v>7.3008000000000003E-2</v>
      </c>
    </row>
    <row r="27" spans="1:7" x14ac:dyDescent="0.25">
      <c r="A27" s="13" t="s">
        <v>2540</v>
      </c>
      <c r="B27" s="31" t="s">
        <v>2541</v>
      </c>
      <c r="C27" s="31" t="s">
        <v>1562</v>
      </c>
      <c r="D27" s="14">
        <v>10000000</v>
      </c>
      <c r="E27" s="15">
        <v>9932.83</v>
      </c>
      <c r="F27" s="16">
        <v>1.5100000000000001E-2</v>
      </c>
      <c r="G27" s="16">
        <v>7.2596999999999995E-2</v>
      </c>
    </row>
    <row r="28" spans="1:7" x14ac:dyDescent="0.25">
      <c r="A28" s="13" t="s">
        <v>2542</v>
      </c>
      <c r="B28" s="31" t="s">
        <v>2543</v>
      </c>
      <c r="C28" s="31" t="s">
        <v>758</v>
      </c>
      <c r="D28" s="14">
        <v>10000000</v>
      </c>
      <c r="E28" s="15">
        <v>9920.64</v>
      </c>
      <c r="F28" s="16">
        <v>1.5100000000000001E-2</v>
      </c>
      <c r="G28" s="16">
        <v>7.2999999999999995E-2</v>
      </c>
    </row>
    <row r="29" spans="1:7" x14ac:dyDescent="0.25">
      <c r="A29" s="13" t="s">
        <v>2544</v>
      </c>
      <c r="B29" s="31" t="s">
        <v>2545</v>
      </c>
      <c r="C29" s="31" t="s">
        <v>758</v>
      </c>
      <c r="D29" s="14">
        <v>10000000</v>
      </c>
      <c r="E29" s="15">
        <v>9899.0300000000007</v>
      </c>
      <c r="F29" s="16">
        <v>1.4999999999999999E-2</v>
      </c>
      <c r="G29" s="16">
        <v>7.2999999999999995E-2</v>
      </c>
    </row>
    <row r="30" spans="1:7" x14ac:dyDescent="0.25">
      <c r="A30" s="13" t="s">
        <v>2546</v>
      </c>
      <c r="B30" s="31" t="s">
        <v>2547</v>
      </c>
      <c r="C30" s="31" t="s">
        <v>758</v>
      </c>
      <c r="D30" s="14">
        <v>10000000</v>
      </c>
      <c r="E30" s="15">
        <v>9893.16</v>
      </c>
      <c r="F30" s="16">
        <v>1.4999999999999999E-2</v>
      </c>
      <c r="G30" s="16">
        <v>7.2998999999999994E-2</v>
      </c>
    </row>
    <row r="31" spans="1:7" x14ac:dyDescent="0.25">
      <c r="A31" s="13" t="s">
        <v>2548</v>
      </c>
      <c r="B31" s="31" t="s">
        <v>2549</v>
      </c>
      <c r="C31" s="31" t="s">
        <v>1562</v>
      </c>
      <c r="D31" s="14">
        <v>10000000</v>
      </c>
      <c r="E31" s="15">
        <v>9835.5</v>
      </c>
      <c r="F31" s="16">
        <v>1.49E-2</v>
      </c>
      <c r="G31" s="16">
        <v>7.4450000000000002E-2</v>
      </c>
    </row>
    <row r="32" spans="1:7" x14ac:dyDescent="0.25">
      <c r="A32" s="13" t="s">
        <v>2550</v>
      </c>
      <c r="B32" s="31" t="s">
        <v>2551</v>
      </c>
      <c r="C32" s="31" t="s">
        <v>1562</v>
      </c>
      <c r="D32" s="14">
        <v>7500000</v>
      </c>
      <c r="E32" s="15">
        <v>7464.42</v>
      </c>
      <c r="F32" s="16">
        <v>1.1299999999999999E-2</v>
      </c>
      <c r="G32" s="16">
        <v>7.2492000000000001E-2</v>
      </c>
    </row>
    <row r="33" spans="1:7" x14ac:dyDescent="0.25">
      <c r="A33" s="13" t="s">
        <v>2552</v>
      </c>
      <c r="B33" s="31" t="s">
        <v>2553</v>
      </c>
      <c r="C33" s="31" t="s">
        <v>2554</v>
      </c>
      <c r="D33" s="14">
        <v>7500000</v>
      </c>
      <c r="E33" s="15">
        <v>7387</v>
      </c>
      <c r="F33" s="16">
        <v>1.12E-2</v>
      </c>
      <c r="G33" s="16">
        <v>7.4450000000000002E-2</v>
      </c>
    </row>
    <row r="34" spans="1:7" x14ac:dyDescent="0.25">
      <c r="A34" s="13" t="s">
        <v>2555</v>
      </c>
      <c r="B34" s="31" t="s">
        <v>2556</v>
      </c>
      <c r="C34" s="31" t="s">
        <v>758</v>
      </c>
      <c r="D34" s="14">
        <v>5000000</v>
      </c>
      <c r="E34" s="15">
        <v>4998.17</v>
      </c>
      <c r="F34" s="16">
        <v>7.6E-3</v>
      </c>
      <c r="G34" s="16">
        <v>6.7002000000000006E-2</v>
      </c>
    </row>
    <row r="35" spans="1:7" x14ac:dyDescent="0.25">
      <c r="A35" s="13" t="s">
        <v>2557</v>
      </c>
      <c r="B35" s="31" t="s">
        <v>2558</v>
      </c>
      <c r="C35" s="31" t="s">
        <v>1551</v>
      </c>
      <c r="D35" s="14">
        <v>5000000</v>
      </c>
      <c r="E35" s="15">
        <v>4961.41</v>
      </c>
      <c r="F35" s="16">
        <v>7.4999999999999997E-3</v>
      </c>
      <c r="G35" s="16">
        <v>7.2803999999999994E-2</v>
      </c>
    </row>
    <row r="36" spans="1:7" x14ac:dyDescent="0.25">
      <c r="A36" s="13" t="s">
        <v>2559</v>
      </c>
      <c r="B36" s="31" t="s">
        <v>2560</v>
      </c>
      <c r="C36" s="31" t="s">
        <v>758</v>
      </c>
      <c r="D36" s="14">
        <v>5000000</v>
      </c>
      <c r="E36" s="15">
        <v>4954.7299999999996</v>
      </c>
      <c r="F36" s="16">
        <v>7.4999999999999997E-3</v>
      </c>
      <c r="G36" s="16">
        <v>7.2498000000000007E-2</v>
      </c>
    </row>
    <row r="37" spans="1:7" x14ac:dyDescent="0.25">
      <c r="A37" s="13" t="s">
        <v>2561</v>
      </c>
      <c r="B37" s="31" t="s">
        <v>2562</v>
      </c>
      <c r="C37" s="31" t="s">
        <v>758</v>
      </c>
      <c r="D37" s="14">
        <v>5000000</v>
      </c>
      <c r="E37" s="15">
        <v>4909.16</v>
      </c>
      <c r="F37" s="16">
        <v>7.4999999999999997E-3</v>
      </c>
      <c r="G37" s="16">
        <v>7.5049000000000005E-2</v>
      </c>
    </row>
    <row r="38" spans="1:7" x14ac:dyDescent="0.25">
      <c r="A38" s="13" t="s">
        <v>2563</v>
      </c>
      <c r="B38" s="31" t="s">
        <v>2564</v>
      </c>
      <c r="C38" s="31" t="s">
        <v>1562</v>
      </c>
      <c r="D38" s="14">
        <v>2500000</v>
      </c>
      <c r="E38" s="15">
        <v>2490.6</v>
      </c>
      <c r="F38" s="16">
        <v>3.8E-3</v>
      </c>
      <c r="G38" s="16">
        <v>7.2503999999999999E-2</v>
      </c>
    </row>
    <row r="39" spans="1:7" x14ac:dyDescent="0.25">
      <c r="A39" s="17" t="s">
        <v>230</v>
      </c>
      <c r="B39" s="32"/>
      <c r="C39" s="32"/>
      <c r="D39" s="18"/>
      <c r="E39" s="19">
        <v>183224.87</v>
      </c>
      <c r="F39" s="20">
        <v>0.27839999999999998</v>
      </c>
      <c r="G39" s="21"/>
    </row>
    <row r="40" spans="1:7" x14ac:dyDescent="0.25">
      <c r="A40" s="13"/>
      <c r="B40" s="31"/>
      <c r="C40" s="31"/>
      <c r="D40" s="14"/>
      <c r="E40" s="15"/>
      <c r="F40" s="16"/>
      <c r="G40" s="16"/>
    </row>
    <row r="41" spans="1:7" x14ac:dyDescent="0.25">
      <c r="A41" s="17" t="s">
        <v>761</v>
      </c>
      <c r="B41" s="31"/>
      <c r="C41" s="31"/>
      <c r="D41" s="14"/>
      <c r="E41" s="15"/>
      <c r="F41" s="16"/>
      <c r="G41" s="16"/>
    </row>
    <row r="42" spans="1:7" x14ac:dyDescent="0.25">
      <c r="A42" s="13" t="s">
        <v>2565</v>
      </c>
      <c r="B42" s="31" t="s">
        <v>2566</v>
      </c>
      <c r="C42" s="31" t="s">
        <v>758</v>
      </c>
      <c r="D42" s="14">
        <v>25000000</v>
      </c>
      <c r="E42" s="15">
        <v>24620.58</v>
      </c>
      <c r="F42" s="16">
        <v>3.7400000000000003E-2</v>
      </c>
      <c r="G42" s="16">
        <v>7.4999999999999997E-2</v>
      </c>
    </row>
    <row r="43" spans="1:7" x14ac:dyDescent="0.25">
      <c r="A43" s="13" t="s">
        <v>2567</v>
      </c>
      <c r="B43" s="31" t="s">
        <v>2568</v>
      </c>
      <c r="C43" s="31" t="s">
        <v>758</v>
      </c>
      <c r="D43" s="14">
        <v>20000000</v>
      </c>
      <c r="E43" s="15">
        <v>19864.919999999998</v>
      </c>
      <c r="F43" s="16">
        <v>3.0200000000000001E-2</v>
      </c>
      <c r="G43" s="16">
        <v>7.2998999999999994E-2</v>
      </c>
    </row>
    <row r="44" spans="1:7" x14ac:dyDescent="0.25">
      <c r="A44" s="13" t="s">
        <v>2569</v>
      </c>
      <c r="B44" s="31" t="s">
        <v>2570</v>
      </c>
      <c r="C44" s="31" t="s">
        <v>758</v>
      </c>
      <c r="D44" s="14">
        <v>10000000</v>
      </c>
      <c r="E44" s="15">
        <v>9996.33</v>
      </c>
      <c r="F44" s="16">
        <v>1.52E-2</v>
      </c>
      <c r="G44" s="16">
        <v>6.7002000000000006E-2</v>
      </c>
    </row>
    <row r="45" spans="1:7" x14ac:dyDescent="0.25">
      <c r="A45" s="13" t="s">
        <v>2571</v>
      </c>
      <c r="B45" s="31" t="s">
        <v>2572</v>
      </c>
      <c r="C45" s="31" t="s">
        <v>758</v>
      </c>
      <c r="D45" s="14">
        <v>10000000</v>
      </c>
      <c r="E45" s="15">
        <v>9989.8700000000008</v>
      </c>
      <c r="F45" s="16">
        <v>1.52E-2</v>
      </c>
      <c r="G45" s="16">
        <v>7.4024000000000006E-2</v>
      </c>
    </row>
    <row r="46" spans="1:7" x14ac:dyDescent="0.25">
      <c r="A46" s="13" t="s">
        <v>2573</v>
      </c>
      <c r="B46" s="31" t="s">
        <v>2574</v>
      </c>
      <c r="C46" s="31" t="s">
        <v>758</v>
      </c>
      <c r="D46" s="14">
        <v>10000000</v>
      </c>
      <c r="E46" s="15">
        <v>9987.7999999999993</v>
      </c>
      <c r="F46" s="16">
        <v>1.52E-2</v>
      </c>
      <c r="G46" s="16">
        <v>7.4306999999999998E-2</v>
      </c>
    </row>
    <row r="47" spans="1:7" x14ac:dyDescent="0.25">
      <c r="A47" s="13" t="s">
        <v>2575</v>
      </c>
      <c r="B47" s="31" t="s">
        <v>2576</v>
      </c>
      <c r="C47" s="31" t="s">
        <v>1562</v>
      </c>
      <c r="D47" s="14">
        <v>10000000</v>
      </c>
      <c r="E47" s="15">
        <v>9987.5300000000007</v>
      </c>
      <c r="F47" s="16">
        <v>1.52E-2</v>
      </c>
      <c r="G47" s="16">
        <v>7.5953999999999994E-2</v>
      </c>
    </row>
    <row r="48" spans="1:7" x14ac:dyDescent="0.25">
      <c r="A48" s="13" t="s">
        <v>2577</v>
      </c>
      <c r="B48" s="31" t="s">
        <v>2578</v>
      </c>
      <c r="C48" s="31" t="s">
        <v>758</v>
      </c>
      <c r="D48" s="14">
        <v>10000000</v>
      </c>
      <c r="E48" s="15">
        <v>9973.7099999999991</v>
      </c>
      <c r="F48" s="16">
        <v>1.52E-2</v>
      </c>
      <c r="G48" s="16">
        <v>7.4009000000000005E-2</v>
      </c>
    </row>
    <row r="49" spans="1:7" x14ac:dyDescent="0.25">
      <c r="A49" s="13" t="s">
        <v>2579</v>
      </c>
      <c r="B49" s="31" t="s">
        <v>2580</v>
      </c>
      <c r="C49" s="31" t="s">
        <v>758</v>
      </c>
      <c r="D49" s="14">
        <v>10000000</v>
      </c>
      <c r="E49" s="15">
        <v>9965.93</v>
      </c>
      <c r="F49" s="16">
        <v>1.5100000000000001E-2</v>
      </c>
      <c r="G49" s="16">
        <v>7.3400000000000007E-2</v>
      </c>
    </row>
    <row r="50" spans="1:7" x14ac:dyDescent="0.25">
      <c r="A50" s="13" t="s">
        <v>2581</v>
      </c>
      <c r="B50" s="31" t="s">
        <v>2582</v>
      </c>
      <c r="C50" s="31" t="s">
        <v>758</v>
      </c>
      <c r="D50" s="14">
        <v>10000000</v>
      </c>
      <c r="E50" s="15">
        <v>9934.66</v>
      </c>
      <c r="F50" s="16">
        <v>1.5100000000000001E-2</v>
      </c>
      <c r="G50" s="16">
        <v>7.2750999999999996E-2</v>
      </c>
    </row>
    <row r="51" spans="1:7" x14ac:dyDescent="0.25">
      <c r="A51" s="13" t="s">
        <v>2583</v>
      </c>
      <c r="B51" s="31" t="s">
        <v>2584</v>
      </c>
      <c r="C51" s="31" t="s">
        <v>758</v>
      </c>
      <c r="D51" s="14">
        <v>10000000</v>
      </c>
      <c r="E51" s="15">
        <v>9934.2099999999991</v>
      </c>
      <c r="F51" s="16">
        <v>1.5100000000000001E-2</v>
      </c>
      <c r="G51" s="16">
        <v>7.3255000000000001E-2</v>
      </c>
    </row>
    <row r="52" spans="1:7" x14ac:dyDescent="0.25">
      <c r="A52" s="13" t="s">
        <v>2585</v>
      </c>
      <c r="B52" s="31" t="s">
        <v>2586</v>
      </c>
      <c r="C52" s="31" t="s">
        <v>758</v>
      </c>
      <c r="D52" s="14">
        <v>10000000</v>
      </c>
      <c r="E52" s="15">
        <v>9926.5400000000009</v>
      </c>
      <c r="F52" s="16">
        <v>1.5100000000000001E-2</v>
      </c>
      <c r="G52" s="16">
        <v>7.3003999999999999E-2</v>
      </c>
    </row>
    <row r="53" spans="1:7" x14ac:dyDescent="0.25">
      <c r="A53" s="13" t="s">
        <v>2587</v>
      </c>
      <c r="B53" s="31" t="s">
        <v>2588</v>
      </c>
      <c r="C53" s="31" t="s">
        <v>1562</v>
      </c>
      <c r="D53" s="14">
        <v>10000000</v>
      </c>
      <c r="E53" s="15">
        <v>9924.17</v>
      </c>
      <c r="F53" s="16">
        <v>1.5100000000000001E-2</v>
      </c>
      <c r="G53" s="16">
        <v>7.3398000000000005E-2</v>
      </c>
    </row>
    <row r="54" spans="1:7" x14ac:dyDescent="0.25">
      <c r="A54" s="13" t="s">
        <v>2589</v>
      </c>
      <c r="B54" s="31" t="s">
        <v>2590</v>
      </c>
      <c r="C54" s="31" t="s">
        <v>1562</v>
      </c>
      <c r="D54" s="14">
        <v>10000000</v>
      </c>
      <c r="E54" s="15">
        <v>9912.4699999999993</v>
      </c>
      <c r="F54" s="16">
        <v>1.5100000000000001E-2</v>
      </c>
      <c r="G54" s="16">
        <v>7.3250999999999997E-2</v>
      </c>
    </row>
    <row r="55" spans="1:7" x14ac:dyDescent="0.25">
      <c r="A55" s="13" t="s">
        <v>2591</v>
      </c>
      <c r="B55" s="31" t="s">
        <v>2592</v>
      </c>
      <c r="C55" s="31" t="s">
        <v>758</v>
      </c>
      <c r="D55" s="14">
        <v>10000000</v>
      </c>
      <c r="E55" s="15">
        <v>9910.6200000000008</v>
      </c>
      <c r="F55" s="16">
        <v>1.5100000000000001E-2</v>
      </c>
      <c r="G55" s="16">
        <v>7.3150999999999994E-2</v>
      </c>
    </row>
    <row r="56" spans="1:7" x14ac:dyDescent="0.25">
      <c r="A56" s="13" t="s">
        <v>2593</v>
      </c>
      <c r="B56" s="31" t="s">
        <v>2594</v>
      </c>
      <c r="C56" s="31" t="s">
        <v>758</v>
      </c>
      <c r="D56" s="14">
        <v>10000000</v>
      </c>
      <c r="E56" s="15">
        <v>9906</v>
      </c>
      <c r="F56" s="16">
        <v>1.5100000000000001E-2</v>
      </c>
      <c r="G56" s="16">
        <v>7.6971999999999999E-2</v>
      </c>
    </row>
    <row r="57" spans="1:7" x14ac:dyDescent="0.25">
      <c r="A57" s="13" t="s">
        <v>2595</v>
      </c>
      <c r="B57" s="31" t="s">
        <v>2596</v>
      </c>
      <c r="C57" s="31" t="s">
        <v>758</v>
      </c>
      <c r="D57" s="14">
        <v>10000000</v>
      </c>
      <c r="E57" s="15">
        <v>9905.99</v>
      </c>
      <c r="F57" s="16">
        <v>1.5100000000000001E-2</v>
      </c>
      <c r="G57" s="16">
        <v>7.6976000000000003E-2</v>
      </c>
    </row>
    <row r="58" spans="1:7" x14ac:dyDescent="0.25">
      <c r="A58" s="13" t="s">
        <v>2597</v>
      </c>
      <c r="B58" s="31" t="s">
        <v>2598</v>
      </c>
      <c r="C58" s="31" t="s">
        <v>758</v>
      </c>
      <c r="D58" s="14">
        <v>10000000</v>
      </c>
      <c r="E58" s="15">
        <v>9899.0400000000009</v>
      </c>
      <c r="F58" s="16">
        <v>1.4999999999999999E-2</v>
      </c>
      <c r="G58" s="16">
        <v>7.2996000000000005E-2</v>
      </c>
    </row>
    <row r="59" spans="1:7" x14ac:dyDescent="0.25">
      <c r="A59" s="13" t="s">
        <v>2599</v>
      </c>
      <c r="B59" s="31" t="s">
        <v>2600</v>
      </c>
      <c r="C59" s="31" t="s">
        <v>758</v>
      </c>
      <c r="D59" s="14">
        <v>10000000</v>
      </c>
      <c r="E59" s="15">
        <v>9890.82</v>
      </c>
      <c r="F59" s="16">
        <v>1.4999999999999999E-2</v>
      </c>
      <c r="G59" s="16">
        <v>7.9005000000000006E-2</v>
      </c>
    </row>
    <row r="60" spans="1:7" x14ac:dyDescent="0.25">
      <c r="A60" s="13" t="s">
        <v>2601</v>
      </c>
      <c r="B60" s="31" t="s">
        <v>2602</v>
      </c>
      <c r="C60" s="31" t="s">
        <v>758</v>
      </c>
      <c r="D60" s="14">
        <v>10000000</v>
      </c>
      <c r="E60" s="15">
        <v>9843.44</v>
      </c>
      <c r="F60" s="16">
        <v>1.4999999999999999E-2</v>
      </c>
      <c r="G60" s="16">
        <v>7.8450000000000006E-2</v>
      </c>
    </row>
    <row r="61" spans="1:7" x14ac:dyDescent="0.25">
      <c r="A61" s="13" t="s">
        <v>2603</v>
      </c>
      <c r="B61" s="31" t="s">
        <v>2604</v>
      </c>
      <c r="C61" s="31" t="s">
        <v>758</v>
      </c>
      <c r="D61" s="14">
        <v>10000000</v>
      </c>
      <c r="E61" s="15">
        <v>9828.0300000000007</v>
      </c>
      <c r="F61" s="16">
        <v>1.49E-2</v>
      </c>
      <c r="G61" s="16">
        <v>7.8849000000000002E-2</v>
      </c>
    </row>
    <row r="62" spans="1:7" x14ac:dyDescent="0.25">
      <c r="A62" s="13" t="s">
        <v>2605</v>
      </c>
      <c r="B62" s="31" t="s">
        <v>2606</v>
      </c>
      <c r="C62" s="31" t="s">
        <v>758</v>
      </c>
      <c r="D62" s="14">
        <v>7500000</v>
      </c>
      <c r="E62" s="15">
        <v>7471.2</v>
      </c>
      <c r="F62" s="16">
        <v>1.14E-2</v>
      </c>
      <c r="G62" s="16">
        <v>7.4052999999999994E-2</v>
      </c>
    </row>
    <row r="63" spans="1:7" x14ac:dyDescent="0.25">
      <c r="A63" s="13" t="s">
        <v>2607</v>
      </c>
      <c r="B63" s="31" t="s">
        <v>2608</v>
      </c>
      <c r="C63" s="31" t="s">
        <v>758</v>
      </c>
      <c r="D63" s="14">
        <v>7500000</v>
      </c>
      <c r="E63" s="15">
        <v>7460.65</v>
      </c>
      <c r="F63" s="16">
        <v>1.1299999999999999E-2</v>
      </c>
      <c r="G63" s="16">
        <v>7.4048000000000003E-2</v>
      </c>
    </row>
    <row r="64" spans="1:7" x14ac:dyDescent="0.25">
      <c r="A64" s="13" t="s">
        <v>2609</v>
      </c>
      <c r="B64" s="31" t="s">
        <v>2610</v>
      </c>
      <c r="C64" s="31" t="s">
        <v>758</v>
      </c>
      <c r="D64" s="14">
        <v>7500000</v>
      </c>
      <c r="E64" s="15">
        <v>7458.62</v>
      </c>
      <c r="F64" s="16">
        <v>1.1299999999999999E-2</v>
      </c>
      <c r="G64" s="16">
        <v>7.7894000000000005E-2</v>
      </c>
    </row>
    <row r="65" spans="1:7" x14ac:dyDescent="0.25">
      <c r="A65" s="13" t="s">
        <v>2611</v>
      </c>
      <c r="B65" s="31" t="s">
        <v>2612</v>
      </c>
      <c r="C65" s="31" t="s">
        <v>758</v>
      </c>
      <c r="D65" s="14">
        <v>7500000</v>
      </c>
      <c r="E65" s="15">
        <v>7384.94</v>
      </c>
      <c r="F65" s="16">
        <v>1.12E-2</v>
      </c>
      <c r="G65" s="16">
        <v>7.6850000000000002E-2</v>
      </c>
    </row>
    <row r="66" spans="1:7" x14ac:dyDescent="0.25">
      <c r="A66" s="13" t="s">
        <v>2613</v>
      </c>
      <c r="B66" s="31" t="s">
        <v>2614</v>
      </c>
      <c r="C66" s="31" t="s">
        <v>758</v>
      </c>
      <c r="D66" s="14">
        <v>7500000</v>
      </c>
      <c r="E66" s="15">
        <v>7375.76</v>
      </c>
      <c r="F66" s="16">
        <v>1.12E-2</v>
      </c>
      <c r="G66" s="16">
        <v>7.6851000000000003E-2</v>
      </c>
    </row>
    <row r="67" spans="1:7" x14ac:dyDescent="0.25">
      <c r="A67" s="13" t="s">
        <v>2615</v>
      </c>
      <c r="B67" s="31" t="s">
        <v>2616</v>
      </c>
      <c r="C67" s="31" t="s">
        <v>758</v>
      </c>
      <c r="D67" s="14">
        <v>5000000</v>
      </c>
      <c r="E67" s="15">
        <v>4995.76</v>
      </c>
      <c r="F67" s="16">
        <v>7.6E-3</v>
      </c>
      <c r="G67" s="16">
        <v>7.7536999999999995E-2</v>
      </c>
    </row>
    <row r="68" spans="1:7" x14ac:dyDescent="0.25">
      <c r="A68" s="13" t="s">
        <v>2617</v>
      </c>
      <c r="B68" s="31" t="s">
        <v>2618</v>
      </c>
      <c r="C68" s="31" t="s">
        <v>758</v>
      </c>
      <c r="D68" s="14">
        <v>5000000</v>
      </c>
      <c r="E68" s="15">
        <v>4987.57</v>
      </c>
      <c r="F68" s="16">
        <v>7.6E-3</v>
      </c>
      <c r="G68" s="16">
        <v>7.5850000000000001E-2</v>
      </c>
    </row>
    <row r="69" spans="1:7" x14ac:dyDescent="0.25">
      <c r="A69" s="13" t="s">
        <v>2619</v>
      </c>
      <c r="B69" s="31" t="s">
        <v>2620</v>
      </c>
      <c r="C69" s="31" t="s">
        <v>1562</v>
      </c>
      <c r="D69" s="14">
        <v>5000000</v>
      </c>
      <c r="E69" s="15">
        <v>4978.96</v>
      </c>
      <c r="F69" s="16">
        <v>7.6E-3</v>
      </c>
      <c r="G69" s="16">
        <v>7.7130000000000004E-2</v>
      </c>
    </row>
    <row r="70" spans="1:7" x14ac:dyDescent="0.25">
      <c r="A70" s="13" t="s">
        <v>2621</v>
      </c>
      <c r="B70" s="31" t="s">
        <v>2622</v>
      </c>
      <c r="C70" s="31" t="s">
        <v>758</v>
      </c>
      <c r="D70" s="14">
        <v>5000000</v>
      </c>
      <c r="E70" s="15">
        <v>4976.28</v>
      </c>
      <c r="F70" s="16">
        <v>7.6E-3</v>
      </c>
      <c r="G70" s="16">
        <v>7.5651999999999997E-2</v>
      </c>
    </row>
    <row r="71" spans="1:7" x14ac:dyDescent="0.25">
      <c r="A71" s="13" t="s">
        <v>2623</v>
      </c>
      <c r="B71" s="31" t="s">
        <v>2624</v>
      </c>
      <c r="C71" s="31" t="s">
        <v>1562</v>
      </c>
      <c r="D71" s="14">
        <v>5000000</v>
      </c>
      <c r="E71" s="15">
        <v>4969.03</v>
      </c>
      <c r="F71" s="16">
        <v>7.6E-3</v>
      </c>
      <c r="G71" s="16">
        <v>7.5849E-2</v>
      </c>
    </row>
    <row r="72" spans="1:7" x14ac:dyDescent="0.25">
      <c r="A72" s="13" t="s">
        <v>2625</v>
      </c>
      <c r="B72" s="31" t="s">
        <v>2626</v>
      </c>
      <c r="C72" s="31" t="s">
        <v>758</v>
      </c>
      <c r="D72" s="14">
        <v>5000000</v>
      </c>
      <c r="E72" s="15">
        <v>4967.8900000000003</v>
      </c>
      <c r="F72" s="16">
        <v>7.6E-3</v>
      </c>
      <c r="G72" s="16">
        <v>7.8652E-2</v>
      </c>
    </row>
    <row r="73" spans="1:7" x14ac:dyDescent="0.25">
      <c r="A73" s="13" t="s">
        <v>2627</v>
      </c>
      <c r="B73" s="31" t="s">
        <v>2628</v>
      </c>
      <c r="C73" s="31" t="s">
        <v>758</v>
      </c>
      <c r="D73" s="14">
        <v>5000000</v>
      </c>
      <c r="E73" s="15">
        <v>4966.49</v>
      </c>
      <c r="F73" s="16">
        <v>7.4999999999999997E-3</v>
      </c>
      <c r="G73" s="16">
        <v>7.6978000000000005E-2</v>
      </c>
    </row>
    <row r="74" spans="1:7" x14ac:dyDescent="0.25">
      <c r="A74" s="13" t="s">
        <v>2629</v>
      </c>
      <c r="B74" s="31" t="s">
        <v>2630</v>
      </c>
      <c r="C74" s="31" t="s">
        <v>758</v>
      </c>
      <c r="D74" s="14">
        <v>5000000</v>
      </c>
      <c r="E74" s="15">
        <v>4963.3500000000004</v>
      </c>
      <c r="F74" s="16">
        <v>7.4999999999999997E-3</v>
      </c>
      <c r="G74" s="16">
        <v>7.2853000000000001E-2</v>
      </c>
    </row>
    <row r="75" spans="1:7" x14ac:dyDescent="0.25">
      <c r="A75" s="13" t="s">
        <v>764</v>
      </c>
      <c r="B75" s="31" t="s">
        <v>765</v>
      </c>
      <c r="C75" s="31" t="s">
        <v>758</v>
      </c>
      <c r="D75" s="14">
        <v>5000000</v>
      </c>
      <c r="E75" s="15">
        <v>4955.53</v>
      </c>
      <c r="F75" s="16">
        <v>7.4999999999999997E-3</v>
      </c>
      <c r="G75" s="16">
        <v>7.2800000000000004E-2</v>
      </c>
    </row>
    <row r="76" spans="1:7" x14ac:dyDescent="0.25">
      <c r="A76" s="13" t="s">
        <v>2631</v>
      </c>
      <c r="B76" s="31" t="s">
        <v>2632</v>
      </c>
      <c r="C76" s="31" t="s">
        <v>758</v>
      </c>
      <c r="D76" s="14">
        <v>5000000</v>
      </c>
      <c r="E76" s="15">
        <v>4952.04</v>
      </c>
      <c r="F76" s="16">
        <v>7.4999999999999997E-3</v>
      </c>
      <c r="G76" s="16">
        <v>7.3649000000000006E-2</v>
      </c>
    </row>
    <row r="77" spans="1:7" x14ac:dyDescent="0.25">
      <c r="A77" s="13" t="s">
        <v>2633</v>
      </c>
      <c r="B77" s="31" t="s">
        <v>2634</v>
      </c>
      <c r="C77" s="31" t="s">
        <v>758</v>
      </c>
      <c r="D77" s="14">
        <v>5000000</v>
      </c>
      <c r="E77" s="15">
        <v>4951.96</v>
      </c>
      <c r="F77" s="16">
        <v>7.4999999999999997E-3</v>
      </c>
      <c r="G77" s="16">
        <v>7.6977000000000004E-2</v>
      </c>
    </row>
    <row r="78" spans="1:7" x14ac:dyDescent="0.25">
      <c r="A78" s="13" t="s">
        <v>2635</v>
      </c>
      <c r="B78" s="31" t="s">
        <v>2636</v>
      </c>
      <c r="C78" s="31" t="s">
        <v>758</v>
      </c>
      <c r="D78" s="14">
        <v>5000000</v>
      </c>
      <c r="E78" s="15">
        <v>4914.95</v>
      </c>
      <c r="F78" s="16">
        <v>7.4999999999999997E-3</v>
      </c>
      <c r="G78" s="16">
        <v>7.8950999999999993E-2</v>
      </c>
    </row>
    <row r="79" spans="1:7" x14ac:dyDescent="0.25">
      <c r="A79" s="13" t="s">
        <v>2637</v>
      </c>
      <c r="B79" s="31" t="s">
        <v>2638</v>
      </c>
      <c r="C79" s="31" t="s">
        <v>758</v>
      </c>
      <c r="D79" s="14">
        <v>5000000</v>
      </c>
      <c r="E79" s="15">
        <v>4912.1000000000004</v>
      </c>
      <c r="F79" s="16">
        <v>7.4999999999999997E-3</v>
      </c>
      <c r="G79" s="16">
        <v>7.8700000000000006E-2</v>
      </c>
    </row>
    <row r="80" spans="1:7" x14ac:dyDescent="0.25">
      <c r="A80" s="13" t="s">
        <v>2639</v>
      </c>
      <c r="B80" s="31" t="s">
        <v>2640</v>
      </c>
      <c r="C80" s="31" t="s">
        <v>758</v>
      </c>
      <c r="D80" s="14">
        <v>5000000</v>
      </c>
      <c r="E80" s="15">
        <v>4911.8900000000003</v>
      </c>
      <c r="F80" s="16">
        <v>7.4999999999999997E-3</v>
      </c>
      <c r="G80" s="16">
        <v>8.1850000000000006E-2</v>
      </c>
    </row>
    <row r="81" spans="1:7" x14ac:dyDescent="0.25">
      <c r="A81" s="17" t="s">
        <v>230</v>
      </c>
      <c r="B81" s="32"/>
      <c r="C81" s="32"/>
      <c r="D81" s="18"/>
      <c r="E81" s="19">
        <v>329757.63</v>
      </c>
      <c r="F81" s="20">
        <v>0.50139999999999996</v>
      </c>
      <c r="G81" s="21"/>
    </row>
    <row r="82" spans="1:7" x14ac:dyDescent="0.25">
      <c r="A82" s="13"/>
      <c r="B82" s="31"/>
      <c r="C82" s="31"/>
      <c r="D82" s="14"/>
      <c r="E82" s="15"/>
      <c r="F82" s="16"/>
      <c r="G82" s="16"/>
    </row>
    <row r="83" spans="1:7" x14ac:dyDescent="0.25">
      <c r="A83" s="24" t="s">
        <v>237</v>
      </c>
      <c r="B83" s="33"/>
      <c r="C83" s="33"/>
      <c r="D83" s="25"/>
      <c r="E83" s="19">
        <v>629673.4</v>
      </c>
      <c r="F83" s="20">
        <v>0.95720000000000005</v>
      </c>
      <c r="G83" s="21"/>
    </row>
    <row r="84" spans="1:7" x14ac:dyDescent="0.25">
      <c r="A84" s="13"/>
      <c r="B84" s="31"/>
      <c r="C84" s="31"/>
      <c r="D84" s="14"/>
      <c r="E84" s="15"/>
      <c r="F84" s="16"/>
      <c r="G84" s="16"/>
    </row>
    <row r="85" spans="1:7" x14ac:dyDescent="0.25">
      <c r="A85" s="13"/>
      <c r="B85" s="31"/>
      <c r="C85" s="31"/>
      <c r="D85" s="14"/>
      <c r="E85" s="15"/>
      <c r="F85" s="16"/>
      <c r="G85" s="16"/>
    </row>
    <row r="86" spans="1:7" x14ac:dyDescent="0.25">
      <c r="A86" s="17" t="s">
        <v>1267</v>
      </c>
      <c r="B86" s="31"/>
      <c r="C86" s="31"/>
      <c r="D86" s="14"/>
      <c r="E86" s="15"/>
      <c r="F86" s="16"/>
      <c r="G86" s="16"/>
    </row>
    <row r="87" spans="1:7" x14ac:dyDescent="0.25">
      <c r="A87" s="13" t="s">
        <v>1268</v>
      </c>
      <c r="B87" s="31" t="s">
        <v>1269</v>
      </c>
      <c r="C87" s="31"/>
      <c r="D87" s="14">
        <v>13512.463</v>
      </c>
      <c r="E87" s="15">
        <v>1474.29</v>
      </c>
      <c r="F87" s="16">
        <v>2.2000000000000001E-3</v>
      </c>
      <c r="G87" s="16"/>
    </row>
    <row r="88" spans="1:7" x14ac:dyDescent="0.25">
      <c r="A88" s="13"/>
      <c r="B88" s="31"/>
      <c r="C88" s="31"/>
      <c r="D88" s="14"/>
      <c r="E88" s="15"/>
      <c r="F88" s="16"/>
      <c r="G88" s="16"/>
    </row>
    <row r="89" spans="1:7" x14ac:dyDescent="0.25">
      <c r="A89" s="24" t="s">
        <v>237</v>
      </c>
      <c r="B89" s="33"/>
      <c r="C89" s="33"/>
      <c r="D89" s="25"/>
      <c r="E89" s="19">
        <v>1474.29</v>
      </c>
      <c r="F89" s="20">
        <v>2.2000000000000001E-3</v>
      </c>
      <c r="G89" s="21"/>
    </row>
    <row r="90" spans="1:7" x14ac:dyDescent="0.25">
      <c r="A90" s="13"/>
      <c r="B90" s="31"/>
      <c r="C90" s="31"/>
      <c r="D90" s="14"/>
      <c r="E90" s="15"/>
      <c r="F90" s="16"/>
      <c r="G90" s="16"/>
    </row>
    <row r="91" spans="1:7" x14ac:dyDescent="0.25">
      <c r="A91" s="17" t="s">
        <v>238</v>
      </c>
      <c r="B91" s="31"/>
      <c r="C91" s="31"/>
      <c r="D91" s="14"/>
      <c r="E91" s="15"/>
      <c r="F91" s="16"/>
      <c r="G91" s="16"/>
    </row>
    <row r="92" spans="1:7" x14ac:dyDescent="0.25">
      <c r="A92" s="13" t="s">
        <v>239</v>
      </c>
      <c r="B92" s="31"/>
      <c r="C92" s="31"/>
      <c r="D92" s="14"/>
      <c r="E92" s="15">
        <v>25525.21</v>
      </c>
      <c r="F92" s="16">
        <v>3.8800000000000001E-2</v>
      </c>
      <c r="G92" s="16">
        <v>6.5728999999999996E-2</v>
      </c>
    </row>
    <row r="93" spans="1:7" x14ac:dyDescent="0.25">
      <c r="A93" s="17" t="s">
        <v>230</v>
      </c>
      <c r="B93" s="32"/>
      <c r="C93" s="32"/>
      <c r="D93" s="18"/>
      <c r="E93" s="19">
        <v>25525.21</v>
      </c>
      <c r="F93" s="20">
        <v>3.8800000000000001E-2</v>
      </c>
      <c r="G93" s="21"/>
    </row>
    <row r="94" spans="1:7" x14ac:dyDescent="0.25">
      <c r="A94" s="13"/>
      <c r="B94" s="31"/>
      <c r="C94" s="31"/>
      <c r="D94" s="14"/>
      <c r="E94" s="15"/>
      <c r="F94" s="16"/>
      <c r="G94" s="16"/>
    </row>
    <row r="95" spans="1:7" x14ac:dyDescent="0.25">
      <c r="A95" s="24" t="s">
        <v>237</v>
      </c>
      <c r="B95" s="33"/>
      <c r="C95" s="33"/>
      <c r="D95" s="25"/>
      <c r="E95" s="19">
        <v>25525.21</v>
      </c>
      <c r="F95" s="20">
        <v>3.8800000000000001E-2</v>
      </c>
      <c r="G95" s="21"/>
    </row>
    <row r="96" spans="1:7" x14ac:dyDescent="0.25">
      <c r="A96" s="13" t="s">
        <v>240</v>
      </c>
      <c r="B96" s="31"/>
      <c r="C96" s="31"/>
      <c r="D96" s="14"/>
      <c r="E96" s="15">
        <v>4.5965658999999999</v>
      </c>
      <c r="F96" s="16">
        <v>6.0000000000000002E-6</v>
      </c>
      <c r="G96" s="16"/>
    </row>
    <row r="97" spans="1:7" x14ac:dyDescent="0.25">
      <c r="A97" s="13" t="s">
        <v>241</v>
      </c>
      <c r="B97" s="31"/>
      <c r="C97" s="31"/>
      <c r="D97" s="14"/>
      <c r="E97" s="15">
        <v>1218.0934341</v>
      </c>
      <c r="F97" s="16">
        <v>1.794E-3</v>
      </c>
      <c r="G97" s="16">
        <v>6.5727999999999995E-2</v>
      </c>
    </row>
    <row r="98" spans="1:7" x14ac:dyDescent="0.25">
      <c r="A98" s="26" t="s">
        <v>242</v>
      </c>
      <c r="B98" s="34"/>
      <c r="C98" s="34"/>
      <c r="D98" s="27"/>
      <c r="E98" s="28">
        <v>657895.59</v>
      </c>
      <c r="F98" s="29">
        <v>1</v>
      </c>
      <c r="G98" s="29"/>
    </row>
    <row r="100" spans="1:7" x14ac:dyDescent="0.25">
      <c r="A100" s="1" t="s">
        <v>766</v>
      </c>
    </row>
    <row r="101" spans="1:7" x14ac:dyDescent="0.25">
      <c r="A101" s="1" t="s">
        <v>243</v>
      </c>
    </row>
    <row r="103" spans="1:7" x14ac:dyDescent="0.25">
      <c r="A103" s="1" t="s">
        <v>244</v>
      </c>
    </row>
    <row r="104" spans="1:7" x14ac:dyDescent="0.25">
      <c r="A104" s="48" t="s">
        <v>245</v>
      </c>
      <c r="B104" s="3" t="s">
        <v>130</v>
      </c>
    </row>
    <row r="105" spans="1:7" x14ac:dyDescent="0.25">
      <c r="A105" t="s">
        <v>246</v>
      </c>
    </row>
    <row r="106" spans="1:7" x14ac:dyDescent="0.25">
      <c r="A106" t="s">
        <v>247</v>
      </c>
      <c r="B106" t="s">
        <v>248</v>
      </c>
      <c r="C106" t="s">
        <v>248</v>
      </c>
    </row>
    <row r="107" spans="1:7" x14ac:dyDescent="0.25">
      <c r="B107" s="49">
        <v>45657</v>
      </c>
      <c r="C107" s="49">
        <v>45688</v>
      </c>
    </row>
    <row r="108" spans="1:7" x14ac:dyDescent="0.25">
      <c r="A108" t="s">
        <v>1611</v>
      </c>
      <c r="B108">
        <v>3290.8031000000001</v>
      </c>
      <c r="C108">
        <v>3310.5916999999999</v>
      </c>
    </row>
    <row r="109" spans="1:7" x14ac:dyDescent="0.25">
      <c r="A109" t="s">
        <v>1270</v>
      </c>
      <c r="B109">
        <v>1914.5414000000001</v>
      </c>
      <c r="C109">
        <v>1926.0543</v>
      </c>
    </row>
    <row r="110" spans="1:7" x14ac:dyDescent="0.25">
      <c r="A110" t="s">
        <v>2641</v>
      </c>
      <c r="B110">
        <v>1113.9141</v>
      </c>
      <c r="C110">
        <v>1120.6124</v>
      </c>
    </row>
    <row r="111" spans="1:7" x14ac:dyDescent="0.25">
      <c r="A111" t="s">
        <v>1273</v>
      </c>
      <c r="B111">
        <v>2475.1574999999998</v>
      </c>
      <c r="C111">
        <v>2474.4524000000001</v>
      </c>
    </row>
    <row r="112" spans="1:7" x14ac:dyDescent="0.25">
      <c r="A112" t="s">
        <v>338</v>
      </c>
      <c r="B112">
        <v>3290.8254000000002</v>
      </c>
      <c r="C112">
        <v>3310.6143000000002</v>
      </c>
    </row>
    <row r="113" spans="1:3" x14ac:dyDescent="0.25">
      <c r="A113" t="s">
        <v>339</v>
      </c>
      <c r="B113">
        <v>3290.8389999999999</v>
      </c>
      <c r="C113">
        <v>3310.6279</v>
      </c>
    </row>
    <row r="114" spans="1:3" x14ac:dyDescent="0.25">
      <c r="A114" t="s">
        <v>1274</v>
      </c>
      <c r="B114">
        <v>1005.7119</v>
      </c>
      <c r="C114">
        <v>1005.4882</v>
      </c>
    </row>
    <row r="115" spans="1:3" x14ac:dyDescent="0.25">
      <c r="A115" t="s">
        <v>1275</v>
      </c>
      <c r="B115">
        <v>2173.0515999999998</v>
      </c>
      <c r="C115">
        <v>2174.3407999999999</v>
      </c>
    </row>
    <row r="116" spans="1:3" x14ac:dyDescent="0.25">
      <c r="A116" t="s">
        <v>2642</v>
      </c>
      <c r="B116">
        <v>2232.2215999999999</v>
      </c>
      <c r="C116">
        <v>2245.4351999999999</v>
      </c>
    </row>
    <row r="117" spans="1:3" x14ac:dyDescent="0.25">
      <c r="A117" t="s">
        <v>1276</v>
      </c>
      <c r="B117">
        <v>1879.2375999999999</v>
      </c>
      <c r="C117">
        <v>1890.3834999999999</v>
      </c>
    </row>
    <row r="118" spans="1:3" x14ac:dyDescent="0.25">
      <c r="A118" t="s">
        <v>2643</v>
      </c>
      <c r="B118">
        <v>1194.5524</v>
      </c>
      <c r="C118">
        <v>1201.6233</v>
      </c>
    </row>
    <row r="119" spans="1:3" x14ac:dyDescent="0.25">
      <c r="A119" t="s">
        <v>1285</v>
      </c>
      <c r="B119">
        <v>2154.5571</v>
      </c>
      <c r="C119">
        <v>2153.9425999999999</v>
      </c>
    </row>
    <row r="120" spans="1:3" x14ac:dyDescent="0.25">
      <c r="A120" t="s">
        <v>2644</v>
      </c>
      <c r="B120">
        <v>3226.1556999999998</v>
      </c>
      <c r="C120">
        <v>3245.2525000000001</v>
      </c>
    </row>
    <row r="121" spans="1:3" x14ac:dyDescent="0.25">
      <c r="A121" t="s">
        <v>1125</v>
      </c>
      <c r="B121">
        <v>3226.1579000000002</v>
      </c>
      <c r="C121">
        <v>3245.2547</v>
      </c>
    </row>
    <row r="122" spans="1:3" x14ac:dyDescent="0.25">
      <c r="A122" t="s">
        <v>1286</v>
      </c>
      <c r="B122">
        <v>1083.9558</v>
      </c>
      <c r="C122">
        <v>1083.7147</v>
      </c>
    </row>
    <row r="123" spans="1:3" x14ac:dyDescent="0.25">
      <c r="A123" t="s">
        <v>1287</v>
      </c>
      <c r="B123">
        <v>1205.1622</v>
      </c>
      <c r="C123">
        <v>1207.5949000000001</v>
      </c>
    </row>
    <row r="124" spans="1:3" x14ac:dyDescent="0.25">
      <c r="A124" t="s">
        <v>2645</v>
      </c>
      <c r="B124" t="s">
        <v>1271</v>
      </c>
      <c r="C124" t="s">
        <v>1272</v>
      </c>
    </row>
    <row r="125" spans="1:3" x14ac:dyDescent="0.25">
      <c r="A125" t="s">
        <v>2646</v>
      </c>
      <c r="B125" t="s">
        <v>1271</v>
      </c>
      <c r="C125" t="s">
        <v>1272</v>
      </c>
    </row>
    <row r="126" spans="1:3" x14ac:dyDescent="0.25">
      <c r="A126" t="s">
        <v>2647</v>
      </c>
      <c r="B126">
        <v>1057.9812999999999</v>
      </c>
      <c r="C126">
        <v>1057.9812999999999</v>
      </c>
    </row>
    <row r="127" spans="1:3" x14ac:dyDescent="0.25">
      <c r="A127" t="s">
        <v>2648</v>
      </c>
      <c r="B127" t="s">
        <v>1271</v>
      </c>
      <c r="C127" t="s">
        <v>1272</v>
      </c>
    </row>
    <row r="128" spans="1:3" x14ac:dyDescent="0.25">
      <c r="A128" t="s">
        <v>2649</v>
      </c>
      <c r="B128">
        <v>2933.9238999999998</v>
      </c>
      <c r="C128">
        <v>2951.2912999999999</v>
      </c>
    </row>
    <row r="129" spans="1:4" x14ac:dyDescent="0.25">
      <c r="A129" t="s">
        <v>2650</v>
      </c>
      <c r="B129" t="s">
        <v>1271</v>
      </c>
      <c r="C129" t="s">
        <v>1272</v>
      </c>
    </row>
    <row r="130" spans="1:4" x14ac:dyDescent="0.25">
      <c r="A130" t="s">
        <v>2651</v>
      </c>
      <c r="B130">
        <v>1245.3393000000001</v>
      </c>
      <c r="C130">
        <v>1245.0622000000001</v>
      </c>
    </row>
    <row r="131" spans="1:4" x14ac:dyDescent="0.25">
      <c r="A131" t="s">
        <v>2652</v>
      </c>
      <c r="B131">
        <v>1230.9637</v>
      </c>
      <c r="C131">
        <v>1231.6829</v>
      </c>
    </row>
    <row r="132" spans="1:4" x14ac:dyDescent="0.25">
      <c r="A132" t="s">
        <v>2653</v>
      </c>
      <c r="B132" t="s">
        <v>1271</v>
      </c>
      <c r="C132" t="s">
        <v>1272</v>
      </c>
    </row>
    <row r="133" spans="1:4" x14ac:dyDescent="0.25">
      <c r="A133" t="s">
        <v>2654</v>
      </c>
      <c r="B133" t="s">
        <v>1271</v>
      </c>
      <c r="C133" t="s">
        <v>1272</v>
      </c>
    </row>
    <row r="134" spans="1:4" x14ac:dyDescent="0.25">
      <c r="A134" t="s">
        <v>2655</v>
      </c>
      <c r="B134" t="s">
        <v>1271</v>
      </c>
      <c r="C134" t="s">
        <v>1272</v>
      </c>
    </row>
    <row r="135" spans="1:4" x14ac:dyDescent="0.25">
      <c r="A135" t="s">
        <v>2656</v>
      </c>
      <c r="B135" t="s">
        <v>1271</v>
      </c>
      <c r="C135" t="s">
        <v>1272</v>
      </c>
    </row>
    <row r="136" spans="1:4" x14ac:dyDescent="0.25">
      <c r="A136" t="s">
        <v>1280</v>
      </c>
    </row>
    <row r="138" spans="1:4" x14ac:dyDescent="0.25">
      <c r="A138" t="s">
        <v>1119</v>
      </c>
    </row>
    <row r="140" spans="1:4" x14ac:dyDescent="0.25">
      <c r="A140" s="51" t="s">
        <v>1120</v>
      </c>
      <c r="B140" s="51" t="s">
        <v>1121</v>
      </c>
      <c r="C140" s="51" t="s">
        <v>1122</v>
      </c>
      <c r="D140" s="51" t="s">
        <v>1123</v>
      </c>
    </row>
    <row r="141" spans="1:4" x14ac:dyDescent="0.25">
      <c r="A141" s="51" t="s">
        <v>1282</v>
      </c>
      <c r="B141" s="51"/>
      <c r="C141" s="51">
        <v>15.5557596</v>
      </c>
      <c r="D141" s="51">
        <v>15.5557596</v>
      </c>
    </row>
    <row r="142" spans="1:4" x14ac:dyDescent="0.25">
      <c r="A142" s="51" t="s">
        <v>1283</v>
      </c>
      <c r="B142" s="51"/>
      <c r="C142" s="51">
        <v>6.2637409999999996</v>
      </c>
      <c r="D142" s="51">
        <v>6.2637409999999996</v>
      </c>
    </row>
    <row r="143" spans="1:4" x14ac:dyDescent="0.25">
      <c r="A143" s="51" t="s">
        <v>1284</v>
      </c>
      <c r="B143" s="51"/>
      <c r="C143" s="51">
        <v>11.7472206</v>
      </c>
      <c r="D143" s="51">
        <v>11.7472206</v>
      </c>
    </row>
    <row r="144" spans="1:4" x14ac:dyDescent="0.25">
      <c r="A144" s="51" t="s">
        <v>1285</v>
      </c>
      <c r="B144" s="51"/>
      <c r="C144" s="51">
        <v>13.3475666</v>
      </c>
      <c r="D144" s="51">
        <v>13.3475666</v>
      </c>
    </row>
    <row r="145" spans="1:4" x14ac:dyDescent="0.25">
      <c r="A145" s="51" t="s">
        <v>1286</v>
      </c>
      <c r="B145" s="51"/>
      <c r="C145" s="51">
        <v>6.6496401000000001</v>
      </c>
      <c r="D145" s="51">
        <v>6.6496401000000001</v>
      </c>
    </row>
    <row r="146" spans="1:4" x14ac:dyDescent="0.25">
      <c r="A146" s="51" t="s">
        <v>1287</v>
      </c>
      <c r="B146" s="51"/>
      <c r="C146" s="51">
        <v>4.6959381999999996</v>
      </c>
      <c r="D146" s="51">
        <v>4.6959381999999996</v>
      </c>
    </row>
    <row r="147" spans="1:4" x14ac:dyDescent="0.25">
      <c r="A147" s="51" t="s">
        <v>2657</v>
      </c>
      <c r="B147" s="51"/>
      <c r="C147" s="51">
        <v>6.2451901999999997</v>
      </c>
      <c r="D147" s="51">
        <v>6.2451901999999997</v>
      </c>
    </row>
    <row r="148" spans="1:4" x14ac:dyDescent="0.25">
      <c r="A148" s="51" t="s">
        <v>2658</v>
      </c>
      <c r="B148" s="51"/>
      <c r="C148" s="51">
        <v>7.6419496999999996</v>
      </c>
      <c r="D148" s="51">
        <v>7.6419496999999996</v>
      </c>
    </row>
    <row r="149" spans="1:4" x14ac:dyDescent="0.25">
      <c r="A149" s="51" t="s">
        <v>2659</v>
      </c>
      <c r="B149" s="51"/>
      <c r="C149" s="51">
        <v>6.5505570000000004</v>
      </c>
      <c r="D149" s="51">
        <v>6.5505570000000004</v>
      </c>
    </row>
    <row r="151" spans="1:4" x14ac:dyDescent="0.25">
      <c r="A151" t="s">
        <v>251</v>
      </c>
      <c r="B151" s="3" t="s">
        <v>130</v>
      </c>
    </row>
    <row r="152" spans="1:4" ht="30" customHeight="1" x14ac:dyDescent="0.25">
      <c r="A152" s="48" t="s">
        <v>252</v>
      </c>
      <c r="B152" s="3" t="s">
        <v>130</v>
      </c>
    </row>
    <row r="153" spans="1:4" ht="30" customHeight="1" x14ac:dyDescent="0.25">
      <c r="A153" s="48" t="s">
        <v>253</v>
      </c>
      <c r="B153" s="3" t="s">
        <v>130</v>
      </c>
    </row>
    <row r="154" spans="1:4" x14ac:dyDescent="0.25">
      <c r="A154" t="s">
        <v>254</v>
      </c>
      <c r="B154" s="50">
        <f>+B169</f>
        <v>0.1112549164695666</v>
      </c>
    </row>
    <row r="155" spans="1:4" ht="45" customHeight="1" x14ac:dyDescent="0.25">
      <c r="A155" s="48" t="s">
        <v>255</v>
      </c>
      <c r="B155" s="3" t="s">
        <v>130</v>
      </c>
    </row>
    <row r="156" spans="1:4" x14ac:dyDescent="0.25">
      <c r="B156" s="3"/>
    </row>
    <row r="157" spans="1:4" ht="30" customHeight="1" x14ac:dyDescent="0.25">
      <c r="A157" s="48" t="s">
        <v>256</v>
      </c>
      <c r="B157" s="3" t="s">
        <v>130</v>
      </c>
    </row>
    <row r="158" spans="1:4" ht="30" customHeight="1" x14ac:dyDescent="0.25">
      <c r="A158" s="48" t="s">
        <v>257</v>
      </c>
      <c r="B158">
        <v>98140.590000000011</v>
      </c>
    </row>
    <row r="159" spans="1:4" ht="30" customHeight="1" x14ac:dyDescent="0.25">
      <c r="A159" s="48" t="s">
        <v>258</v>
      </c>
      <c r="B159" s="3" t="s">
        <v>130</v>
      </c>
    </row>
    <row r="160" spans="1:4" ht="30" customHeight="1" x14ac:dyDescent="0.25">
      <c r="A160" s="48" t="s">
        <v>259</v>
      </c>
      <c r="B160" s="3" t="s">
        <v>130</v>
      </c>
    </row>
    <row r="162" spans="1:6" x14ac:dyDescent="0.25">
      <c r="A162" t="s">
        <v>260</v>
      </c>
    </row>
    <row r="163" spans="1:6" ht="30" customHeight="1" x14ac:dyDescent="0.25">
      <c r="A163" s="52" t="s">
        <v>261</v>
      </c>
      <c r="B163" s="56" t="s">
        <v>2660</v>
      </c>
    </row>
    <row r="164" spans="1:6" x14ac:dyDescent="0.25">
      <c r="A164" s="52" t="s">
        <v>263</v>
      </c>
      <c r="B164" s="52" t="s">
        <v>2661</v>
      </c>
    </row>
    <row r="165" spans="1:6" x14ac:dyDescent="0.25">
      <c r="A165" s="52"/>
      <c r="B165" s="52"/>
    </row>
    <row r="166" spans="1:6" x14ac:dyDescent="0.25">
      <c r="A166" s="52" t="s">
        <v>265</v>
      </c>
      <c r="B166" s="53">
        <v>7.2029245176271282</v>
      </c>
    </row>
    <row r="167" spans="1:6" x14ac:dyDescent="0.25">
      <c r="A167" s="52"/>
      <c r="B167" s="52"/>
    </row>
    <row r="168" spans="1:6" x14ac:dyDescent="0.25">
      <c r="A168" s="52" t="s">
        <v>266</v>
      </c>
      <c r="B168" s="54">
        <v>0.114</v>
      </c>
    </row>
    <row r="169" spans="1:6" x14ac:dyDescent="0.25">
      <c r="A169" s="52" t="s">
        <v>267</v>
      </c>
      <c r="B169" s="54">
        <v>0.1112549164695666</v>
      </c>
    </row>
    <row r="170" spans="1:6" x14ac:dyDescent="0.25">
      <c r="A170" s="52"/>
      <c r="B170" s="52"/>
    </row>
    <row r="171" spans="1:6" x14ac:dyDescent="0.25">
      <c r="A171" s="52" t="s">
        <v>268</v>
      </c>
      <c r="B171" s="55">
        <v>45688</v>
      </c>
    </row>
    <row r="173" spans="1:6" ht="69.95" customHeight="1" x14ac:dyDescent="0.25">
      <c r="A173" s="75" t="s">
        <v>269</v>
      </c>
      <c r="B173" s="75" t="s">
        <v>270</v>
      </c>
      <c r="C173" s="75" t="s">
        <v>4</v>
      </c>
      <c r="D173" s="75" t="s">
        <v>5</v>
      </c>
      <c r="E173" s="75" t="s">
        <v>4</v>
      </c>
      <c r="F173" s="75" t="s">
        <v>5</v>
      </c>
    </row>
    <row r="174" spans="1:6" ht="69.95" customHeight="1" x14ac:dyDescent="0.25">
      <c r="A174" s="75" t="s">
        <v>2660</v>
      </c>
      <c r="B174" s="75"/>
      <c r="C174" s="75" t="s">
        <v>85</v>
      </c>
      <c r="D174" s="75"/>
      <c r="E174" s="75" t="s">
        <v>86</v>
      </c>
      <c r="F174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60"/>
  <sheetViews>
    <sheetView showGridLines="0" workbookViewId="0">
      <pane ySplit="4" topLeftCell="A28" activePane="bottomLeft" state="frozen"/>
      <selection pane="bottomLeft" activeCell="C35" sqref="C3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2662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2663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3"/>
      <c r="B7" s="31"/>
      <c r="C7" s="31"/>
      <c r="D7" s="14"/>
      <c r="E7" s="15"/>
      <c r="F7" s="16"/>
      <c r="G7" s="16"/>
    </row>
    <row r="8" spans="1:8" x14ac:dyDescent="0.25">
      <c r="A8" s="17" t="s">
        <v>334</v>
      </c>
      <c r="B8" s="31"/>
      <c r="C8" s="31"/>
      <c r="D8" s="14"/>
      <c r="E8" s="15"/>
      <c r="F8" s="16"/>
      <c r="G8" s="16"/>
    </row>
    <row r="9" spans="1:8" x14ac:dyDescent="0.25">
      <c r="A9" s="13" t="s">
        <v>2664</v>
      </c>
      <c r="B9" s="31" t="s">
        <v>2665</v>
      </c>
      <c r="C9" s="31"/>
      <c r="D9" s="14">
        <v>19150455</v>
      </c>
      <c r="E9" s="15">
        <v>228248.53</v>
      </c>
      <c r="F9" s="16">
        <v>0.99360000000000004</v>
      </c>
      <c r="G9" s="16"/>
    </row>
    <row r="10" spans="1:8" x14ac:dyDescent="0.25">
      <c r="A10" s="17" t="s">
        <v>230</v>
      </c>
      <c r="B10" s="32"/>
      <c r="C10" s="32"/>
      <c r="D10" s="18"/>
      <c r="E10" s="19">
        <v>228248.53</v>
      </c>
      <c r="F10" s="20">
        <v>0.99360000000000004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228248.53</v>
      </c>
      <c r="F12" s="20">
        <v>0.99360000000000004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1537.17</v>
      </c>
      <c r="F15" s="16">
        <v>6.7000000000000002E-3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1537.17</v>
      </c>
      <c r="F16" s="20">
        <v>6.7000000000000002E-3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1537.17</v>
      </c>
      <c r="F18" s="20">
        <v>6.7000000000000002E-3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0.27681270000000002</v>
      </c>
      <c r="F19" s="16">
        <v>9.9999999999999995E-7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-76.216812700000006</v>
      </c>
      <c r="F20" s="36">
        <v>-3.01E-4</v>
      </c>
      <c r="G20" s="16">
        <v>6.5728999999999996E-2</v>
      </c>
    </row>
    <row r="21" spans="1:7" x14ac:dyDescent="0.25">
      <c r="A21" s="26" t="s">
        <v>242</v>
      </c>
      <c r="B21" s="34"/>
      <c r="C21" s="34"/>
      <c r="D21" s="27"/>
      <c r="E21" s="28">
        <v>229709.76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45657</v>
      </c>
      <c r="C30" s="49">
        <v>45688</v>
      </c>
    </row>
    <row r="31" spans="1:7" x14ac:dyDescent="0.25">
      <c r="A31" t="s">
        <v>493</v>
      </c>
      <c r="B31">
        <v>11.8332</v>
      </c>
      <c r="C31">
        <v>11.945</v>
      </c>
    </row>
    <row r="32" spans="1:7" x14ac:dyDescent="0.25">
      <c r="A32" t="s">
        <v>339</v>
      </c>
      <c r="B32">
        <v>11.8332</v>
      </c>
      <c r="C32">
        <v>11.945</v>
      </c>
    </row>
    <row r="33" spans="1:3" x14ac:dyDescent="0.25">
      <c r="A33" t="s">
        <v>494</v>
      </c>
      <c r="B33">
        <v>11.8332</v>
      </c>
      <c r="C33">
        <v>11.945</v>
      </c>
    </row>
    <row r="34" spans="1:3" x14ac:dyDescent="0.25">
      <c r="A34" t="s">
        <v>341</v>
      </c>
      <c r="B34">
        <v>11.8332</v>
      </c>
      <c r="C34">
        <v>11.945</v>
      </c>
    </row>
    <row r="36" spans="1:3" x14ac:dyDescent="0.25">
      <c r="A36" t="s">
        <v>250</v>
      </c>
      <c r="B36" s="3" t="s">
        <v>130</v>
      </c>
    </row>
    <row r="37" spans="1:3" x14ac:dyDescent="0.25">
      <c r="A37" t="s">
        <v>251</v>
      </c>
      <c r="B37" s="3" t="s">
        <v>130</v>
      </c>
    </row>
    <row r="38" spans="1:3" ht="30" customHeight="1" x14ac:dyDescent="0.25">
      <c r="A38" s="48" t="s">
        <v>252</v>
      </c>
      <c r="B38" s="3" t="s">
        <v>130</v>
      </c>
    </row>
    <row r="39" spans="1:3" ht="30" customHeight="1" x14ac:dyDescent="0.25">
      <c r="A39" s="48" t="s">
        <v>253</v>
      </c>
      <c r="B39" s="3" t="s">
        <v>130</v>
      </c>
    </row>
    <row r="40" spans="1:3" x14ac:dyDescent="0.25">
      <c r="A40" t="s">
        <v>254</v>
      </c>
      <c r="B40" s="50">
        <f>+B55</f>
        <v>7.9542631528418308</v>
      </c>
    </row>
    <row r="41" spans="1:3" ht="45" customHeight="1" x14ac:dyDescent="0.25">
      <c r="A41" s="48" t="s">
        <v>255</v>
      </c>
      <c r="B41" s="3" t="s">
        <v>130</v>
      </c>
    </row>
    <row r="42" spans="1:3" x14ac:dyDescent="0.25">
      <c r="B42" s="3"/>
    </row>
    <row r="43" spans="1:3" ht="30" customHeight="1" x14ac:dyDescent="0.25">
      <c r="A43" s="48" t="s">
        <v>256</v>
      </c>
      <c r="B43" s="3" t="s">
        <v>130</v>
      </c>
    </row>
    <row r="44" spans="1:3" ht="30" customHeight="1" x14ac:dyDescent="0.25">
      <c r="A44" s="48" t="s">
        <v>257</v>
      </c>
      <c r="B44" t="s">
        <v>130</v>
      </c>
    </row>
    <row r="45" spans="1:3" ht="30" customHeight="1" x14ac:dyDescent="0.25">
      <c r="A45" s="48" t="s">
        <v>258</v>
      </c>
      <c r="B45" s="3" t="s">
        <v>130</v>
      </c>
    </row>
    <row r="46" spans="1:3" ht="30" customHeight="1" x14ac:dyDescent="0.25">
      <c r="A46" s="48" t="s">
        <v>259</v>
      </c>
      <c r="B46" s="3" t="s">
        <v>130</v>
      </c>
    </row>
    <row r="48" spans="1:3" x14ac:dyDescent="0.25">
      <c r="A48" t="s">
        <v>260</v>
      </c>
    </row>
    <row r="49" spans="1:4" ht="30" customHeight="1" x14ac:dyDescent="0.25">
      <c r="A49" s="52" t="s">
        <v>261</v>
      </c>
      <c r="B49" s="56" t="s">
        <v>2666</v>
      </c>
    </row>
    <row r="50" spans="1:4" ht="45" customHeight="1" x14ac:dyDescent="0.25">
      <c r="A50" s="52" t="s">
        <v>263</v>
      </c>
      <c r="B50" s="56" t="s">
        <v>343</v>
      </c>
    </row>
    <row r="51" spans="1:4" x14ac:dyDescent="0.25">
      <c r="A51" s="52"/>
      <c r="B51" s="52"/>
    </row>
    <row r="52" spans="1:4" x14ac:dyDescent="0.25">
      <c r="A52" s="52" t="s">
        <v>265</v>
      </c>
      <c r="B52" s="53">
        <v>7.0931508322278942</v>
      </c>
    </row>
    <row r="53" spans="1:4" x14ac:dyDescent="0.25">
      <c r="A53" s="52"/>
      <c r="B53" s="52"/>
    </row>
    <row r="54" spans="1:4" x14ac:dyDescent="0.25">
      <c r="A54" s="52" t="s">
        <v>266</v>
      </c>
      <c r="B54" s="54">
        <v>6.0765000000000002</v>
      </c>
    </row>
    <row r="55" spans="1:4" x14ac:dyDescent="0.25">
      <c r="A55" s="52" t="s">
        <v>267</v>
      </c>
      <c r="B55" s="54">
        <v>7.9542631528418308</v>
      </c>
    </row>
    <row r="56" spans="1:4" x14ac:dyDescent="0.25">
      <c r="A56" s="52"/>
      <c r="B56" s="52"/>
    </row>
    <row r="57" spans="1:4" x14ac:dyDescent="0.25">
      <c r="A57" s="52" t="s">
        <v>268</v>
      </c>
      <c r="B57" s="55">
        <v>45688</v>
      </c>
    </row>
    <row r="59" spans="1:4" ht="69.95" customHeight="1" x14ac:dyDescent="0.25">
      <c r="A59" s="75" t="s">
        <v>269</v>
      </c>
      <c r="B59" s="75" t="s">
        <v>270</v>
      </c>
      <c r="C59" s="75" t="s">
        <v>4</v>
      </c>
      <c r="D59" s="75" t="s">
        <v>5</v>
      </c>
    </row>
    <row r="60" spans="1:4" ht="69.95" customHeight="1" x14ac:dyDescent="0.25">
      <c r="A60" s="75" t="s">
        <v>2667</v>
      </c>
      <c r="B60" s="75"/>
      <c r="C60" s="75" t="s">
        <v>58</v>
      </c>
      <c r="D6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98"/>
  <sheetViews>
    <sheetView showGridLines="0" workbookViewId="0">
      <pane ySplit="4" topLeftCell="A55" activePane="bottomLeft" state="frozen"/>
      <selection pane="bottomLeft" activeCell="A50" sqref="A50:A6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2668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2669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7" t="s">
        <v>131</v>
      </c>
      <c r="B8" s="31"/>
      <c r="C8" s="31"/>
      <c r="D8" s="14"/>
      <c r="E8" s="15"/>
      <c r="F8" s="16"/>
      <c r="G8" s="16"/>
    </row>
    <row r="9" spans="1:8" x14ac:dyDescent="0.25">
      <c r="A9" s="17" t="s">
        <v>770</v>
      </c>
      <c r="B9" s="31"/>
      <c r="C9" s="31"/>
      <c r="D9" s="14"/>
      <c r="E9" s="15"/>
      <c r="F9" s="16"/>
      <c r="G9" s="16"/>
    </row>
    <row r="10" spans="1:8" x14ac:dyDescent="0.25">
      <c r="A10" s="17" t="s">
        <v>230</v>
      </c>
      <c r="B10" s="31"/>
      <c r="C10" s="31"/>
      <c r="D10" s="14"/>
      <c r="E10" s="22" t="s">
        <v>130</v>
      </c>
      <c r="F10" s="23" t="s">
        <v>130</v>
      </c>
      <c r="G10" s="16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17" t="s">
        <v>231</v>
      </c>
      <c r="B12" s="31"/>
      <c r="C12" s="31"/>
      <c r="D12" s="14"/>
      <c r="E12" s="15"/>
      <c r="F12" s="16"/>
      <c r="G12" s="16"/>
    </row>
    <row r="13" spans="1:8" x14ac:dyDescent="0.25">
      <c r="A13" s="13" t="s">
        <v>2670</v>
      </c>
      <c r="B13" s="31" t="s">
        <v>2671</v>
      </c>
      <c r="C13" s="31" t="s">
        <v>234</v>
      </c>
      <c r="D13" s="14">
        <v>5500000</v>
      </c>
      <c r="E13" s="15">
        <v>5711.12</v>
      </c>
      <c r="F13" s="16">
        <v>0.32650000000000001</v>
      </c>
      <c r="G13" s="16">
        <v>7.1733000000000005E-2</v>
      </c>
    </row>
    <row r="14" spans="1:8" x14ac:dyDescent="0.25">
      <c r="A14" s="13" t="s">
        <v>2672</v>
      </c>
      <c r="B14" s="31" t="s">
        <v>2673</v>
      </c>
      <c r="C14" s="31" t="s">
        <v>234</v>
      </c>
      <c r="D14" s="14">
        <v>5500000</v>
      </c>
      <c r="E14" s="15">
        <v>5536.28</v>
      </c>
      <c r="F14" s="16">
        <v>0.3165</v>
      </c>
      <c r="G14" s="16">
        <v>6.8065000000000001E-2</v>
      </c>
    </row>
    <row r="15" spans="1:8" x14ac:dyDescent="0.25">
      <c r="A15" s="13" t="s">
        <v>2674</v>
      </c>
      <c r="B15" s="31" t="s">
        <v>2675</v>
      </c>
      <c r="C15" s="31" t="s">
        <v>234</v>
      </c>
      <c r="D15" s="14">
        <v>5000000</v>
      </c>
      <c r="E15" s="15">
        <v>5169.54</v>
      </c>
      <c r="F15" s="16">
        <v>0.29559999999999997</v>
      </c>
      <c r="G15" s="16">
        <v>7.1452000000000002E-2</v>
      </c>
    </row>
    <row r="16" spans="1:8" x14ac:dyDescent="0.25">
      <c r="A16" s="13" t="s">
        <v>2676</v>
      </c>
      <c r="B16" s="31" t="s">
        <v>2677</v>
      </c>
      <c r="C16" s="31" t="s">
        <v>234</v>
      </c>
      <c r="D16" s="14">
        <v>500000</v>
      </c>
      <c r="E16" s="15">
        <v>517.66999999999996</v>
      </c>
      <c r="F16" s="16">
        <v>2.9600000000000001E-2</v>
      </c>
      <c r="G16" s="16">
        <v>6.9524000000000002E-2</v>
      </c>
    </row>
    <row r="17" spans="1:7" x14ac:dyDescent="0.25">
      <c r="A17" s="17" t="s">
        <v>230</v>
      </c>
      <c r="B17" s="32"/>
      <c r="C17" s="32"/>
      <c r="D17" s="18"/>
      <c r="E17" s="19">
        <v>16934.61</v>
      </c>
      <c r="F17" s="20">
        <v>0.96819999999999995</v>
      </c>
      <c r="G17" s="21"/>
    </row>
    <row r="18" spans="1:7" x14ac:dyDescent="0.25">
      <c r="A18" s="13"/>
      <c r="B18" s="31"/>
      <c r="C18" s="31"/>
      <c r="D18" s="14"/>
      <c r="E18" s="15"/>
      <c r="F18" s="16"/>
      <c r="G18" s="16"/>
    </row>
    <row r="19" spans="1:7" x14ac:dyDescent="0.25">
      <c r="A19" s="17" t="s">
        <v>775</v>
      </c>
      <c r="B19" s="31"/>
      <c r="C19" s="31"/>
      <c r="D19" s="14"/>
      <c r="E19" s="15"/>
      <c r="F19" s="16"/>
      <c r="G19" s="16"/>
    </row>
    <row r="20" spans="1:7" x14ac:dyDescent="0.25">
      <c r="A20" s="13" t="s">
        <v>2678</v>
      </c>
      <c r="B20" s="31" t="s">
        <v>2679</v>
      </c>
      <c r="C20" s="31" t="s">
        <v>234</v>
      </c>
      <c r="D20" s="14">
        <v>9100</v>
      </c>
      <c r="E20" s="15">
        <v>9.5299999999999994</v>
      </c>
      <c r="F20" s="16">
        <v>5.0000000000000001E-4</v>
      </c>
      <c r="G20" s="16">
        <v>7.1333999999999995E-2</v>
      </c>
    </row>
    <row r="21" spans="1:7" x14ac:dyDescent="0.25">
      <c r="A21" s="17" t="s">
        <v>230</v>
      </c>
      <c r="B21" s="32"/>
      <c r="C21" s="32"/>
      <c r="D21" s="18"/>
      <c r="E21" s="19">
        <v>9.5299999999999994</v>
      </c>
      <c r="F21" s="20">
        <v>5.0000000000000001E-4</v>
      </c>
      <c r="G21" s="21"/>
    </row>
    <row r="22" spans="1:7" x14ac:dyDescent="0.25">
      <c r="A22" s="13"/>
      <c r="B22" s="31"/>
      <c r="C22" s="31"/>
      <c r="D22" s="14"/>
      <c r="E22" s="15"/>
      <c r="F22" s="16"/>
      <c r="G22" s="16"/>
    </row>
    <row r="23" spans="1:7" x14ac:dyDescent="0.25">
      <c r="A23" s="13"/>
      <c r="B23" s="31"/>
      <c r="C23" s="31"/>
      <c r="D23" s="14"/>
      <c r="E23" s="15"/>
      <c r="F23" s="16"/>
      <c r="G23" s="16"/>
    </row>
    <row r="24" spans="1:7" x14ac:dyDescent="0.25">
      <c r="A24" s="17" t="s">
        <v>235</v>
      </c>
      <c r="B24" s="31"/>
      <c r="C24" s="31"/>
      <c r="D24" s="14"/>
      <c r="E24" s="15"/>
      <c r="F24" s="16"/>
      <c r="G24" s="16"/>
    </row>
    <row r="25" spans="1:7" x14ac:dyDescent="0.25">
      <c r="A25" s="17" t="s">
        <v>230</v>
      </c>
      <c r="B25" s="31"/>
      <c r="C25" s="31"/>
      <c r="D25" s="14"/>
      <c r="E25" s="22" t="s">
        <v>130</v>
      </c>
      <c r="F25" s="23" t="s">
        <v>130</v>
      </c>
      <c r="G25" s="16"/>
    </row>
    <row r="26" spans="1:7" x14ac:dyDescent="0.25">
      <c r="A26" s="13"/>
      <c r="B26" s="31"/>
      <c r="C26" s="31"/>
      <c r="D26" s="14"/>
      <c r="E26" s="15"/>
      <c r="F26" s="16"/>
      <c r="G26" s="16"/>
    </row>
    <row r="27" spans="1:7" x14ac:dyDescent="0.25">
      <c r="A27" s="17" t="s">
        <v>236</v>
      </c>
      <c r="B27" s="31"/>
      <c r="C27" s="31"/>
      <c r="D27" s="14"/>
      <c r="E27" s="15"/>
      <c r="F27" s="16"/>
      <c r="G27" s="16"/>
    </row>
    <row r="28" spans="1:7" x14ac:dyDescent="0.25">
      <c r="A28" s="17" t="s">
        <v>230</v>
      </c>
      <c r="B28" s="31"/>
      <c r="C28" s="31"/>
      <c r="D28" s="14"/>
      <c r="E28" s="22" t="s">
        <v>130</v>
      </c>
      <c r="F28" s="23" t="s">
        <v>130</v>
      </c>
      <c r="G28" s="16"/>
    </row>
    <row r="29" spans="1:7" x14ac:dyDescent="0.25">
      <c r="A29" s="13"/>
      <c r="B29" s="31"/>
      <c r="C29" s="31"/>
      <c r="D29" s="14"/>
      <c r="E29" s="15"/>
      <c r="F29" s="16"/>
      <c r="G29" s="16"/>
    </row>
    <row r="30" spans="1:7" x14ac:dyDescent="0.25">
      <c r="A30" s="24" t="s">
        <v>237</v>
      </c>
      <c r="B30" s="33"/>
      <c r="C30" s="33"/>
      <c r="D30" s="25"/>
      <c r="E30" s="19">
        <v>16944.14</v>
      </c>
      <c r="F30" s="20">
        <v>0.96870000000000001</v>
      </c>
      <c r="G30" s="21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13"/>
      <c r="B32" s="31"/>
      <c r="C32" s="31"/>
      <c r="D32" s="14"/>
      <c r="E32" s="15"/>
      <c r="F32" s="16"/>
      <c r="G32" s="16"/>
    </row>
    <row r="33" spans="1:7" x14ac:dyDescent="0.25">
      <c r="A33" s="17" t="s">
        <v>238</v>
      </c>
      <c r="B33" s="31"/>
      <c r="C33" s="31"/>
      <c r="D33" s="14"/>
      <c r="E33" s="15"/>
      <c r="F33" s="16"/>
      <c r="G33" s="16"/>
    </row>
    <row r="34" spans="1:7" x14ac:dyDescent="0.25">
      <c r="A34" s="13" t="s">
        <v>239</v>
      </c>
      <c r="B34" s="31"/>
      <c r="C34" s="31"/>
      <c r="D34" s="14"/>
      <c r="E34" s="15">
        <v>274.85000000000002</v>
      </c>
      <c r="F34" s="16">
        <v>1.5699999999999999E-2</v>
      </c>
      <c r="G34" s="16">
        <v>6.5728999999999996E-2</v>
      </c>
    </row>
    <row r="35" spans="1:7" x14ac:dyDescent="0.25">
      <c r="A35" s="17" t="s">
        <v>230</v>
      </c>
      <c r="B35" s="32"/>
      <c r="C35" s="32"/>
      <c r="D35" s="18"/>
      <c r="E35" s="19">
        <v>274.85000000000002</v>
      </c>
      <c r="F35" s="20">
        <v>1.5699999999999999E-2</v>
      </c>
      <c r="G35" s="21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24" t="s">
        <v>237</v>
      </c>
      <c r="B37" s="33"/>
      <c r="C37" s="33"/>
      <c r="D37" s="25"/>
      <c r="E37" s="19">
        <v>274.85000000000002</v>
      </c>
      <c r="F37" s="20">
        <v>1.5699999999999999E-2</v>
      </c>
      <c r="G37" s="21"/>
    </row>
    <row r="38" spans="1:7" x14ac:dyDescent="0.25">
      <c r="A38" s="13" t="s">
        <v>240</v>
      </c>
      <c r="B38" s="31"/>
      <c r="C38" s="31"/>
      <c r="D38" s="14"/>
      <c r="E38" s="15">
        <v>282.87987659999999</v>
      </c>
      <c r="F38" s="16">
        <v>1.6174000000000001E-2</v>
      </c>
      <c r="G38" s="16"/>
    </row>
    <row r="39" spans="1:7" x14ac:dyDescent="0.25">
      <c r="A39" s="13" t="s">
        <v>241</v>
      </c>
      <c r="B39" s="31"/>
      <c r="C39" s="31"/>
      <c r="D39" s="14"/>
      <c r="E39" s="35">
        <v>-12.129876599999999</v>
      </c>
      <c r="F39" s="36">
        <v>-5.7399999999999997E-4</v>
      </c>
      <c r="G39" s="16">
        <v>6.5728999999999996E-2</v>
      </c>
    </row>
    <row r="40" spans="1:7" x14ac:dyDescent="0.25">
      <c r="A40" s="26" t="s">
        <v>242</v>
      </c>
      <c r="B40" s="34"/>
      <c r="C40" s="34"/>
      <c r="D40" s="27"/>
      <c r="E40" s="28">
        <v>17489.740000000002</v>
      </c>
      <c r="F40" s="29">
        <v>1</v>
      </c>
      <c r="G40" s="29"/>
    </row>
    <row r="42" spans="1:7" x14ac:dyDescent="0.25">
      <c r="A42" s="1" t="s">
        <v>243</v>
      </c>
    </row>
    <row r="45" spans="1:7" x14ac:dyDescent="0.25">
      <c r="A45" s="1" t="s">
        <v>244</v>
      </c>
    </row>
    <row r="46" spans="1:7" x14ac:dyDescent="0.25">
      <c r="A46" s="48" t="s">
        <v>245</v>
      </c>
      <c r="B46" s="3" t="s">
        <v>130</v>
      </c>
    </row>
    <row r="47" spans="1:7" x14ac:dyDescent="0.25">
      <c r="A47" t="s">
        <v>246</v>
      </c>
    </row>
    <row r="48" spans="1:7" x14ac:dyDescent="0.25">
      <c r="A48" t="s">
        <v>337</v>
      </c>
      <c r="B48" t="s">
        <v>248</v>
      </c>
      <c r="C48" t="s">
        <v>248</v>
      </c>
    </row>
    <row r="49" spans="1:3" x14ac:dyDescent="0.25">
      <c r="B49" s="49">
        <v>45657</v>
      </c>
      <c r="C49" s="49">
        <v>45688</v>
      </c>
    </row>
    <row r="50" spans="1:3" x14ac:dyDescent="0.25">
      <c r="A50" t="s">
        <v>1611</v>
      </c>
      <c r="B50">
        <v>25.125800000000002</v>
      </c>
      <c r="C50">
        <v>25.302399999999999</v>
      </c>
    </row>
    <row r="51" spans="1:3" x14ac:dyDescent="0.25">
      <c r="A51" t="s">
        <v>1270</v>
      </c>
      <c r="B51" t="s">
        <v>1271</v>
      </c>
      <c r="C51" t="s">
        <v>1272</v>
      </c>
    </row>
    <row r="52" spans="1:3" x14ac:dyDescent="0.25">
      <c r="A52" t="s">
        <v>1273</v>
      </c>
      <c r="B52">
        <v>24.458100000000002</v>
      </c>
      <c r="C52">
        <v>24.339300000000001</v>
      </c>
    </row>
    <row r="53" spans="1:3" x14ac:dyDescent="0.25">
      <c r="A53" t="s">
        <v>338</v>
      </c>
      <c r="B53">
        <v>25.121500000000001</v>
      </c>
      <c r="C53">
        <v>25.297999999999998</v>
      </c>
    </row>
    <row r="54" spans="1:3" x14ac:dyDescent="0.25">
      <c r="A54" t="s">
        <v>339</v>
      </c>
      <c r="B54">
        <v>25.021599999999999</v>
      </c>
      <c r="C54">
        <v>25.197299999999998</v>
      </c>
    </row>
    <row r="55" spans="1:3" x14ac:dyDescent="0.25">
      <c r="A55" t="s">
        <v>1274</v>
      </c>
      <c r="B55">
        <v>16.684699999999999</v>
      </c>
      <c r="C55">
        <v>16.5975</v>
      </c>
    </row>
    <row r="56" spans="1:3" x14ac:dyDescent="0.25">
      <c r="A56" t="s">
        <v>1275</v>
      </c>
      <c r="B56">
        <v>15.3528</v>
      </c>
      <c r="C56">
        <v>15.2121</v>
      </c>
    </row>
    <row r="57" spans="1:3" x14ac:dyDescent="0.25">
      <c r="A57" t="s">
        <v>1615</v>
      </c>
      <c r="B57">
        <v>23.6983</v>
      </c>
      <c r="C57">
        <v>23.851800000000001</v>
      </c>
    </row>
    <row r="58" spans="1:3" x14ac:dyDescent="0.25">
      <c r="A58" t="s">
        <v>1276</v>
      </c>
      <c r="B58" t="s">
        <v>1271</v>
      </c>
      <c r="C58" t="s">
        <v>1272</v>
      </c>
    </row>
    <row r="59" spans="1:3" x14ac:dyDescent="0.25">
      <c r="A59" t="s">
        <v>1277</v>
      </c>
      <c r="B59" t="s">
        <v>1271</v>
      </c>
      <c r="C59" t="s">
        <v>1272</v>
      </c>
    </row>
    <row r="60" spans="1:3" x14ac:dyDescent="0.25">
      <c r="A60" t="s">
        <v>340</v>
      </c>
      <c r="B60">
        <v>23.6876</v>
      </c>
      <c r="C60">
        <v>23.841000000000001</v>
      </c>
    </row>
    <row r="61" spans="1:3" x14ac:dyDescent="0.25">
      <c r="A61" t="s">
        <v>341</v>
      </c>
      <c r="B61">
        <v>23.703399999999998</v>
      </c>
      <c r="C61">
        <v>23.856999999999999</v>
      </c>
    </row>
    <row r="62" spans="1:3" x14ac:dyDescent="0.25">
      <c r="A62" t="s">
        <v>1278</v>
      </c>
      <c r="B62">
        <v>10.4941</v>
      </c>
      <c r="C62">
        <v>10.439500000000001</v>
      </c>
    </row>
    <row r="63" spans="1:3" x14ac:dyDescent="0.25">
      <c r="A63" t="s">
        <v>1279</v>
      </c>
      <c r="B63">
        <v>10.3086</v>
      </c>
      <c r="C63">
        <v>10.2902</v>
      </c>
    </row>
    <row r="64" spans="1:3" x14ac:dyDescent="0.25">
      <c r="A64" t="s">
        <v>1280</v>
      </c>
    </row>
    <row r="66" spans="1:4" x14ac:dyDescent="0.25">
      <c r="A66" t="s">
        <v>1119</v>
      </c>
    </row>
    <row r="68" spans="1:4" x14ac:dyDescent="0.25">
      <c r="A68" s="51" t="s">
        <v>1120</v>
      </c>
      <c r="B68" s="51" t="s">
        <v>1121</v>
      </c>
      <c r="C68" s="51" t="s">
        <v>1122</v>
      </c>
      <c r="D68" s="51" t="s">
        <v>1123</v>
      </c>
    </row>
    <row r="69" spans="1:4" x14ac:dyDescent="0.25">
      <c r="A69" s="51" t="s">
        <v>1282</v>
      </c>
      <c r="B69" s="51"/>
      <c r="C69" s="51">
        <v>0.29209689999999999</v>
      </c>
      <c r="D69" s="51">
        <v>0.29209689999999999</v>
      </c>
    </row>
    <row r="70" spans="1:4" x14ac:dyDescent="0.25">
      <c r="A70" s="51" t="s">
        <v>1283</v>
      </c>
      <c r="B70" s="51"/>
      <c r="C70" s="51">
        <v>0.20492379999999999</v>
      </c>
      <c r="D70" s="51">
        <v>0.20492379999999999</v>
      </c>
    </row>
    <row r="71" spans="1:4" x14ac:dyDescent="0.25">
      <c r="A71" s="51" t="s">
        <v>1284</v>
      </c>
      <c r="B71" s="51"/>
      <c r="C71" s="51">
        <v>0.2480802</v>
      </c>
      <c r="D71" s="51">
        <v>0.2480802</v>
      </c>
    </row>
    <row r="72" spans="1:4" x14ac:dyDescent="0.25">
      <c r="A72" s="51" t="s">
        <v>1286</v>
      </c>
      <c r="B72" s="51"/>
      <c r="C72" s="51">
        <v>0.1229459</v>
      </c>
      <c r="D72" s="51">
        <v>0.1229459</v>
      </c>
    </row>
    <row r="73" spans="1:4" x14ac:dyDescent="0.25">
      <c r="A73" s="51" t="s">
        <v>1287</v>
      </c>
      <c r="B73" s="51"/>
      <c r="C73" s="51">
        <v>8.50939E-2</v>
      </c>
      <c r="D73" s="51">
        <v>8.50939E-2</v>
      </c>
    </row>
    <row r="75" spans="1:4" x14ac:dyDescent="0.25">
      <c r="A75" t="s">
        <v>251</v>
      </c>
      <c r="B75" s="3" t="s">
        <v>130</v>
      </c>
    </row>
    <row r="76" spans="1:4" ht="30" customHeight="1" x14ac:dyDescent="0.25">
      <c r="A76" s="48" t="s">
        <v>252</v>
      </c>
      <c r="B76" s="3" t="s">
        <v>130</v>
      </c>
    </row>
    <row r="77" spans="1:4" ht="30" customHeight="1" x14ac:dyDescent="0.25">
      <c r="A77" s="48" t="s">
        <v>253</v>
      </c>
      <c r="B77" s="3" t="s">
        <v>130</v>
      </c>
    </row>
    <row r="78" spans="1:4" x14ac:dyDescent="0.25">
      <c r="A78" t="s">
        <v>254</v>
      </c>
      <c r="B78" s="50">
        <f>+B93</f>
        <v>25.090165627059829</v>
      </c>
    </row>
    <row r="79" spans="1:4" ht="45" customHeight="1" x14ac:dyDescent="0.25">
      <c r="A79" s="48" t="s">
        <v>255</v>
      </c>
      <c r="B79" s="3" t="s">
        <v>130</v>
      </c>
    </row>
    <row r="80" spans="1:4" x14ac:dyDescent="0.25">
      <c r="B80" s="3"/>
    </row>
    <row r="81" spans="1:2" ht="30" customHeight="1" x14ac:dyDescent="0.25">
      <c r="A81" s="48" t="s">
        <v>256</v>
      </c>
      <c r="B81" s="3" t="s">
        <v>130</v>
      </c>
    </row>
    <row r="82" spans="1:2" ht="30" customHeight="1" x14ac:dyDescent="0.25">
      <c r="A82" s="48" t="s">
        <v>257</v>
      </c>
      <c r="B82" t="s">
        <v>130</v>
      </c>
    </row>
    <row r="83" spans="1:2" ht="30" customHeight="1" x14ac:dyDescent="0.25">
      <c r="A83" s="48" t="s">
        <v>258</v>
      </c>
      <c r="B83" s="3" t="s">
        <v>130</v>
      </c>
    </row>
    <row r="84" spans="1:2" ht="30" customHeight="1" x14ac:dyDescent="0.25">
      <c r="A84" s="48" t="s">
        <v>259</v>
      </c>
      <c r="B84" s="3" t="s">
        <v>130</v>
      </c>
    </row>
    <row r="86" spans="1:2" x14ac:dyDescent="0.25">
      <c r="A86" t="s">
        <v>260</v>
      </c>
    </row>
    <row r="87" spans="1:2" ht="45" customHeight="1" x14ac:dyDescent="0.25">
      <c r="A87" s="52" t="s">
        <v>261</v>
      </c>
      <c r="B87" s="56" t="s">
        <v>2680</v>
      </c>
    </row>
    <row r="88" spans="1:2" x14ac:dyDescent="0.25">
      <c r="A88" s="52" t="s">
        <v>263</v>
      </c>
      <c r="B88" s="52" t="s">
        <v>2681</v>
      </c>
    </row>
    <row r="89" spans="1:2" x14ac:dyDescent="0.25">
      <c r="A89" s="52"/>
      <c r="B89" s="52"/>
    </row>
    <row r="90" spans="1:2" x14ac:dyDescent="0.25">
      <c r="A90" s="52" t="s">
        <v>265</v>
      </c>
      <c r="B90" s="53">
        <v>7.0319667864182467</v>
      </c>
    </row>
    <row r="91" spans="1:2" x14ac:dyDescent="0.25">
      <c r="A91" s="52"/>
      <c r="B91" s="52"/>
    </row>
    <row r="92" spans="1:2" x14ac:dyDescent="0.25">
      <c r="A92" s="52" t="s">
        <v>266</v>
      </c>
      <c r="B92" s="54">
        <v>10.750500000000001</v>
      </c>
    </row>
    <row r="93" spans="1:2" x14ac:dyDescent="0.25">
      <c r="A93" s="52" t="s">
        <v>267</v>
      </c>
      <c r="B93" s="39">
        <v>25.090165627059829</v>
      </c>
    </row>
    <row r="94" spans="1:2" x14ac:dyDescent="0.25">
      <c r="A94" s="52"/>
      <c r="B94" s="52"/>
    </row>
    <row r="95" spans="1:2" x14ac:dyDescent="0.25">
      <c r="A95" s="52" t="s">
        <v>268</v>
      </c>
      <c r="B95" s="55">
        <v>45688</v>
      </c>
    </row>
    <row r="97" spans="1:6" ht="69.95" customHeight="1" x14ac:dyDescent="0.25">
      <c r="A97" s="75" t="s">
        <v>269</v>
      </c>
      <c r="B97" s="75" t="s">
        <v>270</v>
      </c>
      <c r="C97" s="75" t="s">
        <v>4</v>
      </c>
      <c r="D97" s="75" t="s">
        <v>5</v>
      </c>
      <c r="E97" s="75" t="s">
        <v>4</v>
      </c>
      <c r="F97" s="75" t="s">
        <v>5</v>
      </c>
    </row>
    <row r="98" spans="1:6" ht="69.95" customHeight="1" x14ac:dyDescent="0.25">
      <c r="A98" s="75" t="s">
        <v>2680</v>
      </c>
      <c r="B98" s="75"/>
      <c r="C98" s="75" t="s">
        <v>89</v>
      </c>
      <c r="D98" s="75"/>
      <c r="E98" s="75" t="s">
        <v>90</v>
      </c>
      <c r="F9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78"/>
  <sheetViews>
    <sheetView showGridLines="0" workbookViewId="0">
      <pane ySplit="4" topLeftCell="A35" activePane="bottomLeft" state="frozen"/>
      <selection pane="bottomLeft" activeCell="A45" sqref="A4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2682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2683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3"/>
      <c r="B9" s="31"/>
      <c r="C9" s="31"/>
      <c r="D9" s="14"/>
      <c r="E9" s="15"/>
      <c r="F9" s="16"/>
      <c r="G9" s="16"/>
    </row>
    <row r="10" spans="1:8" x14ac:dyDescent="0.25">
      <c r="A10" s="17" t="s">
        <v>238</v>
      </c>
      <c r="B10" s="31"/>
      <c r="C10" s="31"/>
      <c r="D10" s="14"/>
      <c r="E10" s="15"/>
      <c r="F10" s="16"/>
      <c r="G10" s="16"/>
    </row>
    <row r="11" spans="1:8" x14ac:dyDescent="0.25">
      <c r="A11" s="13" t="s">
        <v>239</v>
      </c>
      <c r="B11" s="31"/>
      <c r="C11" s="31"/>
      <c r="D11" s="14"/>
      <c r="E11" s="15">
        <v>31298.09</v>
      </c>
      <c r="F11" s="16">
        <v>0.99299999999999999</v>
      </c>
      <c r="G11" s="16">
        <v>6.5728999999999996E-2</v>
      </c>
    </row>
    <row r="12" spans="1:8" x14ac:dyDescent="0.25">
      <c r="A12" s="17" t="s">
        <v>230</v>
      </c>
      <c r="B12" s="32"/>
      <c r="C12" s="32"/>
      <c r="D12" s="18"/>
      <c r="E12" s="19">
        <v>31298.09</v>
      </c>
      <c r="F12" s="20">
        <v>0.99299999999999999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24" t="s">
        <v>237</v>
      </c>
      <c r="B14" s="33"/>
      <c r="C14" s="33"/>
      <c r="D14" s="25"/>
      <c r="E14" s="19">
        <v>31298.09</v>
      </c>
      <c r="F14" s="20">
        <v>0.99299999999999999</v>
      </c>
      <c r="G14" s="21"/>
    </row>
    <row r="15" spans="1:8" x14ac:dyDescent="0.25">
      <c r="A15" s="13" t="s">
        <v>240</v>
      </c>
      <c r="B15" s="31"/>
      <c r="C15" s="31"/>
      <c r="D15" s="14"/>
      <c r="E15" s="15">
        <v>5.6361432000000002</v>
      </c>
      <c r="F15" s="16">
        <v>1.7799999999999999E-4</v>
      </c>
      <c r="G15" s="16"/>
    </row>
    <row r="16" spans="1:8" x14ac:dyDescent="0.25">
      <c r="A16" s="13" t="s">
        <v>241</v>
      </c>
      <c r="B16" s="31"/>
      <c r="C16" s="31"/>
      <c r="D16" s="14"/>
      <c r="E16" s="15">
        <v>213.7738568</v>
      </c>
      <c r="F16" s="16">
        <v>6.8219999999999999E-3</v>
      </c>
      <c r="G16" s="16">
        <v>6.5728999999999996E-2</v>
      </c>
    </row>
    <row r="17" spans="1:7" x14ac:dyDescent="0.25">
      <c r="A17" s="26" t="s">
        <v>242</v>
      </c>
      <c r="B17" s="34"/>
      <c r="C17" s="34"/>
      <c r="D17" s="27"/>
      <c r="E17" s="28">
        <v>31517.5</v>
      </c>
      <c r="F17" s="29">
        <v>1</v>
      </c>
      <c r="G17" s="29"/>
    </row>
    <row r="22" spans="1:7" x14ac:dyDescent="0.25">
      <c r="A22" s="1" t="s">
        <v>244</v>
      </c>
    </row>
    <row r="23" spans="1:7" x14ac:dyDescent="0.25">
      <c r="A23" s="48" t="s">
        <v>245</v>
      </c>
      <c r="B23" s="3" t="s">
        <v>130</v>
      </c>
    </row>
    <row r="24" spans="1:7" x14ac:dyDescent="0.25">
      <c r="A24" t="s">
        <v>246</v>
      </c>
    </row>
    <row r="25" spans="1:7" x14ac:dyDescent="0.25">
      <c r="A25" t="s">
        <v>247</v>
      </c>
      <c r="B25" t="s">
        <v>248</v>
      </c>
      <c r="C25" t="s">
        <v>248</v>
      </c>
    </row>
    <row r="26" spans="1:7" x14ac:dyDescent="0.25">
      <c r="B26" s="49">
        <v>45657</v>
      </c>
      <c r="C26" s="49">
        <v>45688</v>
      </c>
    </row>
    <row r="27" spans="1:7" x14ac:dyDescent="0.25">
      <c r="A27" t="s">
        <v>1611</v>
      </c>
      <c r="B27">
        <v>1301.5812000000001</v>
      </c>
      <c r="C27">
        <v>1308.7274</v>
      </c>
    </row>
    <row r="28" spans="1:7" x14ac:dyDescent="0.25">
      <c r="A28" t="s">
        <v>2641</v>
      </c>
      <c r="B28">
        <v>1000.083</v>
      </c>
      <c r="C28">
        <v>1000.0924</v>
      </c>
    </row>
    <row r="29" spans="1:7" x14ac:dyDescent="0.25">
      <c r="A29" t="s">
        <v>1273</v>
      </c>
      <c r="B29" t="s">
        <v>1271</v>
      </c>
      <c r="C29" t="s">
        <v>1272</v>
      </c>
    </row>
    <row r="30" spans="1:7" x14ac:dyDescent="0.25">
      <c r="A30" t="s">
        <v>338</v>
      </c>
      <c r="B30">
        <v>1301.1361999999999</v>
      </c>
      <c r="C30">
        <v>1308.2792999999999</v>
      </c>
    </row>
    <row r="31" spans="1:7" x14ac:dyDescent="0.25">
      <c r="A31" t="s">
        <v>1274</v>
      </c>
      <c r="B31">
        <v>1058.6629</v>
      </c>
      <c r="C31">
        <v>1058.6197999999999</v>
      </c>
    </row>
    <row r="32" spans="1:7" x14ac:dyDescent="0.25">
      <c r="A32" t="s">
        <v>1275</v>
      </c>
      <c r="B32" t="s">
        <v>1271</v>
      </c>
      <c r="C32" t="s">
        <v>1272</v>
      </c>
    </row>
    <row r="33" spans="1:4" x14ac:dyDescent="0.25">
      <c r="A33" t="s">
        <v>2684</v>
      </c>
      <c r="B33">
        <v>1297.175</v>
      </c>
      <c r="C33">
        <v>1304.2430999999999</v>
      </c>
    </row>
    <row r="34" spans="1:4" x14ac:dyDescent="0.25">
      <c r="A34" t="s">
        <v>2685</v>
      </c>
      <c r="B34">
        <v>1008.2753</v>
      </c>
      <c r="C34">
        <v>1008.2838</v>
      </c>
    </row>
    <row r="35" spans="1:4" x14ac:dyDescent="0.25">
      <c r="A35" t="s">
        <v>1277</v>
      </c>
      <c r="B35">
        <v>1095.6967999999999</v>
      </c>
      <c r="C35">
        <v>1095.6654000000001</v>
      </c>
    </row>
    <row r="36" spans="1:4" x14ac:dyDescent="0.25">
      <c r="A36" t="s">
        <v>340</v>
      </c>
      <c r="B36">
        <v>1297.1744000000001</v>
      </c>
      <c r="C36">
        <v>1304.2402999999999</v>
      </c>
    </row>
    <row r="37" spans="1:4" x14ac:dyDescent="0.25">
      <c r="A37" t="s">
        <v>1278</v>
      </c>
      <c r="B37">
        <v>1005.4992</v>
      </c>
      <c r="C37">
        <v>1005.4592</v>
      </c>
    </row>
    <row r="38" spans="1:4" x14ac:dyDescent="0.25">
      <c r="A38" t="s">
        <v>1279</v>
      </c>
      <c r="B38">
        <v>1016.4607</v>
      </c>
      <c r="C38">
        <v>1016.9963</v>
      </c>
    </row>
    <row r="39" spans="1:4" x14ac:dyDescent="0.25">
      <c r="A39" t="s">
        <v>2653</v>
      </c>
      <c r="B39">
        <v>1190.4694999999999</v>
      </c>
      <c r="C39">
        <v>1197.0050000000001</v>
      </c>
    </row>
    <row r="40" spans="1:4" x14ac:dyDescent="0.25">
      <c r="A40" t="s">
        <v>2654</v>
      </c>
      <c r="B40">
        <v>1000</v>
      </c>
      <c r="C40">
        <v>1000</v>
      </c>
    </row>
    <row r="41" spans="1:4" x14ac:dyDescent="0.25">
      <c r="A41" t="s">
        <v>2655</v>
      </c>
      <c r="B41">
        <v>1190.4679000000001</v>
      </c>
      <c r="C41">
        <v>1197.0035</v>
      </c>
    </row>
    <row r="42" spans="1:4" x14ac:dyDescent="0.25">
      <c r="A42" t="s">
        <v>2656</v>
      </c>
      <c r="B42">
        <v>1000</v>
      </c>
      <c r="C42">
        <v>1000</v>
      </c>
    </row>
    <row r="43" spans="1:4" x14ac:dyDescent="0.25">
      <c r="A43" t="s">
        <v>1280</v>
      </c>
    </row>
    <row r="45" spans="1:4" x14ac:dyDescent="0.25">
      <c r="A45" t="s">
        <v>1119</v>
      </c>
    </row>
    <row r="47" spans="1:4" x14ac:dyDescent="0.25">
      <c r="A47" s="51" t="s">
        <v>1120</v>
      </c>
      <c r="B47" s="51" t="s">
        <v>1121</v>
      </c>
      <c r="C47" s="51" t="s">
        <v>1122</v>
      </c>
      <c r="D47" s="51" t="s">
        <v>1123</v>
      </c>
    </row>
    <row r="48" spans="1:4" x14ac:dyDescent="0.25">
      <c r="A48" s="51" t="s">
        <v>2686</v>
      </c>
      <c r="B48" s="51"/>
      <c r="C48" s="51">
        <v>5.4649470999999998</v>
      </c>
      <c r="D48" s="51">
        <v>5.4649470999999998</v>
      </c>
    </row>
    <row r="49" spans="1:4" x14ac:dyDescent="0.25">
      <c r="A49" s="51" t="s">
        <v>2687</v>
      </c>
      <c r="B49" s="51"/>
      <c r="C49" s="51">
        <v>5.8467561999999997</v>
      </c>
      <c r="D49" s="51">
        <v>5.8467561999999997</v>
      </c>
    </row>
    <row r="50" spans="1:4" x14ac:dyDescent="0.25">
      <c r="A50" s="51" t="s">
        <v>2688</v>
      </c>
      <c r="B50" s="51"/>
      <c r="C50" s="51">
        <v>5.4758997000000003</v>
      </c>
      <c r="D50" s="51">
        <v>5.4758997000000003</v>
      </c>
    </row>
    <row r="51" spans="1:4" x14ac:dyDescent="0.25">
      <c r="A51" s="51" t="s">
        <v>2689</v>
      </c>
      <c r="B51" s="51"/>
      <c r="C51" s="51">
        <v>6.0266403000000004</v>
      </c>
      <c r="D51" s="51">
        <v>6.0266403000000004</v>
      </c>
    </row>
    <row r="52" spans="1:4" x14ac:dyDescent="0.25">
      <c r="A52" s="51" t="s">
        <v>2690</v>
      </c>
      <c r="B52" s="51"/>
      <c r="C52" s="51">
        <v>5.5086016000000004</v>
      </c>
      <c r="D52" s="51">
        <v>5.5086016000000004</v>
      </c>
    </row>
    <row r="53" spans="1:4" x14ac:dyDescent="0.25">
      <c r="A53" s="51" t="s">
        <v>2691</v>
      </c>
      <c r="B53" s="51"/>
      <c r="C53" s="51">
        <v>4.9862270999999998</v>
      </c>
      <c r="D53" s="51">
        <v>4.9862270999999998</v>
      </c>
    </row>
    <row r="55" spans="1:4" x14ac:dyDescent="0.25">
      <c r="A55" t="s">
        <v>251</v>
      </c>
      <c r="B55" s="3" t="s">
        <v>130</v>
      </c>
    </row>
    <row r="56" spans="1:4" ht="30" customHeight="1" x14ac:dyDescent="0.25">
      <c r="A56" s="48" t="s">
        <v>252</v>
      </c>
      <c r="B56" s="3" t="s">
        <v>130</v>
      </c>
    </row>
    <row r="57" spans="1:4" ht="30" customHeight="1" x14ac:dyDescent="0.25">
      <c r="A57" s="48" t="s">
        <v>253</v>
      </c>
      <c r="B57" s="3" t="s">
        <v>130</v>
      </c>
    </row>
    <row r="58" spans="1:4" x14ac:dyDescent="0.25">
      <c r="A58" t="s">
        <v>254</v>
      </c>
      <c r="B58" s="50">
        <f>+B73</f>
        <v>5.4980342851274266E-3</v>
      </c>
    </row>
    <row r="59" spans="1:4" ht="45" customHeight="1" x14ac:dyDescent="0.25">
      <c r="A59" s="48" t="s">
        <v>255</v>
      </c>
      <c r="B59" s="3" t="s">
        <v>130</v>
      </c>
    </row>
    <row r="60" spans="1:4" x14ac:dyDescent="0.25">
      <c r="B60" s="3"/>
    </row>
    <row r="61" spans="1:4" ht="30" customHeight="1" x14ac:dyDescent="0.25">
      <c r="A61" s="48" t="s">
        <v>256</v>
      </c>
      <c r="B61" s="3" t="s">
        <v>130</v>
      </c>
    </row>
    <row r="62" spans="1:4" ht="30" customHeight="1" x14ac:dyDescent="0.25">
      <c r="A62" s="48" t="s">
        <v>257</v>
      </c>
      <c r="B62" t="s">
        <v>130</v>
      </c>
    </row>
    <row r="63" spans="1:4" ht="30" customHeight="1" x14ac:dyDescent="0.25">
      <c r="A63" s="48" t="s">
        <v>258</v>
      </c>
      <c r="B63" s="3" t="s">
        <v>130</v>
      </c>
    </row>
    <row r="64" spans="1:4" ht="30" customHeight="1" x14ac:dyDescent="0.25">
      <c r="A64" s="48" t="s">
        <v>259</v>
      </c>
      <c r="B64" s="3" t="s">
        <v>130</v>
      </c>
    </row>
    <row r="66" spans="1:4" x14ac:dyDescent="0.25">
      <c r="A66" t="s">
        <v>260</v>
      </c>
    </row>
    <row r="67" spans="1:4" ht="30" customHeight="1" x14ac:dyDescent="0.25">
      <c r="A67" s="52" t="s">
        <v>261</v>
      </c>
      <c r="B67" s="56" t="s">
        <v>2692</v>
      </c>
    </row>
    <row r="68" spans="1:4" x14ac:dyDescent="0.25">
      <c r="A68" s="52" t="s">
        <v>263</v>
      </c>
      <c r="B68" s="52" t="s">
        <v>2693</v>
      </c>
    </row>
    <row r="69" spans="1:4" x14ac:dyDescent="0.25">
      <c r="A69" s="52"/>
      <c r="B69" s="52"/>
    </row>
    <row r="70" spans="1:4" x14ac:dyDescent="0.25">
      <c r="A70" s="52" t="s">
        <v>265</v>
      </c>
      <c r="B70" s="53">
        <v>6.5699999999999994</v>
      </c>
    </row>
    <row r="71" spans="1:4" x14ac:dyDescent="0.25">
      <c r="A71" s="52"/>
      <c r="B71" s="52"/>
    </row>
    <row r="72" spans="1:4" x14ac:dyDescent="0.25">
      <c r="A72" s="52" t="s">
        <v>266</v>
      </c>
      <c r="B72" s="54">
        <v>8.2000000000000007E-3</v>
      </c>
    </row>
    <row r="73" spans="1:4" x14ac:dyDescent="0.25">
      <c r="A73" s="52" t="s">
        <v>267</v>
      </c>
      <c r="B73" s="39">
        <v>5.4980342851274266E-3</v>
      </c>
    </row>
    <row r="74" spans="1:4" x14ac:dyDescent="0.25">
      <c r="A74" s="52"/>
      <c r="B74" s="52"/>
    </row>
    <row r="75" spans="1:4" x14ac:dyDescent="0.25">
      <c r="A75" s="52" t="s">
        <v>268</v>
      </c>
      <c r="B75" s="55">
        <v>45688</v>
      </c>
    </row>
    <row r="77" spans="1:4" ht="69.95" customHeight="1" x14ac:dyDescent="0.25">
      <c r="A77" s="75" t="s">
        <v>269</v>
      </c>
      <c r="B77" s="75" t="s">
        <v>270</v>
      </c>
      <c r="C77" s="75" t="s">
        <v>4</v>
      </c>
      <c r="D77" s="75" t="s">
        <v>5</v>
      </c>
    </row>
    <row r="78" spans="1:4" ht="69.95" customHeight="1" x14ac:dyDescent="0.25">
      <c r="A78" s="75" t="s">
        <v>2694</v>
      </c>
      <c r="B78" s="75"/>
      <c r="C78" s="75" t="s">
        <v>92</v>
      </c>
      <c r="D7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128"/>
  <sheetViews>
    <sheetView showGridLines="0" workbookViewId="0">
      <pane ySplit="4" topLeftCell="A105" activePane="bottomLeft" state="frozen"/>
      <selection pane="bottomLeft" activeCell="D113" sqref="D11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2695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2696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485</v>
      </c>
      <c r="B8" s="31" t="s">
        <v>486</v>
      </c>
      <c r="C8" s="31" t="s">
        <v>386</v>
      </c>
      <c r="D8" s="14">
        <v>278087</v>
      </c>
      <c r="E8" s="15">
        <v>11189.11</v>
      </c>
      <c r="F8" s="16">
        <v>2.6800000000000001E-2</v>
      </c>
      <c r="G8" s="16"/>
    </row>
    <row r="9" spans="1:8" x14ac:dyDescent="0.25">
      <c r="A9" s="13" t="s">
        <v>789</v>
      </c>
      <c r="B9" s="31" t="s">
        <v>790</v>
      </c>
      <c r="C9" s="31" t="s">
        <v>355</v>
      </c>
      <c r="D9" s="14">
        <v>4590803</v>
      </c>
      <c r="E9" s="15">
        <v>10936.21</v>
      </c>
      <c r="F9" s="16">
        <v>2.6200000000000001E-2</v>
      </c>
      <c r="G9" s="16"/>
    </row>
    <row r="10" spans="1:8" x14ac:dyDescent="0.25">
      <c r="A10" s="13" t="s">
        <v>831</v>
      </c>
      <c r="B10" s="31" t="s">
        <v>832</v>
      </c>
      <c r="C10" s="31" t="s">
        <v>349</v>
      </c>
      <c r="D10" s="14">
        <v>1071929</v>
      </c>
      <c r="E10" s="15">
        <v>10136.16</v>
      </c>
      <c r="F10" s="16">
        <v>2.4299999999999999E-2</v>
      </c>
      <c r="G10" s="16"/>
    </row>
    <row r="11" spans="1:8" x14ac:dyDescent="0.25">
      <c r="A11" s="13" t="s">
        <v>438</v>
      </c>
      <c r="B11" s="31" t="s">
        <v>439</v>
      </c>
      <c r="C11" s="31" t="s">
        <v>440</v>
      </c>
      <c r="D11" s="14">
        <v>457718</v>
      </c>
      <c r="E11" s="15">
        <v>9970.93</v>
      </c>
      <c r="F11" s="16">
        <v>2.3900000000000001E-2</v>
      </c>
      <c r="G11" s="16"/>
    </row>
    <row r="12" spans="1:8" x14ac:dyDescent="0.25">
      <c r="A12" s="13" t="s">
        <v>839</v>
      </c>
      <c r="B12" s="31" t="s">
        <v>840</v>
      </c>
      <c r="C12" s="31" t="s">
        <v>561</v>
      </c>
      <c r="D12" s="14">
        <v>1424301</v>
      </c>
      <c r="E12" s="15">
        <v>9923.82</v>
      </c>
      <c r="F12" s="16">
        <v>2.3800000000000002E-2</v>
      </c>
      <c r="G12" s="16"/>
    </row>
    <row r="13" spans="1:8" x14ac:dyDescent="0.25">
      <c r="A13" s="13" t="s">
        <v>2164</v>
      </c>
      <c r="B13" s="31" t="s">
        <v>2165</v>
      </c>
      <c r="C13" s="31" t="s">
        <v>360</v>
      </c>
      <c r="D13" s="14">
        <v>1611780</v>
      </c>
      <c r="E13" s="15">
        <v>9818.9599999999991</v>
      </c>
      <c r="F13" s="16">
        <v>2.35E-2</v>
      </c>
      <c r="G13" s="16"/>
    </row>
    <row r="14" spans="1:8" x14ac:dyDescent="0.25">
      <c r="A14" s="13" t="s">
        <v>406</v>
      </c>
      <c r="B14" s="31" t="s">
        <v>407</v>
      </c>
      <c r="C14" s="31" t="s">
        <v>352</v>
      </c>
      <c r="D14" s="14">
        <v>156530</v>
      </c>
      <c r="E14" s="15">
        <v>8973.7900000000009</v>
      </c>
      <c r="F14" s="16">
        <v>2.1499999999999998E-2</v>
      </c>
      <c r="G14" s="16"/>
    </row>
    <row r="15" spans="1:8" x14ac:dyDescent="0.25">
      <c r="A15" s="13" t="s">
        <v>795</v>
      </c>
      <c r="B15" s="31" t="s">
        <v>796</v>
      </c>
      <c r="C15" s="31" t="s">
        <v>376</v>
      </c>
      <c r="D15" s="14">
        <v>1012857</v>
      </c>
      <c r="E15" s="15">
        <v>8811.86</v>
      </c>
      <c r="F15" s="16">
        <v>2.1100000000000001E-2</v>
      </c>
      <c r="G15" s="16"/>
    </row>
    <row r="16" spans="1:8" x14ac:dyDescent="0.25">
      <c r="A16" s="13" t="s">
        <v>350</v>
      </c>
      <c r="B16" s="31" t="s">
        <v>351</v>
      </c>
      <c r="C16" s="31" t="s">
        <v>352</v>
      </c>
      <c r="D16" s="14">
        <v>163906</v>
      </c>
      <c r="E16" s="15">
        <v>8696.77</v>
      </c>
      <c r="F16" s="16">
        <v>2.0899999999999998E-2</v>
      </c>
      <c r="G16" s="16"/>
    </row>
    <row r="17" spans="1:7" x14ac:dyDescent="0.25">
      <c r="A17" s="13" t="s">
        <v>648</v>
      </c>
      <c r="B17" s="31" t="s">
        <v>649</v>
      </c>
      <c r="C17" s="31" t="s">
        <v>363</v>
      </c>
      <c r="D17" s="14">
        <v>321961</v>
      </c>
      <c r="E17" s="15">
        <v>8675.08</v>
      </c>
      <c r="F17" s="16">
        <v>2.0799999999999999E-2</v>
      </c>
      <c r="G17" s="16"/>
    </row>
    <row r="18" spans="1:7" x14ac:dyDescent="0.25">
      <c r="A18" s="13" t="s">
        <v>835</v>
      </c>
      <c r="B18" s="31" t="s">
        <v>836</v>
      </c>
      <c r="C18" s="31" t="s">
        <v>363</v>
      </c>
      <c r="D18" s="14">
        <v>471131</v>
      </c>
      <c r="E18" s="15">
        <v>8310.2800000000007</v>
      </c>
      <c r="F18" s="16">
        <v>1.9900000000000001E-2</v>
      </c>
      <c r="G18" s="16"/>
    </row>
    <row r="19" spans="1:7" x14ac:dyDescent="0.25">
      <c r="A19" s="13" t="s">
        <v>387</v>
      </c>
      <c r="B19" s="31" t="s">
        <v>388</v>
      </c>
      <c r="C19" s="31" t="s">
        <v>376</v>
      </c>
      <c r="D19" s="14">
        <v>130825</v>
      </c>
      <c r="E19" s="15">
        <v>7892.15</v>
      </c>
      <c r="F19" s="16">
        <v>1.89E-2</v>
      </c>
      <c r="G19" s="16"/>
    </row>
    <row r="20" spans="1:7" x14ac:dyDescent="0.25">
      <c r="A20" s="13" t="s">
        <v>1033</v>
      </c>
      <c r="B20" s="31" t="s">
        <v>1034</v>
      </c>
      <c r="C20" s="31" t="s">
        <v>368</v>
      </c>
      <c r="D20" s="14">
        <v>957452</v>
      </c>
      <c r="E20" s="15">
        <v>7704.14</v>
      </c>
      <c r="F20" s="16">
        <v>1.8499999999999999E-2</v>
      </c>
      <c r="G20" s="16"/>
    </row>
    <row r="21" spans="1:7" x14ac:dyDescent="0.25">
      <c r="A21" s="13" t="s">
        <v>2440</v>
      </c>
      <c r="B21" s="31" t="s">
        <v>2441</v>
      </c>
      <c r="C21" s="31" t="s">
        <v>561</v>
      </c>
      <c r="D21" s="14">
        <v>522304</v>
      </c>
      <c r="E21" s="15">
        <v>7502.64</v>
      </c>
      <c r="F21" s="16">
        <v>1.7999999999999999E-2</v>
      </c>
      <c r="G21" s="16"/>
    </row>
    <row r="22" spans="1:7" x14ac:dyDescent="0.25">
      <c r="A22" s="13" t="s">
        <v>853</v>
      </c>
      <c r="B22" s="31" t="s">
        <v>854</v>
      </c>
      <c r="C22" s="31" t="s">
        <v>386</v>
      </c>
      <c r="D22" s="14">
        <v>490208</v>
      </c>
      <c r="E22" s="15">
        <v>7399.93</v>
      </c>
      <c r="F22" s="16">
        <v>1.77E-2</v>
      </c>
      <c r="G22" s="16"/>
    </row>
    <row r="23" spans="1:7" x14ac:dyDescent="0.25">
      <c r="A23" s="13" t="s">
        <v>623</v>
      </c>
      <c r="B23" s="31" t="s">
        <v>624</v>
      </c>
      <c r="C23" s="31" t="s">
        <v>368</v>
      </c>
      <c r="D23" s="14">
        <v>48265</v>
      </c>
      <c r="E23" s="15">
        <v>7232.97</v>
      </c>
      <c r="F23" s="16">
        <v>1.7299999999999999E-2</v>
      </c>
      <c r="G23" s="16"/>
    </row>
    <row r="24" spans="1:7" x14ac:dyDescent="0.25">
      <c r="A24" s="13" t="s">
        <v>1021</v>
      </c>
      <c r="B24" s="31" t="s">
        <v>1022</v>
      </c>
      <c r="C24" s="31" t="s">
        <v>355</v>
      </c>
      <c r="D24" s="14">
        <v>3846867</v>
      </c>
      <c r="E24" s="15">
        <v>7201.72</v>
      </c>
      <c r="F24" s="16">
        <v>1.7299999999999999E-2</v>
      </c>
      <c r="G24" s="16"/>
    </row>
    <row r="25" spans="1:7" x14ac:dyDescent="0.25">
      <c r="A25" s="13" t="s">
        <v>2697</v>
      </c>
      <c r="B25" s="31" t="s">
        <v>2698</v>
      </c>
      <c r="C25" s="31" t="s">
        <v>386</v>
      </c>
      <c r="D25" s="14">
        <v>634027</v>
      </c>
      <c r="E25" s="15">
        <v>7185.43</v>
      </c>
      <c r="F25" s="16">
        <v>1.72E-2</v>
      </c>
      <c r="G25" s="16"/>
    </row>
    <row r="26" spans="1:7" x14ac:dyDescent="0.25">
      <c r="A26" s="13" t="s">
        <v>2699</v>
      </c>
      <c r="B26" s="31" t="s">
        <v>2700</v>
      </c>
      <c r="C26" s="31" t="s">
        <v>550</v>
      </c>
      <c r="D26" s="14">
        <v>626953</v>
      </c>
      <c r="E26" s="15">
        <v>7114.66</v>
      </c>
      <c r="F26" s="16">
        <v>1.7100000000000001E-2</v>
      </c>
      <c r="G26" s="16"/>
    </row>
    <row r="27" spans="1:7" x14ac:dyDescent="0.25">
      <c r="A27" s="13" t="s">
        <v>817</v>
      </c>
      <c r="B27" s="31" t="s">
        <v>818</v>
      </c>
      <c r="C27" s="31" t="s">
        <v>478</v>
      </c>
      <c r="D27" s="14">
        <v>600138</v>
      </c>
      <c r="E27" s="15">
        <v>7027.92</v>
      </c>
      <c r="F27" s="16">
        <v>1.6899999999999998E-2</v>
      </c>
      <c r="G27" s="16"/>
    </row>
    <row r="28" spans="1:7" x14ac:dyDescent="0.25">
      <c r="A28" s="13" t="s">
        <v>581</v>
      </c>
      <c r="B28" s="31" t="s">
        <v>582</v>
      </c>
      <c r="C28" s="31" t="s">
        <v>355</v>
      </c>
      <c r="D28" s="14">
        <v>1235969</v>
      </c>
      <c r="E28" s="15">
        <v>6868.9</v>
      </c>
      <c r="F28" s="16">
        <v>1.6500000000000001E-2</v>
      </c>
      <c r="G28" s="16"/>
    </row>
    <row r="29" spans="1:7" x14ac:dyDescent="0.25">
      <c r="A29" s="13" t="s">
        <v>2199</v>
      </c>
      <c r="B29" s="31" t="s">
        <v>2200</v>
      </c>
      <c r="C29" s="31" t="s">
        <v>663</v>
      </c>
      <c r="D29" s="14">
        <v>2034438</v>
      </c>
      <c r="E29" s="15">
        <v>6818.42</v>
      </c>
      <c r="F29" s="16">
        <v>1.6299999999999999E-2</v>
      </c>
      <c r="G29" s="16"/>
    </row>
    <row r="30" spans="1:7" x14ac:dyDescent="0.25">
      <c r="A30" s="13" t="s">
        <v>851</v>
      </c>
      <c r="B30" s="31" t="s">
        <v>852</v>
      </c>
      <c r="C30" s="31" t="s">
        <v>478</v>
      </c>
      <c r="D30" s="14">
        <v>388490</v>
      </c>
      <c r="E30" s="15">
        <v>6378.23</v>
      </c>
      <c r="F30" s="16">
        <v>1.5299999999999999E-2</v>
      </c>
      <c r="G30" s="16"/>
    </row>
    <row r="31" spans="1:7" x14ac:dyDescent="0.25">
      <c r="A31" s="13" t="s">
        <v>447</v>
      </c>
      <c r="B31" s="31" t="s">
        <v>448</v>
      </c>
      <c r="C31" s="31" t="s">
        <v>425</v>
      </c>
      <c r="D31" s="14">
        <v>412600</v>
      </c>
      <c r="E31" s="15">
        <v>6266.57</v>
      </c>
      <c r="F31" s="16">
        <v>1.4999999999999999E-2</v>
      </c>
      <c r="G31" s="16"/>
    </row>
    <row r="32" spans="1:7" x14ac:dyDescent="0.25">
      <c r="A32" s="13" t="s">
        <v>2346</v>
      </c>
      <c r="B32" s="31" t="s">
        <v>2347</v>
      </c>
      <c r="C32" s="31" t="s">
        <v>603</v>
      </c>
      <c r="D32" s="14">
        <v>853394</v>
      </c>
      <c r="E32" s="15">
        <v>6194.36</v>
      </c>
      <c r="F32" s="16">
        <v>1.49E-2</v>
      </c>
      <c r="G32" s="16"/>
    </row>
    <row r="33" spans="1:7" x14ac:dyDescent="0.25">
      <c r="A33" s="13" t="s">
        <v>2701</v>
      </c>
      <c r="B33" s="31" t="s">
        <v>2702</v>
      </c>
      <c r="C33" s="31" t="s">
        <v>643</v>
      </c>
      <c r="D33" s="14">
        <v>662547</v>
      </c>
      <c r="E33" s="15">
        <v>6174.94</v>
      </c>
      <c r="F33" s="16">
        <v>1.4800000000000001E-2</v>
      </c>
      <c r="G33" s="16"/>
    </row>
    <row r="34" spans="1:7" x14ac:dyDescent="0.25">
      <c r="A34" s="13" t="s">
        <v>791</v>
      </c>
      <c r="B34" s="31" t="s">
        <v>792</v>
      </c>
      <c r="C34" s="31" t="s">
        <v>550</v>
      </c>
      <c r="D34" s="14">
        <v>879368</v>
      </c>
      <c r="E34" s="15">
        <v>6076.43</v>
      </c>
      <c r="F34" s="16">
        <v>1.46E-2</v>
      </c>
      <c r="G34" s="16"/>
    </row>
    <row r="35" spans="1:7" x14ac:dyDescent="0.25">
      <c r="A35" s="13" t="s">
        <v>366</v>
      </c>
      <c r="B35" s="31" t="s">
        <v>367</v>
      </c>
      <c r="C35" s="31" t="s">
        <v>368</v>
      </c>
      <c r="D35" s="14">
        <v>479203</v>
      </c>
      <c r="E35" s="15">
        <v>6042.03</v>
      </c>
      <c r="F35" s="16">
        <v>1.4500000000000001E-2</v>
      </c>
      <c r="G35" s="16"/>
    </row>
    <row r="36" spans="1:7" x14ac:dyDescent="0.25">
      <c r="A36" s="13" t="s">
        <v>1051</v>
      </c>
      <c r="B36" s="31" t="s">
        <v>1052</v>
      </c>
      <c r="C36" s="31" t="s">
        <v>539</v>
      </c>
      <c r="D36" s="14">
        <v>448203</v>
      </c>
      <c r="E36" s="15">
        <v>5849.05</v>
      </c>
      <c r="F36" s="16">
        <v>1.4E-2</v>
      </c>
      <c r="G36" s="16"/>
    </row>
    <row r="37" spans="1:7" x14ac:dyDescent="0.25">
      <c r="A37" s="13" t="s">
        <v>2174</v>
      </c>
      <c r="B37" s="31" t="s">
        <v>2175</v>
      </c>
      <c r="C37" s="31" t="s">
        <v>355</v>
      </c>
      <c r="D37" s="14">
        <v>3330008</v>
      </c>
      <c r="E37" s="15">
        <v>5784.89</v>
      </c>
      <c r="F37" s="16">
        <v>1.3899999999999999E-2</v>
      </c>
      <c r="G37" s="16"/>
    </row>
    <row r="38" spans="1:7" x14ac:dyDescent="0.25">
      <c r="A38" s="13" t="s">
        <v>666</v>
      </c>
      <c r="B38" s="31" t="s">
        <v>667</v>
      </c>
      <c r="C38" s="31" t="s">
        <v>396</v>
      </c>
      <c r="D38" s="14">
        <v>862690</v>
      </c>
      <c r="E38" s="15">
        <v>5783.04</v>
      </c>
      <c r="F38" s="16">
        <v>1.3899999999999999E-2</v>
      </c>
      <c r="G38" s="16"/>
    </row>
    <row r="39" spans="1:7" x14ac:dyDescent="0.25">
      <c r="A39" s="13" t="s">
        <v>1025</v>
      </c>
      <c r="B39" s="31" t="s">
        <v>1026</v>
      </c>
      <c r="C39" s="31" t="s">
        <v>376</v>
      </c>
      <c r="D39" s="14">
        <v>1070903</v>
      </c>
      <c r="E39" s="15">
        <v>5725.05</v>
      </c>
      <c r="F39" s="16">
        <v>1.37E-2</v>
      </c>
      <c r="G39" s="16"/>
    </row>
    <row r="40" spans="1:7" x14ac:dyDescent="0.25">
      <c r="A40" s="13" t="s">
        <v>801</v>
      </c>
      <c r="B40" s="31" t="s">
        <v>802</v>
      </c>
      <c r="C40" s="31" t="s">
        <v>363</v>
      </c>
      <c r="D40" s="14">
        <v>264705</v>
      </c>
      <c r="E40" s="15">
        <v>5703.47</v>
      </c>
      <c r="F40" s="16">
        <v>1.37E-2</v>
      </c>
      <c r="G40" s="16"/>
    </row>
    <row r="41" spans="1:7" x14ac:dyDescent="0.25">
      <c r="A41" s="13" t="s">
        <v>1129</v>
      </c>
      <c r="B41" s="31" t="s">
        <v>1130</v>
      </c>
      <c r="C41" s="31" t="s">
        <v>663</v>
      </c>
      <c r="D41" s="14">
        <v>216190</v>
      </c>
      <c r="E41" s="15">
        <v>5279.68</v>
      </c>
      <c r="F41" s="16">
        <v>1.2699999999999999E-2</v>
      </c>
      <c r="G41" s="16"/>
    </row>
    <row r="42" spans="1:7" x14ac:dyDescent="0.25">
      <c r="A42" s="13" t="s">
        <v>833</v>
      </c>
      <c r="B42" s="31" t="s">
        <v>834</v>
      </c>
      <c r="C42" s="31" t="s">
        <v>425</v>
      </c>
      <c r="D42" s="14">
        <v>523371</v>
      </c>
      <c r="E42" s="15">
        <v>5212.51</v>
      </c>
      <c r="F42" s="16">
        <v>1.2500000000000001E-2</v>
      </c>
      <c r="G42" s="16"/>
    </row>
    <row r="43" spans="1:7" x14ac:dyDescent="0.25">
      <c r="A43" s="13" t="s">
        <v>358</v>
      </c>
      <c r="B43" s="31" t="s">
        <v>359</v>
      </c>
      <c r="C43" s="31" t="s">
        <v>360</v>
      </c>
      <c r="D43" s="14">
        <v>797685</v>
      </c>
      <c r="E43" s="15">
        <v>5106.78</v>
      </c>
      <c r="F43" s="16">
        <v>1.2200000000000001E-2</v>
      </c>
      <c r="G43" s="16"/>
    </row>
    <row r="44" spans="1:7" x14ac:dyDescent="0.25">
      <c r="A44" s="13" t="s">
        <v>1817</v>
      </c>
      <c r="B44" s="31" t="s">
        <v>1818</v>
      </c>
      <c r="C44" s="31" t="s">
        <v>360</v>
      </c>
      <c r="D44" s="14">
        <v>491175</v>
      </c>
      <c r="E44" s="15">
        <v>5082.68</v>
      </c>
      <c r="F44" s="16">
        <v>1.2200000000000001E-2</v>
      </c>
      <c r="G44" s="16"/>
    </row>
    <row r="45" spans="1:7" x14ac:dyDescent="0.25">
      <c r="A45" s="13" t="s">
        <v>1023</v>
      </c>
      <c r="B45" s="31" t="s">
        <v>1024</v>
      </c>
      <c r="C45" s="31" t="s">
        <v>532</v>
      </c>
      <c r="D45" s="14">
        <v>454839</v>
      </c>
      <c r="E45" s="15">
        <v>5074.87</v>
      </c>
      <c r="F45" s="16">
        <v>1.2200000000000001E-2</v>
      </c>
      <c r="G45" s="16"/>
    </row>
    <row r="46" spans="1:7" x14ac:dyDescent="0.25">
      <c r="A46" s="13" t="s">
        <v>2703</v>
      </c>
      <c r="B46" s="31" t="s">
        <v>2704</v>
      </c>
      <c r="C46" s="31" t="s">
        <v>373</v>
      </c>
      <c r="D46" s="14">
        <v>1032542</v>
      </c>
      <c r="E46" s="15">
        <v>4977.88</v>
      </c>
      <c r="F46" s="16">
        <v>1.1900000000000001E-2</v>
      </c>
      <c r="G46" s="16"/>
    </row>
    <row r="47" spans="1:7" x14ac:dyDescent="0.25">
      <c r="A47" s="13" t="s">
        <v>2705</v>
      </c>
      <c r="B47" s="31" t="s">
        <v>2706</v>
      </c>
      <c r="C47" s="31" t="s">
        <v>373</v>
      </c>
      <c r="D47" s="14">
        <v>154755</v>
      </c>
      <c r="E47" s="15">
        <v>4967.95</v>
      </c>
      <c r="F47" s="16">
        <v>1.1900000000000001E-2</v>
      </c>
      <c r="G47" s="16"/>
    </row>
    <row r="48" spans="1:7" x14ac:dyDescent="0.25">
      <c r="A48" s="13" t="s">
        <v>859</v>
      </c>
      <c r="B48" s="31" t="s">
        <v>860</v>
      </c>
      <c r="C48" s="31" t="s">
        <v>363</v>
      </c>
      <c r="D48" s="14">
        <v>340148</v>
      </c>
      <c r="E48" s="15">
        <v>4909.3599999999997</v>
      </c>
      <c r="F48" s="16">
        <v>1.18E-2</v>
      </c>
      <c r="G48" s="16"/>
    </row>
    <row r="49" spans="1:7" x14ac:dyDescent="0.25">
      <c r="A49" s="13" t="s">
        <v>2342</v>
      </c>
      <c r="B49" s="31" t="s">
        <v>2343</v>
      </c>
      <c r="C49" s="31" t="s">
        <v>525</v>
      </c>
      <c r="D49" s="14">
        <v>579319</v>
      </c>
      <c r="E49" s="15">
        <v>4658.3</v>
      </c>
      <c r="F49" s="16">
        <v>1.12E-2</v>
      </c>
      <c r="G49" s="16"/>
    </row>
    <row r="50" spans="1:7" x14ac:dyDescent="0.25">
      <c r="A50" s="13" t="s">
        <v>2707</v>
      </c>
      <c r="B50" s="31" t="s">
        <v>2708</v>
      </c>
      <c r="C50" s="31" t="s">
        <v>501</v>
      </c>
      <c r="D50" s="14">
        <v>540851</v>
      </c>
      <c r="E50" s="15">
        <v>4631.04</v>
      </c>
      <c r="F50" s="16">
        <v>1.11E-2</v>
      </c>
      <c r="G50" s="16"/>
    </row>
    <row r="51" spans="1:7" x14ac:dyDescent="0.25">
      <c r="A51" s="13" t="s">
        <v>2193</v>
      </c>
      <c r="B51" s="31" t="s">
        <v>2194</v>
      </c>
      <c r="C51" s="31" t="s">
        <v>501</v>
      </c>
      <c r="D51" s="14">
        <v>530557</v>
      </c>
      <c r="E51" s="15">
        <v>4460.92</v>
      </c>
      <c r="F51" s="16">
        <v>1.0699999999999999E-2</v>
      </c>
      <c r="G51" s="16"/>
    </row>
    <row r="52" spans="1:7" x14ac:dyDescent="0.25">
      <c r="A52" s="13" t="s">
        <v>2709</v>
      </c>
      <c r="B52" s="31" t="s">
        <v>2710</v>
      </c>
      <c r="C52" s="31" t="s">
        <v>542</v>
      </c>
      <c r="D52" s="14">
        <v>749259</v>
      </c>
      <c r="E52" s="15">
        <v>4418.01</v>
      </c>
      <c r="F52" s="16">
        <v>1.06E-2</v>
      </c>
      <c r="G52" s="16"/>
    </row>
    <row r="53" spans="1:7" x14ac:dyDescent="0.25">
      <c r="A53" s="13" t="s">
        <v>2711</v>
      </c>
      <c r="B53" s="31" t="s">
        <v>2712</v>
      </c>
      <c r="C53" s="31" t="s">
        <v>373</v>
      </c>
      <c r="D53" s="14">
        <v>262530</v>
      </c>
      <c r="E53" s="15">
        <v>4335.42</v>
      </c>
      <c r="F53" s="16">
        <v>1.04E-2</v>
      </c>
      <c r="G53" s="16"/>
    </row>
    <row r="54" spans="1:7" x14ac:dyDescent="0.25">
      <c r="A54" s="13" t="s">
        <v>868</v>
      </c>
      <c r="B54" s="31" t="s">
        <v>869</v>
      </c>
      <c r="C54" s="31" t="s">
        <v>373</v>
      </c>
      <c r="D54" s="14">
        <v>3912121</v>
      </c>
      <c r="E54" s="15">
        <v>4223.13</v>
      </c>
      <c r="F54" s="16">
        <v>1.01E-2</v>
      </c>
      <c r="G54" s="16"/>
    </row>
    <row r="55" spans="1:7" x14ac:dyDescent="0.25">
      <c r="A55" s="13" t="s">
        <v>2713</v>
      </c>
      <c r="B55" s="31" t="s">
        <v>2714</v>
      </c>
      <c r="C55" s="31" t="s">
        <v>396</v>
      </c>
      <c r="D55" s="14">
        <v>620667</v>
      </c>
      <c r="E55" s="15">
        <v>4097.95</v>
      </c>
      <c r="F55" s="16">
        <v>9.7999999999999997E-3</v>
      </c>
      <c r="G55" s="16"/>
    </row>
    <row r="56" spans="1:7" x14ac:dyDescent="0.25">
      <c r="A56" s="13" t="s">
        <v>1053</v>
      </c>
      <c r="B56" s="31" t="s">
        <v>1054</v>
      </c>
      <c r="C56" s="31" t="s">
        <v>368</v>
      </c>
      <c r="D56" s="14">
        <v>342287</v>
      </c>
      <c r="E56" s="15">
        <v>4055.59</v>
      </c>
      <c r="F56" s="16">
        <v>9.7000000000000003E-3</v>
      </c>
      <c r="G56" s="16"/>
    </row>
    <row r="57" spans="1:7" x14ac:dyDescent="0.25">
      <c r="A57" s="13" t="s">
        <v>1029</v>
      </c>
      <c r="B57" s="31" t="s">
        <v>1030</v>
      </c>
      <c r="C57" s="31" t="s">
        <v>425</v>
      </c>
      <c r="D57" s="14">
        <v>605021</v>
      </c>
      <c r="E57" s="15">
        <v>4039.73</v>
      </c>
      <c r="F57" s="16">
        <v>9.7000000000000003E-3</v>
      </c>
      <c r="G57" s="16"/>
    </row>
    <row r="58" spans="1:7" x14ac:dyDescent="0.25">
      <c r="A58" s="13" t="s">
        <v>1137</v>
      </c>
      <c r="B58" s="31" t="s">
        <v>1138</v>
      </c>
      <c r="C58" s="31" t="s">
        <v>1139</v>
      </c>
      <c r="D58" s="14">
        <v>421488</v>
      </c>
      <c r="E58" s="15">
        <v>3861.46</v>
      </c>
      <c r="F58" s="16">
        <v>9.2999999999999992E-3</v>
      </c>
      <c r="G58" s="16"/>
    </row>
    <row r="59" spans="1:7" x14ac:dyDescent="0.25">
      <c r="A59" s="13" t="s">
        <v>2715</v>
      </c>
      <c r="B59" s="31" t="s">
        <v>2716</v>
      </c>
      <c r="C59" s="31" t="s">
        <v>396</v>
      </c>
      <c r="D59" s="14">
        <v>45611</v>
      </c>
      <c r="E59" s="15">
        <v>3812.24</v>
      </c>
      <c r="F59" s="16">
        <v>9.1000000000000004E-3</v>
      </c>
      <c r="G59" s="16"/>
    </row>
    <row r="60" spans="1:7" x14ac:dyDescent="0.25">
      <c r="A60" s="13" t="s">
        <v>827</v>
      </c>
      <c r="B60" s="31" t="s">
        <v>828</v>
      </c>
      <c r="C60" s="31" t="s">
        <v>459</v>
      </c>
      <c r="D60" s="14">
        <v>369396</v>
      </c>
      <c r="E60" s="15">
        <v>3763.96</v>
      </c>
      <c r="F60" s="16">
        <v>8.9999999999999993E-3</v>
      </c>
      <c r="G60" s="16"/>
    </row>
    <row r="61" spans="1:7" x14ac:dyDescent="0.25">
      <c r="A61" s="13" t="s">
        <v>2268</v>
      </c>
      <c r="B61" s="31" t="s">
        <v>2269</v>
      </c>
      <c r="C61" s="31" t="s">
        <v>386</v>
      </c>
      <c r="D61" s="14">
        <v>127658</v>
      </c>
      <c r="E61" s="15">
        <v>3649.23</v>
      </c>
      <c r="F61" s="16">
        <v>8.6999999999999994E-3</v>
      </c>
      <c r="G61" s="16"/>
    </row>
    <row r="62" spans="1:7" x14ac:dyDescent="0.25">
      <c r="A62" s="13" t="s">
        <v>2717</v>
      </c>
      <c r="B62" s="31" t="s">
        <v>2718</v>
      </c>
      <c r="C62" s="31" t="s">
        <v>643</v>
      </c>
      <c r="D62" s="14">
        <v>431515</v>
      </c>
      <c r="E62" s="15">
        <v>3541.66</v>
      </c>
      <c r="F62" s="16">
        <v>8.5000000000000006E-3</v>
      </c>
      <c r="G62" s="16"/>
    </row>
    <row r="63" spans="1:7" x14ac:dyDescent="0.25">
      <c r="A63" s="13" t="s">
        <v>1133</v>
      </c>
      <c r="B63" s="31" t="s">
        <v>1134</v>
      </c>
      <c r="C63" s="31" t="s">
        <v>376</v>
      </c>
      <c r="D63" s="14">
        <v>500588</v>
      </c>
      <c r="E63" s="15">
        <v>3499.86</v>
      </c>
      <c r="F63" s="16">
        <v>8.3999999999999995E-3</v>
      </c>
      <c r="G63" s="16"/>
    </row>
    <row r="64" spans="1:7" x14ac:dyDescent="0.25">
      <c r="A64" s="13" t="s">
        <v>1827</v>
      </c>
      <c r="B64" s="31" t="s">
        <v>1828</v>
      </c>
      <c r="C64" s="31" t="s">
        <v>373</v>
      </c>
      <c r="D64" s="14">
        <v>346090</v>
      </c>
      <c r="E64" s="15">
        <v>3231.79</v>
      </c>
      <c r="F64" s="16">
        <v>7.7000000000000002E-3</v>
      </c>
      <c r="G64" s="16"/>
    </row>
    <row r="65" spans="1:7" x14ac:dyDescent="0.25">
      <c r="A65" s="13" t="s">
        <v>2140</v>
      </c>
      <c r="B65" s="31" t="s">
        <v>2141</v>
      </c>
      <c r="C65" s="31" t="s">
        <v>525</v>
      </c>
      <c r="D65" s="14">
        <v>11366</v>
      </c>
      <c r="E65" s="15">
        <v>3159.28</v>
      </c>
      <c r="F65" s="16">
        <v>7.6E-3</v>
      </c>
      <c r="G65" s="16"/>
    </row>
    <row r="66" spans="1:7" x14ac:dyDescent="0.25">
      <c r="A66" s="13" t="s">
        <v>689</v>
      </c>
      <c r="B66" s="31" t="s">
        <v>690</v>
      </c>
      <c r="C66" s="31" t="s">
        <v>691</v>
      </c>
      <c r="D66" s="14">
        <v>238746</v>
      </c>
      <c r="E66" s="15">
        <v>3075.05</v>
      </c>
      <c r="F66" s="16">
        <v>7.4000000000000003E-3</v>
      </c>
      <c r="G66" s="16"/>
    </row>
    <row r="67" spans="1:7" x14ac:dyDescent="0.25">
      <c r="A67" s="13" t="s">
        <v>821</v>
      </c>
      <c r="B67" s="31" t="s">
        <v>822</v>
      </c>
      <c r="C67" s="31" t="s">
        <v>501</v>
      </c>
      <c r="D67" s="14">
        <v>141064</v>
      </c>
      <c r="E67" s="15">
        <v>3038.52</v>
      </c>
      <c r="F67" s="16">
        <v>7.3000000000000001E-3</v>
      </c>
      <c r="G67" s="16"/>
    </row>
    <row r="68" spans="1:7" x14ac:dyDescent="0.25">
      <c r="A68" s="13" t="s">
        <v>668</v>
      </c>
      <c r="B68" s="31" t="s">
        <v>669</v>
      </c>
      <c r="C68" s="31" t="s">
        <v>459</v>
      </c>
      <c r="D68" s="14">
        <v>466382</v>
      </c>
      <c r="E68" s="15">
        <v>2945.67</v>
      </c>
      <c r="F68" s="16">
        <v>7.1000000000000004E-3</v>
      </c>
      <c r="G68" s="16"/>
    </row>
    <row r="69" spans="1:7" x14ac:dyDescent="0.25">
      <c r="A69" s="13" t="s">
        <v>1438</v>
      </c>
      <c r="B69" s="31" t="s">
        <v>1439</v>
      </c>
      <c r="C69" s="31" t="s">
        <v>349</v>
      </c>
      <c r="D69" s="14">
        <v>496827</v>
      </c>
      <c r="E69" s="15">
        <v>2859.74</v>
      </c>
      <c r="F69" s="16">
        <v>6.8999999999999999E-3</v>
      </c>
      <c r="G69" s="16"/>
    </row>
    <row r="70" spans="1:7" x14ac:dyDescent="0.25">
      <c r="A70" s="13" t="s">
        <v>2382</v>
      </c>
      <c r="B70" s="31" t="s">
        <v>2383</v>
      </c>
      <c r="C70" s="31" t="s">
        <v>501</v>
      </c>
      <c r="D70" s="14">
        <v>955202</v>
      </c>
      <c r="E70" s="15">
        <v>2834.56</v>
      </c>
      <c r="F70" s="16">
        <v>6.7999999999999996E-3</v>
      </c>
      <c r="G70" s="16"/>
    </row>
    <row r="71" spans="1:7" x14ac:dyDescent="0.25">
      <c r="A71" s="13" t="s">
        <v>2462</v>
      </c>
      <c r="B71" s="31" t="s">
        <v>2463</v>
      </c>
      <c r="C71" s="31" t="s">
        <v>386</v>
      </c>
      <c r="D71" s="14">
        <v>554685</v>
      </c>
      <c r="E71" s="15">
        <v>2620.89</v>
      </c>
      <c r="F71" s="16">
        <v>6.3E-3</v>
      </c>
      <c r="G71" s="16"/>
    </row>
    <row r="72" spans="1:7" x14ac:dyDescent="0.25">
      <c r="A72" s="13" t="s">
        <v>1057</v>
      </c>
      <c r="B72" s="31" t="s">
        <v>1058</v>
      </c>
      <c r="C72" s="31" t="s">
        <v>459</v>
      </c>
      <c r="D72" s="14">
        <v>208735</v>
      </c>
      <c r="E72" s="15">
        <v>2483.42</v>
      </c>
      <c r="F72" s="16">
        <v>6.0000000000000001E-3</v>
      </c>
      <c r="G72" s="16"/>
    </row>
    <row r="73" spans="1:7" x14ac:dyDescent="0.25">
      <c r="A73" s="13" t="s">
        <v>2396</v>
      </c>
      <c r="B73" s="31" t="s">
        <v>2397</v>
      </c>
      <c r="C73" s="31" t="s">
        <v>368</v>
      </c>
      <c r="D73" s="14">
        <v>36835</v>
      </c>
      <c r="E73" s="15">
        <v>2463.6</v>
      </c>
      <c r="F73" s="16">
        <v>5.8999999999999999E-3</v>
      </c>
      <c r="G73" s="16"/>
    </row>
    <row r="74" spans="1:7" x14ac:dyDescent="0.25">
      <c r="A74" s="13" t="s">
        <v>2719</v>
      </c>
      <c r="B74" s="31" t="s">
        <v>2720</v>
      </c>
      <c r="C74" s="31" t="s">
        <v>355</v>
      </c>
      <c r="D74" s="14">
        <v>803668</v>
      </c>
      <c r="E74" s="15">
        <v>2460.0300000000002</v>
      </c>
      <c r="F74" s="16">
        <v>5.8999999999999999E-3</v>
      </c>
      <c r="G74" s="16"/>
    </row>
    <row r="75" spans="1:7" x14ac:dyDescent="0.25">
      <c r="A75" s="13" t="s">
        <v>2721</v>
      </c>
      <c r="B75" s="31" t="s">
        <v>2722</v>
      </c>
      <c r="C75" s="31" t="s">
        <v>386</v>
      </c>
      <c r="D75" s="14">
        <v>436998</v>
      </c>
      <c r="E75" s="15">
        <v>2411.5700000000002</v>
      </c>
      <c r="F75" s="16">
        <v>5.7999999999999996E-3</v>
      </c>
      <c r="G75" s="16"/>
    </row>
    <row r="76" spans="1:7" x14ac:dyDescent="0.25">
      <c r="A76" s="13" t="s">
        <v>2723</v>
      </c>
      <c r="B76" s="31" t="s">
        <v>2724</v>
      </c>
      <c r="C76" s="31" t="s">
        <v>349</v>
      </c>
      <c r="D76" s="14">
        <v>131427</v>
      </c>
      <c r="E76" s="15">
        <v>2363.4499999999998</v>
      </c>
      <c r="F76" s="16">
        <v>5.7000000000000002E-3</v>
      </c>
      <c r="G76" s="16"/>
    </row>
    <row r="77" spans="1:7" x14ac:dyDescent="0.25">
      <c r="A77" s="13" t="s">
        <v>1072</v>
      </c>
      <c r="B77" s="31" t="s">
        <v>1073</v>
      </c>
      <c r="C77" s="31" t="s">
        <v>349</v>
      </c>
      <c r="D77" s="14">
        <v>412560</v>
      </c>
      <c r="E77" s="15">
        <v>2353.2399999999998</v>
      </c>
      <c r="F77" s="16">
        <v>5.5999999999999999E-3</v>
      </c>
      <c r="G77" s="16"/>
    </row>
    <row r="78" spans="1:7" x14ac:dyDescent="0.25">
      <c r="A78" s="13" t="s">
        <v>2725</v>
      </c>
      <c r="B78" s="31" t="s">
        <v>2726</v>
      </c>
      <c r="C78" s="31" t="s">
        <v>386</v>
      </c>
      <c r="D78" s="14">
        <v>187622</v>
      </c>
      <c r="E78" s="15">
        <v>2226.5100000000002</v>
      </c>
      <c r="F78" s="16">
        <v>5.3E-3</v>
      </c>
      <c r="G78" s="16"/>
    </row>
    <row r="79" spans="1:7" x14ac:dyDescent="0.25">
      <c r="A79" s="13" t="s">
        <v>2727</v>
      </c>
      <c r="B79" s="31" t="s">
        <v>2728</v>
      </c>
      <c r="C79" s="31" t="s">
        <v>349</v>
      </c>
      <c r="D79" s="14">
        <v>2463529</v>
      </c>
      <c r="E79" s="15">
        <v>2214.4699999999998</v>
      </c>
      <c r="F79" s="16">
        <v>5.3E-3</v>
      </c>
      <c r="G79" s="16"/>
    </row>
    <row r="80" spans="1:7" x14ac:dyDescent="0.25">
      <c r="A80" s="13" t="s">
        <v>2729</v>
      </c>
      <c r="B80" s="31" t="s">
        <v>2730</v>
      </c>
      <c r="C80" s="31" t="s">
        <v>561</v>
      </c>
      <c r="D80" s="14">
        <v>771979</v>
      </c>
      <c r="E80" s="15">
        <v>1800.33</v>
      </c>
      <c r="F80" s="16">
        <v>4.3E-3</v>
      </c>
      <c r="G80" s="16"/>
    </row>
    <row r="81" spans="1:7" x14ac:dyDescent="0.25">
      <c r="A81" s="13" t="s">
        <v>1825</v>
      </c>
      <c r="B81" s="31" t="s">
        <v>1826</v>
      </c>
      <c r="C81" s="31" t="s">
        <v>368</v>
      </c>
      <c r="D81" s="14">
        <v>143113</v>
      </c>
      <c r="E81" s="15">
        <v>1631.2</v>
      </c>
      <c r="F81" s="16">
        <v>3.8999999999999998E-3</v>
      </c>
      <c r="G81" s="16"/>
    </row>
    <row r="82" spans="1:7" x14ac:dyDescent="0.25">
      <c r="A82" s="13" t="s">
        <v>1039</v>
      </c>
      <c r="B82" s="31" t="s">
        <v>1040</v>
      </c>
      <c r="C82" s="31" t="s">
        <v>525</v>
      </c>
      <c r="D82" s="14">
        <v>84424</v>
      </c>
      <c r="E82" s="15">
        <v>1575.65</v>
      </c>
      <c r="F82" s="16">
        <v>3.8E-3</v>
      </c>
      <c r="G82" s="16"/>
    </row>
    <row r="83" spans="1:7" x14ac:dyDescent="0.25">
      <c r="A83" s="13" t="s">
        <v>2168</v>
      </c>
      <c r="B83" s="31" t="s">
        <v>2169</v>
      </c>
      <c r="C83" s="31" t="s">
        <v>561</v>
      </c>
      <c r="D83" s="14">
        <v>36713</v>
      </c>
      <c r="E83" s="15">
        <v>1523.11</v>
      </c>
      <c r="F83" s="16">
        <v>3.7000000000000002E-3</v>
      </c>
      <c r="G83" s="16"/>
    </row>
    <row r="84" spans="1:7" x14ac:dyDescent="0.25">
      <c r="A84" s="13" t="s">
        <v>2731</v>
      </c>
      <c r="B84" s="31" t="s">
        <v>2732</v>
      </c>
      <c r="C84" s="31" t="s">
        <v>349</v>
      </c>
      <c r="D84" s="14">
        <v>170516</v>
      </c>
      <c r="E84" s="15">
        <v>743.71</v>
      </c>
      <c r="F84" s="16">
        <v>1.8E-3</v>
      </c>
      <c r="G84" s="16"/>
    </row>
    <row r="85" spans="1:7" x14ac:dyDescent="0.25">
      <c r="A85" s="13" t="s">
        <v>2733</v>
      </c>
      <c r="B85" s="31" t="s">
        <v>2734</v>
      </c>
      <c r="C85" s="31" t="s">
        <v>349</v>
      </c>
      <c r="D85" s="14">
        <v>150490</v>
      </c>
      <c r="E85" s="15">
        <v>693.01</v>
      </c>
      <c r="F85" s="16">
        <v>1.6999999999999999E-3</v>
      </c>
      <c r="G85" s="16"/>
    </row>
    <row r="86" spans="1:7" x14ac:dyDescent="0.25">
      <c r="A86" s="17" t="s">
        <v>230</v>
      </c>
      <c r="B86" s="32"/>
      <c r="C86" s="32"/>
      <c r="D86" s="18"/>
      <c r="E86" s="37">
        <v>403738.92</v>
      </c>
      <c r="F86" s="38">
        <v>0.96819999999999995</v>
      </c>
      <c r="G86" s="21"/>
    </row>
    <row r="87" spans="1:7" x14ac:dyDescent="0.25">
      <c r="A87" s="17" t="s">
        <v>487</v>
      </c>
      <c r="B87" s="31"/>
      <c r="C87" s="31"/>
      <c r="D87" s="14"/>
      <c r="E87" s="15"/>
      <c r="F87" s="16"/>
      <c r="G87" s="16"/>
    </row>
    <row r="88" spans="1:7" x14ac:dyDescent="0.25">
      <c r="A88" s="17" t="s">
        <v>230</v>
      </c>
      <c r="B88" s="31"/>
      <c r="C88" s="31"/>
      <c r="D88" s="14"/>
      <c r="E88" s="39" t="s">
        <v>130</v>
      </c>
      <c r="F88" s="40" t="s">
        <v>130</v>
      </c>
      <c r="G88" s="16"/>
    </row>
    <row r="89" spans="1:7" x14ac:dyDescent="0.25">
      <c r="A89" s="24" t="s">
        <v>237</v>
      </c>
      <c r="B89" s="33"/>
      <c r="C89" s="33"/>
      <c r="D89" s="25"/>
      <c r="E89" s="28">
        <v>403738.92</v>
      </c>
      <c r="F89" s="29">
        <v>0.96819999999999995</v>
      </c>
      <c r="G89" s="21"/>
    </row>
    <row r="90" spans="1:7" x14ac:dyDescent="0.25">
      <c r="A90" s="13"/>
      <c r="B90" s="31"/>
      <c r="C90" s="31"/>
      <c r="D90" s="14"/>
      <c r="E90" s="15"/>
      <c r="F90" s="16"/>
      <c r="G90" s="16"/>
    </row>
    <row r="91" spans="1:7" x14ac:dyDescent="0.25">
      <c r="A91" s="13"/>
      <c r="B91" s="31"/>
      <c r="C91" s="31"/>
      <c r="D91" s="14"/>
      <c r="E91" s="15"/>
      <c r="F91" s="16"/>
      <c r="G91" s="16"/>
    </row>
    <row r="92" spans="1:7" x14ac:dyDescent="0.25">
      <c r="A92" s="17" t="s">
        <v>238</v>
      </c>
      <c r="B92" s="31"/>
      <c r="C92" s="31"/>
      <c r="D92" s="14"/>
      <c r="E92" s="15"/>
      <c r="F92" s="16"/>
      <c r="G92" s="16"/>
    </row>
    <row r="93" spans="1:7" x14ac:dyDescent="0.25">
      <c r="A93" s="13" t="s">
        <v>239</v>
      </c>
      <c r="B93" s="31"/>
      <c r="C93" s="31"/>
      <c r="D93" s="14"/>
      <c r="E93" s="15">
        <v>17649.47</v>
      </c>
      <c r="F93" s="16">
        <v>4.2299999999999997E-2</v>
      </c>
      <c r="G93" s="16">
        <v>6.5728999999999996E-2</v>
      </c>
    </row>
    <row r="94" spans="1:7" x14ac:dyDescent="0.25">
      <c r="A94" s="17" t="s">
        <v>230</v>
      </c>
      <c r="B94" s="32"/>
      <c r="C94" s="32"/>
      <c r="D94" s="18"/>
      <c r="E94" s="37">
        <v>17649.47</v>
      </c>
      <c r="F94" s="38">
        <v>4.2299999999999997E-2</v>
      </c>
      <c r="G94" s="21"/>
    </row>
    <row r="95" spans="1:7" x14ac:dyDescent="0.25">
      <c r="A95" s="13"/>
      <c r="B95" s="31"/>
      <c r="C95" s="31"/>
      <c r="D95" s="14"/>
      <c r="E95" s="15"/>
      <c r="F95" s="16"/>
      <c r="G95" s="16"/>
    </row>
    <row r="96" spans="1:7" x14ac:dyDescent="0.25">
      <c r="A96" s="24" t="s">
        <v>237</v>
      </c>
      <c r="B96" s="33"/>
      <c r="C96" s="33"/>
      <c r="D96" s="25"/>
      <c r="E96" s="19">
        <v>17649.47</v>
      </c>
      <c r="F96" s="20">
        <v>4.2299999999999997E-2</v>
      </c>
      <c r="G96" s="21"/>
    </row>
    <row r="97" spans="1:7" x14ac:dyDescent="0.25">
      <c r="A97" s="13" t="s">
        <v>240</v>
      </c>
      <c r="B97" s="31"/>
      <c r="C97" s="31"/>
      <c r="D97" s="14"/>
      <c r="E97" s="15">
        <v>3.1783060000000001</v>
      </c>
      <c r="F97" s="16">
        <v>6.9999999999999999E-6</v>
      </c>
      <c r="G97" s="16"/>
    </row>
    <row r="98" spans="1:7" x14ac:dyDescent="0.25">
      <c r="A98" s="13" t="s">
        <v>241</v>
      </c>
      <c r="B98" s="31"/>
      <c r="C98" s="31"/>
      <c r="D98" s="14"/>
      <c r="E98" s="35">
        <v>-4322.2383060000002</v>
      </c>
      <c r="F98" s="36">
        <v>-1.0507000000000001E-2</v>
      </c>
      <c r="G98" s="16">
        <v>6.5728999999999996E-2</v>
      </c>
    </row>
    <row r="99" spans="1:7" x14ac:dyDescent="0.25">
      <c r="A99" s="26" t="s">
        <v>242</v>
      </c>
      <c r="B99" s="34"/>
      <c r="C99" s="34"/>
      <c r="D99" s="27"/>
      <c r="E99" s="28">
        <v>417069.33</v>
      </c>
      <c r="F99" s="29">
        <v>1</v>
      </c>
      <c r="G99" s="29"/>
    </row>
    <row r="104" spans="1:7" x14ac:dyDescent="0.25">
      <c r="A104" s="1" t="s">
        <v>244</v>
      </c>
    </row>
    <row r="105" spans="1:7" x14ac:dyDescent="0.25">
      <c r="A105" s="48" t="s">
        <v>245</v>
      </c>
      <c r="B105" s="3" t="s">
        <v>130</v>
      </c>
    </row>
    <row r="106" spans="1:7" x14ac:dyDescent="0.25">
      <c r="A106" t="s">
        <v>246</v>
      </c>
    </row>
    <row r="107" spans="1:7" x14ac:dyDescent="0.25">
      <c r="A107" t="s">
        <v>337</v>
      </c>
      <c r="B107" t="s">
        <v>248</v>
      </c>
      <c r="C107" t="s">
        <v>248</v>
      </c>
    </row>
    <row r="108" spans="1:7" x14ac:dyDescent="0.25">
      <c r="B108" s="49">
        <v>45657</v>
      </c>
      <c r="C108" s="49">
        <v>45688</v>
      </c>
    </row>
    <row r="109" spans="1:7" x14ac:dyDescent="0.25">
      <c r="A109" t="s">
        <v>338</v>
      </c>
      <c r="B109">
        <v>49.427</v>
      </c>
      <c r="C109">
        <v>45.494</v>
      </c>
    </row>
    <row r="110" spans="1:7" x14ac:dyDescent="0.25">
      <c r="A110" t="s">
        <v>339</v>
      </c>
      <c r="B110">
        <v>43.24</v>
      </c>
      <c r="C110">
        <v>39.798999999999999</v>
      </c>
    </row>
    <row r="111" spans="1:7" x14ac:dyDescent="0.25">
      <c r="A111" t="s">
        <v>340</v>
      </c>
      <c r="B111">
        <v>45.057000000000002</v>
      </c>
      <c r="C111">
        <v>41.42</v>
      </c>
    </row>
    <row r="112" spans="1:7" x14ac:dyDescent="0.25">
      <c r="A112" t="s">
        <v>341</v>
      </c>
      <c r="B112">
        <v>39.152999999999999</v>
      </c>
      <c r="C112">
        <v>35.993000000000002</v>
      </c>
    </row>
    <row r="115" spans="1:4" x14ac:dyDescent="0.25">
      <c r="A115" t="s">
        <v>250</v>
      </c>
      <c r="B115" s="3" t="s">
        <v>130</v>
      </c>
    </row>
    <row r="116" spans="1:4" x14ac:dyDescent="0.25">
      <c r="A116" t="s">
        <v>251</v>
      </c>
      <c r="B116" s="3" t="s">
        <v>130</v>
      </c>
    </row>
    <row r="117" spans="1:4" ht="30" customHeight="1" x14ac:dyDescent="0.25">
      <c r="A117" s="48" t="s">
        <v>252</v>
      </c>
      <c r="B117" s="3" t="s">
        <v>130</v>
      </c>
    </row>
    <row r="118" spans="1:4" ht="30" customHeight="1" x14ac:dyDescent="0.25">
      <c r="A118" s="48" t="s">
        <v>253</v>
      </c>
      <c r="B118" s="3" t="s">
        <v>130</v>
      </c>
    </row>
    <row r="119" spans="1:4" x14ac:dyDescent="0.25">
      <c r="A119" t="s">
        <v>495</v>
      </c>
      <c r="B119" s="50">
        <v>0.1772</v>
      </c>
    </row>
    <row r="120" spans="1:4" ht="45" customHeight="1" x14ac:dyDescent="0.25">
      <c r="A120" s="48" t="s">
        <v>255</v>
      </c>
      <c r="B120" s="3" t="s">
        <v>130</v>
      </c>
    </row>
    <row r="121" spans="1:4" x14ac:dyDescent="0.25">
      <c r="B121" s="3"/>
    </row>
    <row r="122" spans="1:4" ht="30" customHeight="1" x14ac:dyDescent="0.25">
      <c r="A122" s="48" t="s">
        <v>256</v>
      </c>
      <c r="B122" s="3" t="s">
        <v>130</v>
      </c>
    </row>
    <row r="123" spans="1:4" ht="30" customHeight="1" x14ac:dyDescent="0.25">
      <c r="A123" s="48" t="s">
        <v>257</v>
      </c>
      <c r="B123" t="s">
        <v>130</v>
      </c>
    </row>
    <row r="124" spans="1:4" ht="30" customHeight="1" x14ac:dyDescent="0.25">
      <c r="A124" s="48" t="s">
        <v>258</v>
      </c>
      <c r="B124" s="3" t="s">
        <v>130</v>
      </c>
    </row>
    <row r="125" spans="1:4" ht="30" customHeight="1" x14ac:dyDescent="0.25">
      <c r="A125" s="48" t="s">
        <v>259</v>
      </c>
      <c r="B125" s="3" t="s">
        <v>130</v>
      </c>
    </row>
    <row r="127" spans="1:4" ht="69.95" customHeight="1" x14ac:dyDescent="0.25">
      <c r="A127" s="75" t="s">
        <v>269</v>
      </c>
      <c r="B127" s="75" t="s">
        <v>270</v>
      </c>
      <c r="C127" s="75" t="s">
        <v>4</v>
      </c>
      <c r="D127" s="75" t="s">
        <v>5</v>
      </c>
    </row>
    <row r="128" spans="1:4" ht="69.95" customHeight="1" x14ac:dyDescent="0.25">
      <c r="A128" s="75" t="s">
        <v>2735</v>
      </c>
      <c r="B128" s="75"/>
      <c r="C128" s="75" t="s">
        <v>81</v>
      </c>
      <c r="D12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300"/>
  <sheetViews>
    <sheetView showGridLines="0" workbookViewId="0">
      <pane ySplit="4" topLeftCell="A278" activePane="bottomLeft" state="frozen"/>
      <selection pane="bottomLeft" activeCell="B286" sqref="B28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2736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2737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70558</v>
      </c>
      <c r="E8" s="15">
        <v>1198.5999999999999</v>
      </c>
      <c r="F8" s="16">
        <v>5.1400000000000001E-2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65472</v>
      </c>
      <c r="E9" s="15">
        <v>820.23</v>
      </c>
      <c r="F9" s="16">
        <v>3.5200000000000002E-2</v>
      </c>
      <c r="G9" s="16"/>
    </row>
    <row r="10" spans="1:8" x14ac:dyDescent="0.25">
      <c r="A10" s="13" t="s">
        <v>502</v>
      </c>
      <c r="B10" s="31" t="s">
        <v>503</v>
      </c>
      <c r="C10" s="31" t="s">
        <v>437</v>
      </c>
      <c r="D10" s="14">
        <v>62988</v>
      </c>
      <c r="E10" s="15">
        <v>796.86</v>
      </c>
      <c r="F10" s="16">
        <v>3.4200000000000001E-2</v>
      </c>
      <c r="G10" s="16"/>
    </row>
    <row r="11" spans="1:8" x14ac:dyDescent="0.25">
      <c r="A11" s="13" t="s">
        <v>506</v>
      </c>
      <c r="B11" s="31" t="s">
        <v>507</v>
      </c>
      <c r="C11" s="31" t="s">
        <v>376</v>
      </c>
      <c r="D11" s="14">
        <v>33423</v>
      </c>
      <c r="E11" s="15">
        <v>628.29</v>
      </c>
      <c r="F11" s="16">
        <v>2.69E-2</v>
      </c>
      <c r="G11" s="16"/>
    </row>
    <row r="12" spans="1:8" x14ac:dyDescent="0.25">
      <c r="A12" s="13" t="s">
        <v>513</v>
      </c>
      <c r="B12" s="31" t="s">
        <v>514</v>
      </c>
      <c r="C12" s="31" t="s">
        <v>393</v>
      </c>
      <c r="D12" s="14">
        <v>24886</v>
      </c>
      <c r="E12" s="15">
        <v>404.72</v>
      </c>
      <c r="F12" s="16">
        <v>1.7299999999999999E-2</v>
      </c>
      <c r="G12" s="16"/>
    </row>
    <row r="13" spans="1:8" x14ac:dyDescent="0.25">
      <c r="A13" s="13" t="s">
        <v>508</v>
      </c>
      <c r="B13" s="31" t="s">
        <v>509</v>
      </c>
      <c r="C13" s="31" t="s">
        <v>376</v>
      </c>
      <c r="D13" s="14">
        <v>9483</v>
      </c>
      <c r="E13" s="15">
        <v>389.98</v>
      </c>
      <c r="F13" s="16">
        <v>1.67E-2</v>
      </c>
      <c r="G13" s="16"/>
    </row>
    <row r="14" spans="1:8" x14ac:dyDescent="0.25">
      <c r="A14" s="13" t="s">
        <v>499</v>
      </c>
      <c r="B14" s="31" t="s">
        <v>500</v>
      </c>
      <c r="C14" s="31" t="s">
        <v>501</v>
      </c>
      <c r="D14" s="14">
        <v>10923</v>
      </c>
      <c r="E14" s="15">
        <v>389.67</v>
      </c>
      <c r="F14" s="16">
        <v>1.67E-2</v>
      </c>
      <c r="G14" s="16"/>
    </row>
    <row r="15" spans="1:8" x14ac:dyDescent="0.25">
      <c r="A15" s="13" t="s">
        <v>510</v>
      </c>
      <c r="B15" s="31" t="s">
        <v>511</v>
      </c>
      <c r="C15" s="31" t="s">
        <v>512</v>
      </c>
      <c r="D15" s="14">
        <v>86266</v>
      </c>
      <c r="E15" s="15">
        <v>386.04</v>
      </c>
      <c r="F15" s="16">
        <v>1.6500000000000001E-2</v>
      </c>
      <c r="G15" s="16"/>
    </row>
    <row r="16" spans="1:8" x14ac:dyDescent="0.25">
      <c r="A16" s="13" t="s">
        <v>380</v>
      </c>
      <c r="B16" s="31" t="s">
        <v>381</v>
      </c>
      <c r="C16" s="31" t="s">
        <v>360</v>
      </c>
      <c r="D16" s="14">
        <v>26458</v>
      </c>
      <c r="E16" s="15">
        <v>280.79000000000002</v>
      </c>
      <c r="F16" s="16">
        <v>1.2E-2</v>
      </c>
      <c r="G16" s="16"/>
    </row>
    <row r="17" spans="1:7" x14ac:dyDescent="0.25">
      <c r="A17" s="13" t="s">
        <v>382</v>
      </c>
      <c r="B17" s="31" t="s">
        <v>383</v>
      </c>
      <c r="C17" s="31" t="s">
        <v>355</v>
      </c>
      <c r="D17" s="14">
        <v>35707</v>
      </c>
      <c r="E17" s="15">
        <v>275.98</v>
      </c>
      <c r="F17" s="16">
        <v>1.18E-2</v>
      </c>
      <c r="G17" s="16"/>
    </row>
    <row r="18" spans="1:7" x14ac:dyDescent="0.25">
      <c r="A18" s="13" t="s">
        <v>399</v>
      </c>
      <c r="B18" s="31" t="s">
        <v>400</v>
      </c>
      <c r="C18" s="31" t="s">
        <v>355</v>
      </c>
      <c r="D18" s="14">
        <v>26462</v>
      </c>
      <c r="E18" s="15">
        <v>260.94</v>
      </c>
      <c r="F18" s="16">
        <v>1.12E-2</v>
      </c>
      <c r="G18" s="16"/>
    </row>
    <row r="19" spans="1:7" x14ac:dyDescent="0.25">
      <c r="A19" s="13" t="s">
        <v>519</v>
      </c>
      <c r="B19" s="31" t="s">
        <v>520</v>
      </c>
      <c r="C19" s="31" t="s">
        <v>355</v>
      </c>
      <c r="D19" s="14">
        <v>13625</v>
      </c>
      <c r="E19" s="15">
        <v>259.05</v>
      </c>
      <c r="F19" s="16">
        <v>1.11E-2</v>
      </c>
      <c r="G19" s="16"/>
    </row>
    <row r="20" spans="1:7" x14ac:dyDescent="0.25">
      <c r="A20" s="13" t="s">
        <v>350</v>
      </c>
      <c r="B20" s="31" t="s">
        <v>351</v>
      </c>
      <c r="C20" s="31" t="s">
        <v>352</v>
      </c>
      <c r="D20" s="14">
        <v>4833</v>
      </c>
      <c r="E20" s="15">
        <v>256.44</v>
      </c>
      <c r="F20" s="16">
        <v>1.0999999999999999E-2</v>
      </c>
      <c r="G20" s="16"/>
    </row>
    <row r="21" spans="1:7" x14ac:dyDescent="0.25">
      <c r="A21" s="13" t="s">
        <v>535</v>
      </c>
      <c r="B21" s="31" t="s">
        <v>536</v>
      </c>
      <c r="C21" s="31" t="s">
        <v>420</v>
      </c>
      <c r="D21" s="14">
        <v>8215</v>
      </c>
      <c r="E21" s="15">
        <v>245.62</v>
      </c>
      <c r="F21" s="16">
        <v>1.0500000000000001E-2</v>
      </c>
      <c r="G21" s="16"/>
    </row>
    <row r="22" spans="1:7" x14ac:dyDescent="0.25">
      <c r="A22" s="13" t="s">
        <v>460</v>
      </c>
      <c r="B22" s="31" t="s">
        <v>461</v>
      </c>
      <c r="C22" s="31" t="s">
        <v>396</v>
      </c>
      <c r="D22" s="14">
        <v>420227</v>
      </c>
      <c r="E22" s="15">
        <v>244.45</v>
      </c>
      <c r="F22" s="16">
        <v>1.0500000000000001E-2</v>
      </c>
      <c r="G22" s="16"/>
    </row>
    <row r="23" spans="1:7" x14ac:dyDescent="0.25">
      <c r="A23" s="13" t="s">
        <v>1035</v>
      </c>
      <c r="B23" s="31" t="s">
        <v>1036</v>
      </c>
      <c r="C23" s="31" t="s">
        <v>603</v>
      </c>
      <c r="D23" s="14">
        <v>31343</v>
      </c>
      <c r="E23" s="15">
        <v>239.68</v>
      </c>
      <c r="F23" s="16">
        <v>1.03E-2</v>
      </c>
      <c r="G23" s="16"/>
    </row>
    <row r="24" spans="1:7" x14ac:dyDescent="0.25">
      <c r="A24" s="13" t="s">
        <v>387</v>
      </c>
      <c r="B24" s="31" t="s">
        <v>388</v>
      </c>
      <c r="C24" s="31" t="s">
        <v>376</v>
      </c>
      <c r="D24" s="14">
        <v>3758</v>
      </c>
      <c r="E24" s="15">
        <v>226.71</v>
      </c>
      <c r="F24" s="16">
        <v>9.7000000000000003E-3</v>
      </c>
      <c r="G24" s="16"/>
    </row>
    <row r="25" spans="1:7" x14ac:dyDescent="0.25">
      <c r="A25" s="13" t="s">
        <v>504</v>
      </c>
      <c r="B25" s="31" t="s">
        <v>505</v>
      </c>
      <c r="C25" s="31" t="s">
        <v>425</v>
      </c>
      <c r="D25" s="14">
        <v>2597</v>
      </c>
      <c r="E25" s="15">
        <v>204.78</v>
      </c>
      <c r="F25" s="16">
        <v>8.8000000000000005E-3</v>
      </c>
      <c r="G25" s="16"/>
    </row>
    <row r="26" spans="1:7" x14ac:dyDescent="0.25">
      <c r="A26" s="13" t="s">
        <v>623</v>
      </c>
      <c r="B26" s="31" t="s">
        <v>624</v>
      </c>
      <c r="C26" s="31" t="s">
        <v>368</v>
      </c>
      <c r="D26" s="14">
        <v>1360</v>
      </c>
      <c r="E26" s="15">
        <v>203.81</v>
      </c>
      <c r="F26" s="16">
        <v>8.6999999999999994E-3</v>
      </c>
      <c r="G26" s="16"/>
    </row>
    <row r="27" spans="1:7" x14ac:dyDescent="0.25">
      <c r="A27" s="13" t="s">
        <v>585</v>
      </c>
      <c r="B27" s="31" t="s">
        <v>586</v>
      </c>
      <c r="C27" s="31" t="s">
        <v>512</v>
      </c>
      <c r="D27" s="14">
        <v>8237</v>
      </c>
      <c r="E27" s="15">
        <v>203.36</v>
      </c>
      <c r="F27" s="16">
        <v>8.6999999999999994E-3</v>
      </c>
      <c r="G27" s="16"/>
    </row>
    <row r="28" spans="1:7" x14ac:dyDescent="0.25">
      <c r="A28" s="13" t="s">
        <v>401</v>
      </c>
      <c r="B28" s="31" t="s">
        <v>402</v>
      </c>
      <c r="C28" s="31" t="s">
        <v>403</v>
      </c>
      <c r="D28" s="14">
        <v>11773</v>
      </c>
      <c r="E28" s="15">
        <v>203.3</v>
      </c>
      <c r="F28" s="16">
        <v>8.6999999999999994E-3</v>
      </c>
      <c r="G28" s="16"/>
    </row>
    <row r="29" spans="1:7" x14ac:dyDescent="0.25">
      <c r="A29" s="13" t="s">
        <v>451</v>
      </c>
      <c r="B29" s="31" t="s">
        <v>452</v>
      </c>
      <c r="C29" s="31" t="s">
        <v>376</v>
      </c>
      <c r="D29" s="14">
        <v>2373</v>
      </c>
      <c r="E29" s="15">
        <v>196.1</v>
      </c>
      <c r="F29" s="16">
        <v>8.3999999999999995E-3</v>
      </c>
      <c r="G29" s="16"/>
    </row>
    <row r="30" spans="1:7" x14ac:dyDescent="0.25">
      <c r="A30" s="13" t="s">
        <v>361</v>
      </c>
      <c r="B30" s="31" t="s">
        <v>362</v>
      </c>
      <c r="C30" s="31" t="s">
        <v>363</v>
      </c>
      <c r="D30" s="14">
        <v>8594</v>
      </c>
      <c r="E30" s="15">
        <v>178.79</v>
      </c>
      <c r="F30" s="16">
        <v>7.7000000000000002E-3</v>
      </c>
      <c r="G30" s="16"/>
    </row>
    <row r="31" spans="1:7" x14ac:dyDescent="0.25">
      <c r="A31" s="13" t="s">
        <v>429</v>
      </c>
      <c r="B31" s="31" t="s">
        <v>430</v>
      </c>
      <c r="C31" s="31" t="s">
        <v>363</v>
      </c>
      <c r="D31" s="14">
        <v>10016</v>
      </c>
      <c r="E31" s="15">
        <v>174.67</v>
      </c>
      <c r="F31" s="16">
        <v>7.4999999999999997E-3</v>
      </c>
      <c r="G31" s="16"/>
    </row>
    <row r="32" spans="1:7" x14ac:dyDescent="0.25">
      <c r="A32" s="13" t="s">
        <v>374</v>
      </c>
      <c r="B32" s="31" t="s">
        <v>375</v>
      </c>
      <c r="C32" s="31" t="s">
        <v>376</v>
      </c>
      <c r="D32" s="14">
        <v>9822</v>
      </c>
      <c r="E32" s="15">
        <v>169.47</v>
      </c>
      <c r="F32" s="16">
        <v>7.3000000000000001E-3</v>
      </c>
      <c r="G32" s="16"/>
    </row>
    <row r="33" spans="1:7" x14ac:dyDescent="0.25">
      <c r="A33" s="13" t="s">
        <v>1021</v>
      </c>
      <c r="B33" s="31" t="s">
        <v>1022</v>
      </c>
      <c r="C33" s="31" t="s">
        <v>355</v>
      </c>
      <c r="D33" s="14">
        <v>87238</v>
      </c>
      <c r="E33" s="15">
        <v>163.32</v>
      </c>
      <c r="F33" s="16">
        <v>7.0000000000000001E-3</v>
      </c>
      <c r="G33" s="16"/>
    </row>
    <row r="34" spans="1:7" x14ac:dyDescent="0.25">
      <c r="A34" s="13" t="s">
        <v>391</v>
      </c>
      <c r="B34" s="31" t="s">
        <v>392</v>
      </c>
      <c r="C34" s="31" t="s">
        <v>393</v>
      </c>
      <c r="D34" s="14">
        <v>44248</v>
      </c>
      <c r="E34" s="15">
        <v>153.63</v>
      </c>
      <c r="F34" s="16">
        <v>6.6E-3</v>
      </c>
      <c r="G34" s="16"/>
    </row>
    <row r="35" spans="1:7" x14ac:dyDescent="0.25">
      <c r="A35" s="13" t="s">
        <v>515</v>
      </c>
      <c r="B35" s="31" t="s">
        <v>516</v>
      </c>
      <c r="C35" s="31" t="s">
        <v>420</v>
      </c>
      <c r="D35" s="14">
        <v>1221</v>
      </c>
      <c r="E35" s="15">
        <v>150.31</v>
      </c>
      <c r="F35" s="16">
        <v>6.4000000000000003E-3</v>
      </c>
      <c r="G35" s="16"/>
    </row>
    <row r="36" spans="1:7" x14ac:dyDescent="0.25">
      <c r="A36" s="13" t="s">
        <v>2738</v>
      </c>
      <c r="B36" s="31" t="s">
        <v>2739</v>
      </c>
      <c r="C36" s="31" t="s">
        <v>561</v>
      </c>
      <c r="D36" s="14">
        <v>5169</v>
      </c>
      <c r="E36" s="15">
        <v>145.24</v>
      </c>
      <c r="F36" s="16">
        <v>6.1999999999999998E-3</v>
      </c>
      <c r="G36" s="16"/>
    </row>
    <row r="37" spans="1:7" x14ac:dyDescent="0.25">
      <c r="A37" s="13" t="s">
        <v>445</v>
      </c>
      <c r="B37" s="31" t="s">
        <v>446</v>
      </c>
      <c r="C37" s="31" t="s">
        <v>396</v>
      </c>
      <c r="D37" s="14">
        <v>22796</v>
      </c>
      <c r="E37" s="15">
        <v>144.72</v>
      </c>
      <c r="F37" s="16">
        <v>6.1999999999999998E-3</v>
      </c>
      <c r="G37" s="16"/>
    </row>
    <row r="38" spans="1:7" x14ac:dyDescent="0.25">
      <c r="A38" s="13" t="s">
        <v>517</v>
      </c>
      <c r="B38" s="31" t="s">
        <v>518</v>
      </c>
      <c r="C38" s="31" t="s">
        <v>417</v>
      </c>
      <c r="D38" s="14">
        <v>43936</v>
      </c>
      <c r="E38" s="15">
        <v>142.35</v>
      </c>
      <c r="F38" s="16">
        <v>6.1000000000000004E-3</v>
      </c>
      <c r="G38" s="16"/>
    </row>
    <row r="39" spans="1:7" x14ac:dyDescent="0.25">
      <c r="A39" s="13" t="s">
        <v>404</v>
      </c>
      <c r="B39" s="31" t="s">
        <v>405</v>
      </c>
      <c r="C39" s="31" t="s">
        <v>373</v>
      </c>
      <c r="D39" s="14">
        <v>64323</v>
      </c>
      <c r="E39" s="15">
        <v>141.74</v>
      </c>
      <c r="F39" s="16">
        <v>6.1000000000000004E-3</v>
      </c>
      <c r="G39" s="16"/>
    </row>
    <row r="40" spans="1:7" x14ac:dyDescent="0.25">
      <c r="A40" s="13" t="s">
        <v>384</v>
      </c>
      <c r="B40" s="31" t="s">
        <v>385</v>
      </c>
      <c r="C40" s="31" t="s">
        <v>386</v>
      </c>
      <c r="D40" s="14">
        <v>4827</v>
      </c>
      <c r="E40" s="15">
        <v>140.66</v>
      </c>
      <c r="F40" s="16">
        <v>6.0000000000000001E-3</v>
      </c>
      <c r="G40" s="16"/>
    </row>
    <row r="41" spans="1:7" x14ac:dyDescent="0.25">
      <c r="A41" s="13" t="s">
        <v>566</v>
      </c>
      <c r="B41" s="31" t="s">
        <v>567</v>
      </c>
      <c r="C41" s="31" t="s">
        <v>352</v>
      </c>
      <c r="D41" s="14">
        <v>3609</v>
      </c>
      <c r="E41" s="15">
        <v>139.66</v>
      </c>
      <c r="F41" s="16">
        <v>6.0000000000000001E-3</v>
      </c>
      <c r="G41" s="16"/>
    </row>
    <row r="42" spans="1:7" x14ac:dyDescent="0.25">
      <c r="A42" s="13" t="s">
        <v>1866</v>
      </c>
      <c r="B42" s="31" t="s">
        <v>1867</v>
      </c>
      <c r="C42" s="31" t="s">
        <v>355</v>
      </c>
      <c r="D42" s="14">
        <v>220637</v>
      </c>
      <c r="E42" s="15">
        <v>139.53</v>
      </c>
      <c r="F42" s="16">
        <v>6.0000000000000001E-3</v>
      </c>
      <c r="G42" s="16"/>
    </row>
    <row r="43" spans="1:7" x14ac:dyDescent="0.25">
      <c r="A43" s="13" t="s">
        <v>526</v>
      </c>
      <c r="B43" s="31" t="s">
        <v>527</v>
      </c>
      <c r="C43" s="31" t="s">
        <v>420</v>
      </c>
      <c r="D43" s="14">
        <v>19449</v>
      </c>
      <c r="E43" s="15">
        <v>139.27000000000001</v>
      </c>
      <c r="F43" s="16">
        <v>6.0000000000000001E-3</v>
      </c>
      <c r="G43" s="16"/>
    </row>
    <row r="44" spans="1:7" x14ac:dyDescent="0.25">
      <c r="A44" s="13" t="s">
        <v>807</v>
      </c>
      <c r="B44" s="31" t="s">
        <v>808</v>
      </c>
      <c r="C44" s="31" t="s">
        <v>368</v>
      </c>
      <c r="D44" s="14">
        <v>3839</v>
      </c>
      <c r="E44" s="15">
        <v>133.99</v>
      </c>
      <c r="F44" s="16">
        <v>5.7000000000000002E-3</v>
      </c>
      <c r="G44" s="16"/>
    </row>
    <row r="45" spans="1:7" x14ac:dyDescent="0.25">
      <c r="A45" s="13" t="s">
        <v>540</v>
      </c>
      <c r="B45" s="31" t="s">
        <v>541</v>
      </c>
      <c r="C45" s="31" t="s">
        <v>542</v>
      </c>
      <c r="D45" s="14">
        <v>4718</v>
      </c>
      <c r="E45" s="15">
        <v>133.12</v>
      </c>
      <c r="F45" s="16">
        <v>5.7000000000000002E-3</v>
      </c>
      <c r="G45" s="16"/>
    </row>
    <row r="46" spans="1:7" x14ac:dyDescent="0.25">
      <c r="A46" s="13" t="s">
        <v>2740</v>
      </c>
      <c r="B46" s="31" t="s">
        <v>2741</v>
      </c>
      <c r="C46" s="31" t="s">
        <v>355</v>
      </c>
      <c r="D46" s="14">
        <v>671231</v>
      </c>
      <c r="E46" s="15">
        <v>129.08000000000001</v>
      </c>
      <c r="F46" s="16">
        <v>5.4999999999999997E-3</v>
      </c>
      <c r="G46" s="16"/>
    </row>
    <row r="47" spans="1:7" x14ac:dyDescent="0.25">
      <c r="A47" s="13" t="s">
        <v>570</v>
      </c>
      <c r="B47" s="31" t="s">
        <v>571</v>
      </c>
      <c r="C47" s="31" t="s">
        <v>417</v>
      </c>
      <c r="D47" s="14">
        <v>42030</v>
      </c>
      <c r="E47" s="15">
        <v>126.78</v>
      </c>
      <c r="F47" s="16">
        <v>5.4000000000000003E-3</v>
      </c>
      <c r="G47" s="16"/>
    </row>
    <row r="48" spans="1:7" x14ac:dyDescent="0.25">
      <c r="A48" s="13" t="s">
        <v>464</v>
      </c>
      <c r="B48" s="31" t="s">
        <v>465</v>
      </c>
      <c r="C48" s="31" t="s">
        <v>349</v>
      </c>
      <c r="D48" s="14">
        <v>3800</v>
      </c>
      <c r="E48" s="15">
        <v>126.24</v>
      </c>
      <c r="F48" s="16">
        <v>5.4000000000000003E-3</v>
      </c>
      <c r="G48" s="16"/>
    </row>
    <row r="49" spans="1:7" x14ac:dyDescent="0.25">
      <c r="A49" s="13" t="s">
        <v>873</v>
      </c>
      <c r="B49" s="31" t="s">
        <v>874</v>
      </c>
      <c r="C49" s="31" t="s">
        <v>875</v>
      </c>
      <c r="D49" s="14">
        <v>18786</v>
      </c>
      <c r="E49" s="15">
        <v>125.99</v>
      </c>
      <c r="F49" s="16">
        <v>5.4000000000000003E-3</v>
      </c>
      <c r="G49" s="16"/>
    </row>
    <row r="50" spans="1:7" x14ac:dyDescent="0.25">
      <c r="A50" s="13" t="s">
        <v>837</v>
      </c>
      <c r="B50" s="31" t="s">
        <v>838</v>
      </c>
      <c r="C50" s="31" t="s">
        <v>478</v>
      </c>
      <c r="D50" s="14">
        <v>5371</v>
      </c>
      <c r="E50" s="15">
        <v>125.11</v>
      </c>
      <c r="F50" s="16">
        <v>5.4000000000000003E-3</v>
      </c>
      <c r="G50" s="16"/>
    </row>
    <row r="51" spans="1:7" x14ac:dyDescent="0.25">
      <c r="A51" s="13" t="s">
        <v>819</v>
      </c>
      <c r="B51" s="31" t="s">
        <v>820</v>
      </c>
      <c r="C51" s="31" t="s">
        <v>437</v>
      </c>
      <c r="D51" s="14">
        <v>34200</v>
      </c>
      <c r="E51" s="15">
        <v>122.52</v>
      </c>
      <c r="F51" s="16">
        <v>5.3E-3</v>
      </c>
      <c r="G51" s="16"/>
    </row>
    <row r="52" spans="1:7" x14ac:dyDescent="0.25">
      <c r="A52" s="13" t="s">
        <v>523</v>
      </c>
      <c r="B52" s="31" t="s">
        <v>524</v>
      </c>
      <c r="C52" s="31" t="s">
        <v>525</v>
      </c>
      <c r="D52" s="14">
        <v>1058</v>
      </c>
      <c r="E52" s="15">
        <v>121.54</v>
      </c>
      <c r="F52" s="16">
        <v>5.1999999999999998E-3</v>
      </c>
      <c r="G52" s="16"/>
    </row>
    <row r="53" spans="1:7" x14ac:dyDescent="0.25">
      <c r="A53" s="13" t="s">
        <v>604</v>
      </c>
      <c r="B53" s="31" t="s">
        <v>605</v>
      </c>
      <c r="C53" s="31" t="s">
        <v>355</v>
      </c>
      <c r="D53" s="14">
        <v>19974</v>
      </c>
      <c r="E53" s="15">
        <v>120.03</v>
      </c>
      <c r="F53" s="16">
        <v>5.1000000000000004E-3</v>
      </c>
      <c r="G53" s="16"/>
    </row>
    <row r="54" spans="1:7" x14ac:dyDescent="0.25">
      <c r="A54" s="13" t="s">
        <v>358</v>
      </c>
      <c r="B54" s="31" t="s">
        <v>359</v>
      </c>
      <c r="C54" s="31" t="s">
        <v>360</v>
      </c>
      <c r="D54" s="14">
        <v>18552</v>
      </c>
      <c r="E54" s="15">
        <v>118.77</v>
      </c>
      <c r="F54" s="16">
        <v>5.1000000000000004E-3</v>
      </c>
      <c r="G54" s="16"/>
    </row>
    <row r="55" spans="1:7" x14ac:dyDescent="0.25">
      <c r="A55" s="13" t="s">
        <v>389</v>
      </c>
      <c r="B55" s="31" t="s">
        <v>390</v>
      </c>
      <c r="C55" s="31" t="s">
        <v>373</v>
      </c>
      <c r="D55" s="14">
        <v>2060</v>
      </c>
      <c r="E55" s="15">
        <v>118.52</v>
      </c>
      <c r="F55" s="16">
        <v>5.1000000000000004E-3</v>
      </c>
      <c r="G55" s="16"/>
    </row>
    <row r="56" spans="1:7" x14ac:dyDescent="0.25">
      <c r="A56" s="13" t="s">
        <v>455</v>
      </c>
      <c r="B56" s="31" t="s">
        <v>456</v>
      </c>
      <c r="C56" s="31" t="s">
        <v>363</v>
      </c>
      <c r="D56" s="14">
        <v>9958</v>
      </c>
      <c r="E56" s="15">
        <v>116.7</v>
      </c>
      <c r="F56" s="16">
        <v>5.0000000000000001E-3</v>
      </c>
      <c r="G56" s="16"/>
    </row>
    <row r="57" spans="1:7" x14ac:dyDescent="0.25">
      <c r="A57" s="13" t="s">
        <v>805</v>
      </c>
      <c r="B57" s="31" t="s">
        <v>806</v>
      </c>
      <c r="C57" s="31" t="s">
        <v>376</v>
      </c>
      <c r="D57" s="14">
        <v>4030</v>
      </c>
      <c r="E57" s="15">
        <v>115.58</v>
      </c>
      <c r="F57" s="16">
        <v>5.0000000000000001E-3</v>
      </c>
      <c r="G57" s="16"/>
    </row>
    <row r="58" spans="1:7" x14ac:dyDescent="0.25">
      <c r="A58" s="13" t="s">
        <v>2742</v>
      </c>
      <c r="B58" s="31" t="s">
        <v>2743</v>
      </c>
      <c r="C58" s="31" t="s">
        <v>349</v>
      </c>
      <c r="D58" s="14">
        <v>9320</v>
      </c>
      <c r="E58" s="15">
        <v>114.08</v>
      </c>
      <c r="F58" s="16">
        <v>4.8999999999999998E-3</v>
      </c>
      <c r="G58" s="16"/>
    </row>
    <row r="59" spans="1:7" x14ac:dyDescent="0.25">
      <c r="A59" s="13" t="s">
        <v>431</v>
      </c>
      <c r="B59" s="31" t="s">
        <v>432</v>
      </c>
      <c r="C59" s="31" t="s">
        <v>425</v>
      </c>
      <c r="D59" s="14">
        <v>2450</v>
      </c>
      <c r="E59" s="15">
        <v>113.12</v>
      </c>
      <c r="F59" s="16">
        <v>4.7999999999999996E-3</v>
      </c>
      <c r="G59" s="16"/>
    </row>
    <row r="60" spans="1:7" x14ac:dyDescent="0.25">
      <c r="A60" s="13" t="s">
        <v>1821</v>
      </c>
      <c r="B60" s="31" t="s">
        <v>1822</v>
      </c>
      <c r="C60" s="31" t="s">
        <v>691</v>
      </c>
      <c r="D60" s="14">
        <v>50999</v>
      </c>
      <c r="E60" s="15">
        <v>110.58</v>
      </c>
      <c r="F60" s="16">
        <v>4.7000000000000002E-3</v>
      </c>
      <c r="G60" s="16"/>
    </row>
    <row r="61" spans="1:7" x14ac:dyDescent="0.25">
      <c r="A61" s="13" t="s">
        <v>851</v>
      </c>
      <c r="B61" s="31" t="s">
        <v>852</v>
      </c>
      <c r="C61" s="31" t="s">
        <v>478</v>
      </c>
      <c r="D61" s="14">
        <v>6639</v>
      </c>
      <c r="E61" s="15">
        <v>109</v>
      </c>
      <c r="F61" s="16">
        <v>4.7000000000000002E-3</v>
      </c>
      <c r="G61" s="16"/>
    </row>
    <row r="62" spans="1:7" x14ac:dyDescent="0.25">
      <c r="A62" s="13" t="s">
        <v>2744</v>
      </c>
      <c r="B62" s="31" t="s">
        <v>2745</v>
      </c>
      <c r="C62" s="31" t="s">
        <v>470</v>
      </c>
      <c r="D62" s="14">
        <v>18016</v>
      </c>
      <c r="E62" s="15">
        <v>108.77</v>
      </c>
      <c r="F62" s="16">
        <v>4.7000000000000002E-3</v>
      </c>
      <c r="G62" s="16"/>
    </row>
    <row r="63" spans="1:7" x14ac:dyDescent="0.25">
      <c r="A63" s="13" t="s">
        <v>631</v>
      </c>
      <c r="B63" s="31" t="s">
        <v>632</v>
      </c>
      <c r="C63" s="31" t="s">
        <v>386</v>
      </c>
      <c r="D63" s="14">
        <v>1791</v>
      </c>
      <c r="E63" s="15">
        <v>108.14</v>
      </c>
      <c r="F63" s="16">
        <v>4.5999999999999999E-3</v>
      </c>
      <c r="G63" s="16"/>
    </row>
    <row r="64" spans="1:7" x14ac:dyDescent="0.25">
      <c r="A64" s="13" t="s">
        <v>578</v>
      </c>
      <c r="B64" s="31" t="s">
        <v>579</v>
      </c>
      <c r="C64" s="31" t="s">
        <v>580</v>
      </c>
      <c r="D64" s="14">
        <v>76883</v>
      </c>
      <c r="E64" s="15">
        <v>103.5</v>
      </c>
      <c r="F64" s="16">
        <v>4.4000000000000003E-3</v>
      </c>
      <c r="G64" s="16"/>
    </row>
    <row r="65" spans="1:7" x14ac:dyDescent="0.25">
      <c r="A65" s="13" t="s">
        <v>366</v>
      </c>
      <c r="B65" s="31" t="s">
        <v>367</v>
      </c>
      <c r="C65" s="31" t="s">
        <v>368</v>
      </c>
      <c r="D65" s="14">
        <v>8132</v>
      </c>
      <c r="E65" s="15">
        <v>102.53</v>
      </c>
      <c r="F65" s="16">
        <v>4.4000000000000003E-3</v>
      </c>
      <c r="G65" s="16"/>
    </row>
    <row r="66" spans="1:7" x14ac:dyDescent="0.25">
      <c r="A66" s="13" t="s">
        <v>1023</v>
      </c>
      <c r="B66" s="31" t="s">
        <v>1024</v>
      </c>
      <c r="C66" s="31" t="s">
        <v>532</v>
      </c>
      <c r="D66" s="14">
        <v>9185</v>
      </c>
      <c r="E66" s="15">
        <v>102.48</v>
      </c>
      <c r="F66" s="16">
        <v>4.4000000000000003E-3</v>
      </c>
      <c r="G66" s="16"/>
    </row>
    <row r="67" spans="1:7" x14ac:dyDescent="0.25">
      <c r="A67" s="13" t="s">
        <v>468</v>
      </c>
      <c r="B67" s="31" t="s">
        <v>469</v>
      </c>
      <c r="C67" s="31" t="s">
        <v>470</v>
      </c>
      <c r="D67" s="14">
        <v>2891</v>
      </c>
      <c r="E67" s="15">
        <v>100.72</v>
      </c>
      <c r="F67" s="16">
        <v>4.3E-3</v>
      </c>
      <c r="G67" s="16"/>
    </row>
    <row r="68" spans="1:7" x14ac:dyDescent="0.25">
      <c r="A68" s="13" t="s">
        <v>641</v>
      </c>
      <c r="B68" s="31" t="s">
        <v>642</v>
      </c>
      <c r="C68" s="31" t="s">
        <v>643</v>
      </c>
      <c r="D68" s="14">
        <v>222</v>
      </c>
      <c r="E68" s="15">
        <v>99.29</v>
      </c>
      <c r="F68" s="16">
        <v>4.3E-3</v>
      </c>
      <c r="G68" s="16"/>
    </row>
    <row r="69" spans="1:7" x14ac:dyDescent="0.25">
      <c r="A69" s="13" t="s">
        <v>415</v>
      </c>
      <c r="B69" s="31" t="s">
        <v>416</v>
      </c>
      <c r="C69" s="31" t="s">
        <v>417</v>
      </c>
      <c r="D69" s="14">
        <v>6773</v>
      </c>
      <c r="E69" s="15">
        <v>99.12</v>
      </c>
      <c r="F69" s="16">
        <v>4.1999999999999997E-3</v>
      </c>
      <c r="G69" s="16"/>
    </row>
    <row r="70" spans="1:7" x14ac:dyDescent="0.25">
      <c r="A70" s="13" t="s">
        <v>787</v>
      </c>
      <c r="B70" s="31" t="s">
        <v>788</v>
      </c>
      <c r="C70" s="31" t="s">
        <v>376</v>
      </c>
      <c r="D70" s="14">
        <v>5890</v>
      </c>
      <c r="E70" s="15">
        <v>98.63</v>
      </c>
      <c r="F70" s="16">
        <v>4.1999999999999997E-3</v>
      </c>
      <c r="G70" s="16"/>
    </row>
    <row r="71" spans="1:7" x14ac:dyDescent="0.25">
      <c r="A71" s="13" t="s">
        <v>853</v>
      </c>
      <c r="B71" s="31" t="s">
        <v>854</v>
      </c>
      <c r="C71" s="31" t="s">
        <v>386</v>
      </c>
      <c r="D71" s="14">
        <v>6447</v>
      </c>
      <c r="E71" s="15">
        <v>97.32</v>
      </c>
      <c r="F71" s="16">
        <v>4.1999999999999997E-3</v>
      </c>
      <c r="G71" s="16"/>
    </row>
    <row r="72" spans="1:7" x14ac:dyDescent="0.25">
      <c r="A72" s="13" t="s">
        <v>537</v>
      </c>
      <c r="B72" s="31" t="s">
        <v>538</v>
      </c>
      <c r="C72" s="31" t="s">
        <v>539</v>
      </c>
      <c r="D72" s="14">
        <v>33182</v>
      </c>
      <c r="E72" s="15">
        <v>97.11</v>
      </c>
      <c r="F72" s="16">
        <v>4.1999999999999997E-3</v>
      </c>
      <c r="G72" s="16"/>
    </row>
    <row r="73" spans="1:7" x14ac:dyDescent="0.25">
      <c r="A73" s="13" t="s">
        <v>1383</v>
      </c>
      <c r="B73" s="31" t="s">
        <v>1384</v>
      </c>
      <c r="C73" s="31" t="s">
        <v>368</v>
      </c>
      <c r="D73" s="14">
        <v>4196</v>
      </c>
      <c r="E73" s="15">
        <v>96.54</v>
      </c>
      <c r="F73" s="16">
        <v>4.1000000000000003E-3</v>
      </c>
      <c r="G73" s="16"/>
    </row>
    <row r="74" spans="1:7" x14ac:dyDescent="0.25">
      <c r="A74" s="13" t="s">
        <v>1850</v>
      </c>
      <c r="B74" s="31" t="s">
        <v>1851</v>
      </c>
      <c r="C74" s="31" t="s">
        <v>501</v>
      </c>
      <c r="D74" s="14">
        <v>20213</v>
      </c>
      <c r="E74" s="15">
        <v>96.27</v>
      </c>
      <c r="F74" s="16">
        <v>4.1000000000000003E-3</v>
      </c>
      <c r="G74" s="16"/>
    </row>
    <row r="75" spans="1:7" x14ac:dyDescent="0.25">
      <c r="A75" s="13" t="s">
        <v>410</v>
      </c>
      <c r="B75" s="31" t="s">
        <v>411</v>
      </c>
      <c r="C75" s="31" t="s">
        <v>363</v>
      </c>
      <c r="D75" s="14">
        <v>1892</v>
      </c>
      <c r="E75" s="15">
        <v>95.79</v>
      </c>
      <c r="F75" s="16">
        <v>4.1000000000000003E-3</v>
      </c>
      <c r="G75" s="16"/>
    </row>
    <row r="76" spans="1:7" x14ac:dyDescent="0.25">
      <c r="A76" s="13" t="s">
        <v>1031</v>
      </c>
      <c r="B76" s="31" t="s">
        <v>1032</v>
      </c>
      <c r="C76" s="31" t="s">
        <v>603</v>
      </c>
      <c r="D76" s="14">
        <v>13591</v>
      </c>
      <c r="E76" s="15">
        <v>95.67</v>
      </c>
      <c r="F76" s="16">
        <v>4.1000000000000003E-3</v>
      </c>
      <c r="G76" s="16"/>
    </row>
    <row r="77" spans="1:7" x14ac:dyDescent="0.25">
      <c r="A77" s="13" t="s">
        <v>591</v>
      </c>
      <c r="B77" s="31" t="s">
        <v>592</v>
      </c>
      <c r="C77" s="31" t="s">
        <v>473</v>
      </c>
      <c r="D77" s="14">
        <v>35990</v>
      </c>
      <c r="E77" s="15">
        <v>94.51</v>
      </c>
      <c r="F77" s="16">
        <v>4.1000000000000003E-3</v>
      </c>
      <c r="G77" s="16"/>
    </row>
    <row r="78" spans="1:7" x14ac:dyDescent="0.25">
      <c r="A78" s="13" t="s">
        <v>1848</v>
      </c>
      <c r="B78" s="31" t="s">
        <v>1849</v>
      </c>
      <c r="C78" s="31" t="s">
        <v>403</v>
      </c>
      <c r="D78" s="14">
        <v>12097</v>
      </c>
      <c r="E78" s="15">
        <v>93.84</v>
      </c>
      <c r="F78" s="16">
        <v>4.0000000000000001E-3</v>
      </c>
      <c r="G78" s="16"/>
    </row>
    <row r="79" spans="1:7" x14ac:dyDescent="0.25">
      <c r="A79" s="13" t="s">
        <v>2746</v>
      </c>
      <c r="B79" s="31" t="s">
        <v>2747</v>
      </c>
      <c r="C79" s="31" t="s">
        <v>1419</v>
      </c>
      <c r="D79" s="14">
        <v>127674</v>
      </c>
      <c r="E79" s="15">
        <v>92.78</v>
      </c>
      <c r="F79" s="16">
        <v>4.0000000000000001E-3</v>
      </c>
      <c r="G79" s="16"/>
    </row>
    <row r="80" spans="1:7" x14ac:dyDescent="0.25">
      <c r="A80" s="13" t="s">
        <v>2748</v>
      </c>
      <c r="B80" s="31" t="s">
        <v>2749</v>
      </c>
      <c r="C80" s="31" t="s">
        <v>386</v>
      </c>
      <c r="D80" s="14">
        <v>2301</v>
      </c>
      <c r="E80" s="15">
        <v>91.32</v>
      </c>
      <c r="F80" s="16">
        <v>3.8999999999999998E-3</v>
      </c>
      <c r="G80" s="16"/>
    </row>
    <row r="81" spans="1:7" x14ac:dyDescent="0.25">
      <c r="A81" s="13" t="s">
        <v>418</v>
      </c>
      <c r="B81" s="31" t="s">
        <v>419</v>
      </c>
      <c r="C81" s="31" t="s">
        <v>420</v>
      </c>
      <c r="D81" s="14">
        <v>1030</v>
      </c>
      <c r="E81" s="15">
        <v>91.13</v>
      </c>
      <c r="F81" s="16">
        <v>3.8999999999999998E-3</v>
      </c>
      <c r="G81" s="16"/>
    </row>
    <row r="82" spans="1:7" x14ac:dyDescent="0.25">
      <c r="A82" s="13" t="s">
        <v>557</v>
      </c>
      <c r="B82" s="31" t="s">
        <v>558</v>
      </c>
      <c r="C82" s="31" t="s">
        <v>363</v>
      </c>
      <c r="D82" s="14">
        <v>3701</v>
      </c>
      <c r="E82" s="15">
        <v>90.13</v>
      </c>
      <c r="F82" s="16">
        <v>3.8999999999999998E-3</v>
      </c>
      <c r="G82" s="16"/>
    </row>
    <row r="83" spans="1:7" x14ac:dyDescent="0.25">
      <c r="A83" s="13" t="s">
        <v>629</v>
      </c>
      <c r="B83" s="31" t="s">
        <v>630</v>
      </c>
      <c r="C83" s="31" t="s">
        <v>561</v>
      </c>
      <c r="D83" s="14">
        <v>867</v>
      </c>
      <c r="E83" s="15">
        <v>88.39</v>
      </c>
      <c r="F83" s="16">
        <v>3.8E-3</v>
      </c>
      <c r="G83" s="16"/>
    </row>
    <row r="84" spans="1:7" x14ac:dyDescent="0.25">
      <c r="A84" s="13" t="s">
        <v>485</v>
      </c>
      <c r="B84" s="31" t="s">
        <v>486</v>
      </c>
      <c r="C84" s="31" t="s">
        <v>386</v>
      </c>
      <c r="D84" s="14">
        <v>2195</v>
      </c>
      <c r="E84" s="15">
        <v>88.32</v>
      </c>
      <c r="F84" s="16">
        <v>3.8E-3</v>
      </c>
      <c r="G84" s="16"/>
    </row>
    <row r="85" spans="1:7" x14ac:dyDescent="0.25">
      <c r="A85" s="13" t="s">
        <v>423</v>
      </c>
      <c r="B85" s="31" t="s">
        <v>424</v>
      </c>
      <c r="C85" s="31" t="s">
        <v>425</v>
      </c>
      <c r="D85" s="14">
        <v>5075</v>
      </c>
      <c r="E85" s="15">
        <v>88.11</v>
      </c>
      <c r="F85" s="16">
        <v>3.8E-3</v>
      </c>
      <c r="G85" s="16"/>
    </row>
    <row r="86" spans="1:7" x14ac:dyDescent="0.25">
      <c r="A86" s="13" t="s">
        <v>1832</v>
      </c>
      <c r="B86" s="31" t="s">
        <v>1833</v>
      </c>
      <c r="C86" s="31" t="s">
        <v>525</v>
      </c>
      <c r="D86" s="14">
        <v>3448</v>
      </c>
      <c r="E86" s="15">
        <v>86.51</v>
      </c>
      <c r="F86" s="16">
        <v>3.7000000000000002E-3</v>
      </c>
      <c r="G86" s="16"/>
    </row>
    <row r="87" spans="1:7" x14ac:dyDescent="0.25">
      <c r="A87" s="13" t="s">
        <v>551</v>
      </c>
      <c r="B87" s="31" t="s">
        <v>552</v>
      </c>
      <c r="C87" s="31" t="s">
        <v>425</v>
      </c>
      <c r="D87" s="14">
        <v>3817</v>
      </c>
      <c r="E87" s="15">
        <v>86.22</v>
      </c>
      <c r="F87" s="16">
        <v>3.7000000000000002E-3</v>
      </c>
      <c r="G87" s="16"/>
    </row>
    <row r="88" spans="1:7" x14ac:dyDescent="0.25">
      <c r="A88" s="13" t="s">
        <v>1079</v>
      </c>
      <c r="B88" s="31" t="s">
        <v>1080</v>
      </c>
      <c r="C88" s="31" t="s">
        <v>1076</v>
      </c>
      <c r="D88" s="14">
        <v>26686</v>
      </c>
      <c r="E88" s="15">
        <v>84.38</v>
      </c>
      <c r="F88" s="16">
        <v>3.5999999999999999E-3</v>
      </c>
      <c r="G88" s="16"/>
    </row>
    <row r="89" spans="1:7" x14ac:dyDescent="0.25">
      <c r="A89" s="13" t="s">
        <v>1834</v>
      </c>
      <c r="B89" s="31" t="s">
        <v>1835</v>
      </c>
      <c r="C89" s="31" t="s">
        <v>580</v>
      </c>
      <c r="D89" s="14">
        <v>8904</v>
      </c>
      <c r="E89" s="15">
        <v>84.14</v>
      </c>
      <c r="F89" s="16">
        <v>3.5999999999999999E-3</v>
      </c>
      <c r="G89" s="16"/>
    </row>
    <row r="90" spans="1:7" x14ac:dyDescent="0.25">
      <c r="A90" s="13" t="s">
        <v>1989</v>
      </c>
      <c r="B90" s="31" t="s">
        <v>1990</v>
      </c>
      <c r="C90" s="31" t="s">
        <v>393</v>
      </c>
      <c r="D90" s="14">
        <v>924291</v>
      </c>
      <c r="E90" s="15">
        <v>83.65</v>
      </c>
      <c r="F90" s="16">
        <v>3.5999999999999999E-3</v>
      </c>
      <c r="G90" s="16"/>
    </row>
    <row r="91" spans="1:7" x14ac:dyDescent="0.25">
      <c r="A91" s="13" t="s">
        <v>543</v>
      </c>
      <c r="B91" s="31" t="s">
        <v>544</v>
      </c>
      <c r="C91" s="31" t="s">
        <v>545</v>
      </c>
      <c r="D91" s="14">
        <v>21045</v>
      </c>
      <c r="E91" s="15">
        <v>83.32</v>
      </c>
      <c r="F91" s="16">
        <v>3.5999999999999999E-3</v>
      </c>
      <c r="G91" s="16"/>
    </row>
    <row r="92" spans="1:7" x14ac:dyDescent="0.25">
      <c r="A92" s="13" t="s">
        <v>2750</v>
      </c>
      <c r="B92" s="31" t="s">
        <v>2751</v>
      </c>
      <c r="C92" s="31" t="s">
        <v>425</v>
      </c>
      <c r="D92" s="14">
        <v>10662</v>
      </c>
      <c r="E92" s="15">
        <v>82.97</v>
      </c>
      <c r="F92" s="16">
        <v>3.5999999999999999E-3</v>
      </c>
      <c r="G92" s="16"/>
    </row>
    <row r="93" spans="1:7" x14ac:dyDescent="0.25">
      <c r="A93" s="13" t="s">
        <v>1385</v>
      </c>
      <c r="B93" s="31" t="s">
        <v>1386</v>
      </c>
      <c r="C93" s="31" t="s">
        <v>376</v>
      </c>
      <c r="D93" s="14">
        <v>26274</v>
      </c>
      <c r="E93" s="15">
        <v>81.95</v>
      </c>
      <c r="F93" s="16">
        <v>3.5000000000000001E-3</v>
      </c>
      <c r="G93" s="16"/>
    </row>
    <row r="94" spans="1:7" x14ac:dyDescent="0.25">
      <c r="A94" s="13" t="s">
        <v>587</v>
      </c>
      <c r="B94" s="31" t="s">
        <v>588</v>
      </c>
      <c r="C94" s="31" t="s">
        <v>373</v>
      </c>
      <c r="D94" s="14">
        <v>48496</v>
      </c>
      <c r="E94" s="15">
        <v>81.91</v>
      </c>
      <c r="F94" s="16">
        <v>3.5000000000000001E-3</v>
      </c>
      <c r="G94" s="16"/>
    </row>
    <row r="95" spans="1:7" x14ac:dyDescent="0.25">
      <c r="A95" s="13" t="s">
        <v>2752</v>
      </c>
      <c r="B95" s="31" t="s">
        <v>2753</v>
      </c>
      <c r="C95" s="31" t="s">
        <v>349</v>
      </c>
      <c r="D95" s="14">
        <v>72</v>
      </c>
      <c r="E95" s="15">
        <v>81.819999999999993</v>
      </c>
      <c r="F95" s="16">
        <v>3.5000000000000001E-3</v>
      </c>
      <c r="G95" s="16"/>
    </row>
    <row r="96" spans="1:7" x14ac:dyDescent="0.25">
      <c r="A96" s="13" t="s">
        <v>564</v>
      </c>
      <c r="B96" s="31" t="s">
        <v>565</v>
      </c>
      <c r="C96" s="31" t="s">
        <v>376</v>
      </c>
      <c r="D96" s="14">
        <v>5806</v>
      </c>
      <c r="E96" s="15">
        <v>81.819999999999993</v>
      </c>
      <c r="F96" s="16">
        <v>3.5000000000000001E-3</v>
      </c>
      <c r="G96" s="16"/>
    </row>
    <row r="97" spans="1:7" x14ac:dyDescent="0.25">
      <c r="A97" s="13" t="s">
        <v>476</v>
      </c>
      <c r="B97" s="31" t="s">
        <v>477</v>
      </c>
      <c r="C97" s="31" t="s">
        <v>478</v>
      </c>
      <c r="D97" s="14">
        <v>6006</v>
      </c>
      <c r="E97" s="15">
        <v>81.650000000000006</v>
      </c>
      <c r="F97" s="16">
        <v>3.5000000000000001E-3</v>
      </c>
      <c r="G97" s="16"/>
    </row>
    <row r="98" spans="1:7" x14ac:dyDescent="0.25">
      <c r="A98" s="13" t="s">
        <v>471</v>
      </c>
      <c r="B98" s="31" t="s">
        <v>472</v>
      </c>
      <c r="C98" s="31" t="s">
        <v>473</v>
      </c>
      <c r="D98" s="14">
        <v>19417</v>
      </c>
      <c r="E98" s="15">
        <v>81.64</v>
      </c>
      <c r="F98" s="16">
        <v>3.5000000000000001E-3</v>
      </c>
      <c r="G98" s="16"/>
    </row>
    <row r="99" spans="1:7" x14ac:dyDescent="0.25">
      <c r="A99" s="13" t="s">
        <v>2754</v>
      </c>
      <c r="B99" s="31" t="s">
        <v>2755</v>
      </c>
      <c r="C99" s="31" t="s">
        <v>2472</v>
      </c>
      <c r="D99" s="14">
        <v>123045</v>
      </c>
      <c r="E99" s="15">
        <v>81.33</v>
      </c>
      <c r="F99" s="16">
        <v>3.5000000000000001E-3</v>
      </c>
      <c r="G99" s="16"/>
    </row>
    <row r="100" spans="1:7" x14ac:dyDescent="0.25">
      <c r="A100" s="13" t="s">
        <v>1045</v>
      </c>
      <c r="B100" s="31" t="s">
        <v>1046</v>
      </c>
      <c r="C100" s="31" t="s">
        <v>349</v>
      </c>
      <c r="D100" s="14">
        <v>15953</v>
      </c>
      <c r="E100" s="15">
        <v>80.45</v>
      </c>
      <c r="F100" s="16">
        <v>3.3999999999999998E-3</v>
      </c>
      <c r="G100" s="16"/>
    </row>
    <row r="101" spans="1:7" x14ac:dyDescent="0.25">
      <c r="A101" s="13" t="s">
        <v>574</v>
      </c>
      <c r="B101" s="31" t="s">
        <v>575</v>
      </c>
      <c r="C101" s="31" t="s">
        <v>379</v>
      </c>
      <c r="D101" s="14">
        <v>13488</v>
      </c>
      <c r="E101" s="15">
        <v>80.16</v>
      </c>
      <c r="F101" s="16">
        <v>3.3999999999999998E-3</v>
      </c>
      <c r="G101" s="16"/>
    </row>
    <row r="102" spans="1:7" x14ac:dyDescent="0.25">
      <c r="A102" s="13" t="s">
        <v>841</v>
      </c>
      <c r="B102" s="31" t="s">
        <v>842</v>
      </c>
      <c r="C102" s="31" t="s">
        <v>349</v>
      </c>
      <c r="D102" s="14">
        <v>2862</v>
      </c>
      <c r="E102" s="15">
        <v>79.31</v>
      </c>
      <c r="F102" s="16">
        <v>3.3999999999999998E-3</v>
      </c>
      <c r="G102" s="16"/>
    </row>
    <row r="103" spans="1:7" x14ac:dyDescent="0.25">
      <c r="A103" s="13" t="s">
        <v>412</v>
      </c>
      <c r="B103" s="31" t="s">
        <v>413</v>
      </c>
      <c r="C103" s="31" t="s">
        <v>414</v>
      </c>
      <c r="D103" s="14">
        <v>1820</v>
      </c>
      <c r="E103" s="15">
        <v>78.7</v>
      </c>
      <c r="F103" s="16">
        <v>3.3999999999999998E-3</v>
      </c>
      <c r="G103" s="16"/>
    </row>
    <row r="104" spans="1:7" x14ac:dyDescent="0.25">
      <c r="A104" s="13" t="s">
        <v>2756</v>
      </c>
      <c r="B104" s="31" t="s">
        <v>2757</v>
      </c>
      <c r="C104" s="31" t="s">
        <v>376</v>
      </c>
      <c r="D104" s="14">
        <v>1234</v>
      </c>
      <c r="E104" s="15">
        <v>78.19</v>
      </c>
      <c r="F104" s="16">
        <v>3.3999999999999998E-3</v>
      </c>
      <c r="G104" s="16"/>
    </row>
    <row r="105" spans="1:7" x14ac:dyDescent="0.25">
      <c r="A105" s="13" t="s">
        <v>1381</v>
      </c>
      <c r="B105" s="31" t="s">
        <v>1382</v>
      </c>
      <c r="C105" s="31" t="s">
        <v>550</v>
      </c>
      <c r="D105" s="14">
        <v>3323</v>
      </c>
      <c r="E105" s="15">
        <v>76.87</v>
      </c>
      <c r="F105" s="16">
        <v>3.3E-3</v>
      </c>
      <c r="G105" s="16"/>
    </row>
    <row r="106" spans="1:7" x14ac:dyDescent="0.25">
      <c r="A106" s="13" t="s">
        <v>408</v>
      </c>
      <c r="B106" s="31" t="s">
        <v>409</v>
      </c>
      <c r="C106" s="31" t="s">
        <v>376</v>
      </c>
      <c r="D106" s="14">
        <v>841</v>
      </c>
      <c r="E106" s="15">
        <v>76.72</v>
      </c>
      <c r="F106" s="16">
        <v>3.3E-3</v>
      </c>
      <c r="G106" s="16"/>
    </row>
    <row r="107" spans="1:7" x14ac:dyDescent="0.25">
      <c r="A107" s="13" t="s">
        <v>2758</v>
      </c>
      <c r="B107" s="31" t="s">
        <v>2759</v>
      </c>
      <c r="C107" s="31" t="s">
        <v>414</v>
      </c>
      <c r="D107" s="14">
        <v>9813</v>
      </c>
      <c r="E107" s="15">
        <v>76.55</v>
      </c>
      <c r="F107" s="16">
        <v>3.3E-3</v>
      </c>
      <c r="G107" s="16"/>
    </row>
    <row r="108" spans="1:7" x14ac:dyDescent="0.25">
      <c r="A108" s="13" t="s">
        <v>1856</v>
      </c>
      <c r="B108" s="31" t="s">
        <v>1857</v>
      </c>
      <c r="C108" s="31" t="s">
        <v>478</v>
      </c>
      <c r="D108" s="14">
        <v>4190</v>
      </c>
      <c r="E108" s="15">
        <v>75.95</v>
      </c>
      <c r="F108" s="16">
        <v>3.3E-3</v>
      </c>
      <c r="G108" s="16"/>
    </row>
    <row r="109" spans="1:7" x14ac:dyDescent="0.25">
      <c r="A109" s="13" t="s">
        <v>2760</v>
      </c>
      <c r="B109" s="31" t="s">
        <v>2761</v>
      </c>
      <c r="C109" s="31" t="s">
        <v>580</v>
      </c>
      <c r="D109" s="14">
        <v>11616</v>
      </c>
      <c r="E109" s="15">
        <v>75.89</v>
      </c>
      <c r="F109" s="16">
        <v>3.3E-3</v>
      </c>
      <c r="G109" s="16"/>
    </row>
    <row r="110" spans="1:7" x14ac:dyDescent="0.25">
      <c r="A110" s="13" t="s">
        <v>633</v>
      </c>
      <c r="B110" s="31" t="s">
        <v>634</v>
      </c>
      <c r="C110" s="31" t="s">
        <v>470</v>
      </c>
      <c r="D110" s="14">
        <v>4188</v>
      </c>
      <c r="E110" s="15">
        <v>75.78</v>
      </c>
      <c r="F110" s="16">
        <v>3.2000000000000002E-3</v>
      </c>
      <c r="G110" s="16"/>
    </row>
    <row r="111" spans="1:7" x14ac:dyDescent="0.25">
      <c r="A111" s="13" t="s">
        <v>528</v>
      </c>
      <c r="B111" s="31" t="s">
        <v>529</v>
      </c>
      <c r="C111" s="31" t="s">
        <v>363</v>
      </c>
      <c r="D111" s="14">
        <v>5100</v>
      </c>
      <c r="E111" s="15">
        <v>75.45</v>
      </c>
      <c r="F111" s="16">
        <v>3.2000000000000002E-3</v>
      </c>
      <c r="G111" s="16"/>
    </row>
    <row r="112" spans="1:7" x14ac:dyDescent="0.25">
      <c r="A112" s="13" t="s">
        <v>1836</v>
      </c>
      <c r="B112" s="31" t="s">
        <v>1837</v>
      </c>
      <c r="C112" s="31" t="s">
        <v>1419</v>
      </c>
      <c r="D112" s="14">
        <v>6839</v>
      </c>
      <c r="E112" s="15">
        <v>75.180000000000007</v>
      </c>
      <c r="F112" s="16">
        <v>3.2000000000000002E-3</v>
      </c>
      <c r="G112" s="16"/>
    </row>
    <row r="113" spans="1:7" x14ac:dyDescent="0.25">
      <c r="A113" s="13" t="s">
        <v>857</v>
      </c>
      <c r="B113" s="31" t="s">
        <v>858</v>
      </c>
      <c r="C113" s="31" t="s">
        <v>425</v>
      </c>
      <c r="D113" s="14">
        <v>30443</v>
      </c>
      <c r="E113" s="15">
        <v>73.569999999999993</v>
      </c>
      <c r="F113" s="16">
        <v>3.2000000000000002E-3</v>
      </c>
      <c r="G113" s="16"/>
    </row>
    <row r="114" spans="1:7" x14ac:dyDescent="0.25">
      <c r="A114" s="13" t="s">
        <v>1041</v>
      </c>
      <c r="B114" s="31" t="s">
        <v>1042</v>
      </c>
      <c r="C114" s="31" t="s">
        <v>525</v>
      </c>
      <c r="D114" s="14">
        <v>1490</v>
      </c>
      <c r="E114" s="15">
        <v>72.040000000000006</v>
      </c>
      <c r="F114" s="16">
        <v>3.0999999999999999E-3</v>
      </c>
      <c r="G114" s="16"/>
    </row>
    <row r="115" spans="1:7" x14ac:dyDescent="0.25">
      <c r="A115" s="13" t="s">
        <v>2762</v>
      </c>
      <c r="B115" s="31" t="s">
        <v>2763</v>
      </c>
      <c r="C115" s="31" t="s">
        <v>875</v>
      </c>
      <c r="D115" s="14">
        <v>3907</v>
      </c>
      <c r="E115" s="15">
        <v>71.290000000000006</v>
      </c>
      <c r="F115" s="16">
        <v>3.0999999999999999E-3</v>
      </c>
      <c r="G115" s="16"/>
    </row>
    <row r="116" spans="1:7" x14ac:dyDescent="0.25">
      <c r="A116" s="13" t="s">
        <v>797</v>
      </c>
      <c r="B116" s="31" t="s">
        <v>798</v>
      </c>
      <c r="C116" s="31" t="s">
        <v>425</v>
      </c>
      <c r="D116" s="14">
        <v>12968</v>
      </c>
      <c r="E116" s="15">
        <v>70.510000000000005</v>
      </c>
      <c r="F116" s="16">
        <v>3.0000000000000001E-3</v>
      </c>
      <c r="G116" s="16"/>
    </row>
    <row r="117" spans="1:7" x14ac:dyDescent="0.25">
      <c r="A117" s="13" t="s">
        <v>581</v>
      </c>
      <c r="B117" s="31" t="s">
        <v>582</v>
      </c>
      <c r="C117" s="31" t="s">
        <v>355</v>
      </c>
      <c r="D117" s="14">
        <v>12580</v>
      </c>
      <c r="E117" s="15">
        <v>69.91</v>
      </c>
      <c r="F117" s="16">
        <v>3.0000000000000001E-3</v>
      </c>
      <c r="G117" s="16"/>
    </row>
    <row r="118" spans="1:7" x14ac:dyDescent="0.25">
      <c r="A118" s="13" t="s">
        <v>859</v>
      </c>
      <c r="B118" s="31" t="s">
        <v>860</v>
      </c>
      <c r="C118" s="31" t="s">
        <v>363</v>
      </c>
      <c r="D118" s="14">
        <v>4835</v>
      </c>
      <c r="E118" s="15">
        <v>69.78</v>
      </c>
      <c r="F118" s="16">
        <v>3.0000000000000001E-3</v>
      </c>
      <c r="G118" s="16"/>
    </row>
    <row r="119" spans="1:7" x14ac:dyDescent="0.25">
      <c r="A119" s="13" t="s">
        <v>426</v>
      </c>
      <c r="B119" s="31" t="s">
        <v>427</v>
      </c>
      <c r="C119" s="31" t="s">
        <v>428</v>
      </c>
      <c r="D119" s="14">
        <v>15729</v>
      </c>
      <c r="E119" s="15">
        <v>69.430000000000007</v>
      </c>
      <c r="F119" s="16">
        <v>3.0000000000000001E-3</v>
      </c>
      <c r="G119" s="16"/>
    </row>
    <row r="120" spans="1:7" x14ac:dyDescent="0.25">
      <c r="A120" s="13" t="s">
        <v>625</v>
      </c>
      <c r="B120" s="31" t="s">
        <v>626</v>
      </c>
      <c r="C120" s="31" t="s">
        <v>539</v>
      </c>
      <c r="D120" s="14">
        <v>1762</v>
      </c>
      <c r="E120" s="15">
        <v>69.37</v>
      </c>
      <c r="F120" s="16">
        <v>3.0000000000000001E-3</v>
      </c>
      <c r="G120" s="16"/>
    </row>
    <row r="121" spans="1:7" x14ac:dyDescent="0.25">
      <c r="A121" s="13" t="s">
        <v>1081</v>
      </c>
      <c r="B121" s="31" t="s">
        <v>1082</v>
      </c>
      <c r="C121" s="31" t="s">
        <v>363</v>
      </c>
      <c r="D121" s="14">
        <v>5659</v>
      </c>
      <c r="E121" s="15">
        <v>68.89</v>
      </c>
      <c r="F121" s="16">
        <v>3.0000000000000001E-3</v>
      </c>
      <c r="G121" s="16"/>
    </row>
    <row r="122" spans="1:7" x14ac:dyDescent="0.25">
      <c r="A122" s="13" t="s">
        <v>1846</v>
      </c>
      <c r="B122" s="31" t="s">
        <v>1847</v>
      </c>
      <c r="C122" s="31" t="s">
        <v>368</v>
      </c>
      <c r="D122" s="14">
        <v>13652</v>
      </c>
      <c r="E122" s="15">
        <v>68.680000000000007</v>
      </c>
      <c r="F122" s="16">
        <v>2.8999999999999998E-3</v>
      </c>
      <c r="G122" s="16"/>
    </row>
    <row r="123" spans="1:7" x14ac:dyDescent="0.25">
      <c r="A123" s="13" t="s">
        <v>1140</v>
      </c>
      <c r="B123" s="31" t="s">
        <v>1141</v>
      </c>
      <c r="C123" s="31" t="s">
        <v>393</v>
      </c>
      <c r="D123" s="14">
        <v>4181</v>
      </c>
      <c r="E123" s="15">
        <v>68.28</v>
      </c>
      <c r="F123" s="16">
        <v>2.8999999999999998E-3</v>
      </c>
      <c r="G123" s="16"/>
    </row>
    <row r="124" spans="1:7" x14ac:dyDescent="0.25">
      <c r="A124" s="13" t="s">
        <v>441</v>
      </c>
      <c r="B124" s="31" t="s">
        <v>442</v>
      </c>
      <c r="C124" s="31" t="s">
        <v>440</v>
      </c>
      <c r="D124" s="14">
        <v>12428</v>
      </c>
      <c r="E124" s="15">
        <v>66.709999999999994</v>
      </c>
      <c r="F124" s="16">
        <v>2.8999999999999998E-3</v>
      </c>
      <c r="G124" s="16"/>
    </row>
    <row r="125" spans="1:7" x14ac:dyDescent="0.25">
      <c r="A125" s="13" t="s">
        <v>847</v>
      </c>
      <c r="B125" s="31" t="s">
        <v>848</v>
      </c>
      <c r="C125" s="31" t="s">
        <v>386</v>
      </c>
      <c r="D125" s="14">
        <v>4401</v>
      </c>
      <c r="E125" s="15">
        <v>66.34</v>
      </c>
      <c r="F125" s="16">
        <v>2.8E-3</v>
      </c>
      <c r="G125" s="16"/>
    </row>
    <row r="126" spans="1:7" x14ac:dyDescent="0.25">
      <c r="A126" s="13" t="s">
        <v>1064</v>
      </c>
      <c r="B126" s="31" t="s">
        <v>1065</v>
      </c>
      <c r="C126" s="31" t="s">
        <v>420</v>
      </c>
      <c r="D126" s="14">
        <v>1277</v>
      </c>
      <c r="E126" s="15">
        <v>66.33</v>
      </c>
      <c r="F126" s="16">
        <v>2.8E-3</v>
      </c>
      <c r="G126" s="16"/>
    </row>
    <row r="127" spans="1:7" x14ac:dyDescent="0.25">
      <c r="A127" s="13" t="s">
        <v>364</v>
      </c>
      <c r="B127" s="31" t="s">
        <v>365</v>
      </c>
      <c r="C127" s="31" t="s">
        <v>363</v>
      </c>
      <c r="D127" s="14">
        <v>1178</v>
      </c>
      <c r="E127" s="15">
        <v>65.709999999999994</v>
      </c>
      <c r="F127" s="16">
        <v>2.8E-3</v>
      </c>
      <c r="G127" s="16"/>
    </row>
    <row r="128" spans="1:7" x14ac:dyDescent="0.25">
      <c r="A128" s="13" t="s">
        <v>2764</v>
      </c>
      <c r="B128" s="31" t="s">
        <v>2765</v>
      </c>
      <c r="C128" s="31" t="s">
        <v>425</v>
      </c>
      <c r="D128" s="14">
        <v>10707</v>
      </c>
      <c r="E128" s="15">
        <v>64.040000000000006</v>
      </c>
      <c r="F128" s="16">
        <v>2.7000000000000001E-3</v>
      </c>
      <c r="G128" s="16"/>
    </row>
    <row r="129" spans="1:7" x14ac:dyDescent="0.25">
      <c r="A129" s="13" t="s">
        <v>546</v>
      </c>
      <c r="B129" s="31" t="s">
        <v>547</v>
      </c>
      <c r="C129" s="31" t="s">
        <v>360</v>
      </c>
      <c r="D129" s="14">
        <v>939</v>
      </c>
      <c r="E129" s="15">
        <v>63.95</v>
      </c>
      <c r="F129" s="16">
        <v>2.7000000000000001E-3</v>
      </c>
      <c r="G129" s="16"/>
    </row>
    <row r="130" spans="1:7" x14ac:dyDescent="0.25">
      <c r="A130" s="13" t="s">
        <v>530</v>
      </c>
      <c r="B130" s="31" t="s">
        <v>531</v>
      </c>
      <c r="C130" s="31" t="s">
        <v>532</v>
      </c>
      <c r="D130" s="14">
        <v>9918</v>
      </c>
      <c r="E130" s="15">
        <v>63.28</v>
      </c>
      <c r="F130" s="16">
        <v>2.7000000000000001E-3</v>
      </c>
      <c r="G130" s="16"/>
    </row>
    <row r="131" spans="1:7" x14ac:dyDescent="0.25">
      <c r="A131" s="13" t="s">
        <v>1838</v>
      </c>
      <c r="B131" s="31" t="s">
        <v>1839</v>
      </c>
      <c r="C131" s="31" t="s">
        <v>875</v>
      </c>
      <c r="D131" s="14">
        <v>6035</v>
      </c>
      <c r="E131" s="15">
        <v>61.84</v>
      </c>
      <c r="F131" s="16">
        <v>2.7000000000000001E-3</v>
      </c>
      <c r="G131" s="16"/>
    </row>
    <row r="132" spans="1:7" x14ac:dyDescent="0.25">
      <c r="A132" s="13" t="s">
        <v>799</v>
      </c>
      <c r="B132" s="31" t="s">
        <v>800</v>
      </c>
      <c r="C132" s="31" t="s">
        <v>532</v>
      </c>
      <c r="D132" s="14">
        <v>4152</v>
      </c>
      <c r="E132" s="15">
        <v>61.6</v>
      </c>
      <c r="F132" s="16">
        <v>2.5999999999999999E-3</v>
      </c>
      <c r="G132" s="16"/>
    </row>
    <row r="133" spans="1:7" x14ac:dyDescent="0.25">
      <c r="A133" s="13" t="s">
        <v>568</v>
      </c>
      <c r="B133" s="31" t="s">
        <v>569</v>
      </c>
      <c r="C133" s="31" t="s">
        <v>355</v>
      </c>
      <c r="D133" s="14">
        <v>6128</v>
      </c>
      <c r="E133" s="15">
        <v>60.74</v>
      </c>
      <c r="F133" s="16">
        <v>2.5999999999999999E-3</v>
      </c>
      <c r="G133" s="16"/>
    </row>
    <row r="134" spans="1:7" x14ac:dyDescent="0.25">
      <c r="A134" s="13" t="s">
        <v>2007</v>
      </c>
      <c r="B134" s="31" t="s">
        <v>2008</v>
      </c>
      <c r="C134" s="31" t="s">
        <v>349</v>
      </c>
      <c r="D134" s="14">
        <v>16203</v>
      </c>
      <c r="E134" s="15">
        <v>60.68</v>
      </c>
      <c r="F134" s="16">
        <v>2.5999999999999999E-3</v>
      </c>
      <c r="G134" s="16"/>
    </row>
    <row r="135" spans="1:7" x14ac:dyDescent="0.25">
      <c r="A135" s="13" t="s">
        <v>831</v>
      </c>
      <c r="B135" s="31" t="s">
        <v>832</v>
      </c>
      <c r="C135" s="31" t="s">
        <v>349</v>
      </c>
      <c r="D135" s="14">
        <v>6365</v>
      </c>
      <c r="E135" s="15">
        <v>60.19</v>
      </c>
      <c r="F135" s="16">
        <v>2.5999999999999999E-3</v>
      </c>
      <c r="G135" s="16"/>
    </row>
    <row r="136" spans="1:7" x14ac:dyDescent="0.25">
      <c r="A136" s="13" t="s">
        <v>1043</v>
      </c>
      <c r="B136" s="31" t="s">
        <v>1044</v>
      </c>
      <c r="C136" s="31" t="s">
        <v>425</v>
      </c>
      <c r="D136" s="14">
        <v>21066</v>
      </c>
      <c r="E136" s="15">
        <v>60.03</v>
      </c>
      <c r="F136" s="16">
        <v>2.5999999999999999E-3</v>
      </c>
      <c r="G136" s="16"/>
    </row>
    <row r="137" spans="1:7" x14ac:dyDescent="0.25">
      <c r="A137" s="13" t="s">
        <v>2766</v>
      </c>
      <c r="B137" s="31" t="s">
        <v>2767</v>
      </c>
      <c r="C137" s="31" t="s">
        <v>414</v>
      </c>
      <c r="D137" s="14">
        <v>18148</v>
      </c>
      <c r="E137" s="15">
        <v>58.26</v>
      </c>
      <c r="F137" s="16">
        <v>2.5000000000000001E-3</v>
      </c>
      <c r="G137" s="16"/>
    </row>
    <row r="138" spans="1:7" x14ac:dyDescent="0.25">
      <c r="A138" s="13" t="s">
        <v>1482</v>
      </c>
      <c r="B138" s="31" t="s">
        <v>1483</v>
      </c>
      <c r="C138" s="31" t="s">
        <v>363</v>
      </c>
      <c r="D138" s="14">
        <v>16027</v>
      </c>
      <c r="E138" s="15">
        <v>58.11</v>
      </c>
      <c r="F138" s="16">
        <v>2.5000000000000001E-3</v>
      </c>
      <c r="G138" s="16"/>
    </row>
    <row r="139" spans="1:7" x14ac:dyDescent="0.25">
      <c r="A139" s="13" t="s">
        <v>2768</v>
      </c>
      <c r="B139" s="31" t="s">
        <v>2769</v>
      </c>
      <c r="C139" s="31" t="s">
        <v>440</v>
      </c>
      <c r="D139" s="14">
        <v>2680</v>
      </c>
      <c r="E139" s="15">
        <v>57.51</v>
      </c>
      <c r="F139" s="16">
        <v>2.5000000000000001E-3</v>
      </c>
      <c r="G139" s="16"/>
    </row>
    <row r="140" spans="1:7" x14ac:dyDescent="0.25">
      <c r="A140" s="13" t="s">
        <v>2130</v>
      </c>
      <c r="B140" s="31" t="s">
        <v>2131</v>
      </c>
      <c r="C140" s="31" t="s">
        <v>417</v>
      </c>
      <c r="D140" s="14">
        <v>15662</v>
      </c>
      <c r="E140" s="15">
        <v>57.09</v>
      </c>
      <c r="F140" s="16">
        <v>2.3999999999999998E-3</v>
      </c>
      <c r="G140" s="16"/>
    </row>
    <row r="141" spans="1:7" x14ac:dyDescent="0.25">
      <c r="A141" s="13" t="s">
        <v>793</v>
      </c>
      <c r="B141" s="31" t="s">
        <v>794</v>
      </c>
      <c r="C141" s="31" t="s">
        <v>425</v>
      </c>
      <c r="D141" s="14">
        <v>13490</v>
      </c>
      <c r="E141" s="15">
        <v>57</v>
      </c>
      <c r="F141" s="16">
        <v>2.3999999999999998E-3</v>
      </c>
      <c r="G141" s="16"/>
    </row>
    <row r="142" spans="1:7" x14ac:dyDescent="0.25">
      <c r="A142" s="13" t="s">
        <v>2770</v>
      </c>
      <c r="B142" s="31" t="s">
        <v>2771</v>
      </c>
      <c r="C142" s="31" t="s">
        <v>561</v>
      </c>
      <c r="D142" s="14">
        <v>2447</v>
      </c>
      <c r="E142" s="15">
        <v>56.91</v>
      </c>
      <c r="F142" s="16">
        <v>2.3999999999999998E-3</v>
      </c>
      <c r="G142" s="16"/>
    </row>
    <row r="143" spans="1:7" x14ac:dyDescent="0.25">
      <c r="A143" s="13" t="s">
        <v>371</v>
      </c>
      <c r="B143" s="31" t="s">
        <v>372</v>
      </c>
      <c r="C143" s="31" t="s">
        <v>373</v>
      </c>
      <c r="D143" s="14">
        <v>726</v>
      </c>
      <c r="E143" s="15">
        <v>56.07</v>
      </c>
      <c r="F143" s="16">
        <v>2.3999999999999998E-3</v>
      </c>
      <c r="G143" s="16"/>
    </row>
    <row r="144" spans="1:7" x14ac:dyDescent="0.25">
      <c r="A144" s="13" t="s">
        <v>548</v>
      </c>
      <c r="B144" s="31" t="s">
        <v>549</v>
      </c>
      <c r="C144" s="31" t="s">
        <v>550</v>
      </c>
      <c r="D144" s="14">
        <v>1093</v>
      </c>
      <c r="E144" s="15">
        <v>56.07</v>
      </c>
      <c r="F144" s="16">
        <v>2.3999999999999998E-3</v>
      </c>
      <c r="G144" s="16"/>
    </row>
    <row r="145" spans="1:7" x14ac:dyDescent="0.25">
      <c r="A145" s="13" t="s">
        <v>1999</v>
      </c>
      <c r="B145" s="31" t="s">
        <v>2000</v>
      </c>
      <c r="C145" s="31" t="s">
        <v>580</v>
      </c>
      <c r="D145" s="14">
        <v>51464</v>
      </c>
      <c r="E145" s="15">
        <v>55.29</v>
      </c>
      <c r="F145" s="16">
        <v>2.3999999999999998E-3</v>
      </c>
      <c r="G145" s="16"/>
    </row>
    <row r="146" spans="1:7" x14ac:dyDescent="0.25">
      <c r="A146" s="13" t="s">
        <v>2772</v>
      </c>
      <c r="B146" s="31" t="s">
        <v>2773</v>
      </c>
      <c r="C146" s="31" t="s">
        <v>561</v>
      </c>
      <c r="D146" s="14">
        <v>5576</v>
      </c>
      <c r="E146" s="15">
        <v>54.98</v>
      </c>
      <c r="F146" s="16">
        <v>2.3999999999999998E-3</v>
      </c>
      <c r="G146" s="16"/>
    </row>
    <row r="147" spans="1:7" x14ac:dyDescent="0.25">
      <c r="A147" s="13" t="s">
        <v>644</v>
      </c>
      <c r="B147" s="31" t="s">
        <v>645</v>
      </c>
      <c r="C147" s="31" t="s">
        <v>459</v>
      </c>
      <c r="D147" s="14">
        <v>2185</v>
      </c>
      <c r="E147" s="15">
        <v>54.59</v>
      </c>
      <c r="F147" s="16">
        <v>2.3E-3</v>
      </c>
      <c r="G147" s="16"/>
    </row>
    <row r="148" spans="1:7" x14ac:dyDescent="0.25">
      <c r="A148" s="13" t="s">
        <v>1852</v>
      </c>
      <c r="B148" s="31" t="s">
        <v>1853</v>
      </c>
      <c r="C148" s="31" t="s">
        <v>580</v>
      </c>
      <c r="D148" s="14">
        <v>4322</v>
      </c>
      <c r="E148" s="15">
        <v>53.55</v>
      </c>
      <c r="F148" s="16">
        <v>2.3E-3</v>
      </c>
      <c r="G148" s="16"/>
    </row>
    <row r="149" spans="1:7" x14ac:dyDescent="0.25">
      <c r="A149" s="13" t="s">
        <v>829</v>
      </c>
      <c r="B149" s="31" t="s">
        <v>830</v>
      </c>
      <c r="C149" s="31" t="s">
        <v>420</v>
      </c>
      <c r="D149" s="14">
        <v>2176</v>
      </c>
      <c r="E149" s="15">
        <v>53.48</v>
      </c>
      <c r="F149" s="16">
        <v>2.3E-3</v>
      </c>
      <c r="G149" s="16"/>
    </row>
    <row r="150" spans="1:7" x14ac:dyDescent="0.25">
      <c r="A150" s="13" t="s">
        <v>2774</v>
      </c>
      <c r="B150" s="31" t="s">
        <v>2775</v>
      </c>
      <c r="C150" s="31" t="s">
        <v>865</v>
      </c>
      <c r="D150" s="14">
        <v>978</v>
      </c>
      <c r="E150" s="15">
        <v>53.29</v>
      </c>
      <c r="F150" s="16">
        <v>2.3E-3</v>
      </c>
      <c r="G150" s="16"/>
    </row>
    <row r="151" spans="1:7" x14ac:dyDescent="0.25">
      <c r="A151" s="13" t="s">
        <v>474</v>
      </c>
      <c r="B151" s="31" t="s">
        <v>475</v>
      </c>
      <c r="C151" s="31" t="s">
        <v>396</v>
      </c>
      <c r="D151" s="14">
        <v>1379</v>
      </c>
      <c r="E151" s="15">
        <v>53.28</v>
      </c>
      <c r="F151" s="16">
        <v>2.3E-3</v>
      </c>
      <c r="G151" s="16"/>
    </row>
    <row r="152" spans="1:7" x14ac:dyDescent="0.25">
      <c r="A152" s="13" t="s">
        <v>1039</v>
      </c>
      <c r="B152" s="31" t="s">
        <v>1040</v>
      </c>
      <c r="C152" s="31" t="s">
        <v>525</v>
      </c>
      <c r="D152" s="14">
        <v>2846</v>
      </c>
      <c r="E152" s="15">
        <v>53.12</v>
      </c>
      <c r="F152" s="16">
        <v>2.3E-3</v>
      </c>
      <c r="G152" s="16"/>
    </row>
    <row r="153" spans="1:7" x14ac:dyDescent="0.25">
      <c r="A153" s="13" t="s">
        <v>1840</v>
      </c>
      <c r="B153" s="31" t="s">
        <v>1841</v>
      </c>
      <c r="C153" s="31" t="s">
        <v>1842</v>
      </c>
      <c r="D153" s="14">
        <v>2310</v>
      </c>
      <c r="E153" s="15">
        <v>52.85</v>
      </c>
      <c r="F153" s="16">
        <v>2.3E-3</v>
      </c>
      <c r="G153" s="16"/>
    </row>
    <row r="154" spans="1:7" x14ac:dyDescent="0.25">
      <c r="A154" s="13" t="s">
        <v>521</v>
      </c>
      <c r="B154" s="31" t="s">
        <v>522</v>
      </c>
      <c r="C154" s="31" t="s">
        <v>420</v>
      </c>
      <c r="D154" s="14">
        <v>1203</v>
      </c>
      <c r="E154" s="15">
        <v>52.2</v>
      </c>
      <c r="F154" s="16">
        <v>2.2000000000000001E-3</v>
      </c>
      <c r="G154" s="16"/>
    </row>
    <row r="155" spans="1:7" x14ac:dyDescent="0.25">
      <c r="A155" s="13" t="s">
        <v>1059</v>
      </c>
      <c r="B155" s="31" t="s">
        <v>1060</v>
      </c>
      <c r="C155" s="31" t="s">
        <v>425</v>
      </c>
      <c r="D155" s="14">
        <v>11573</v>
      </c>
      <c r="E155" s="15">
        <v>52.06</v>
      </c>
      <c r="F155" s="16">
        <v>2.2000000000000001E-3</v>
      </c>
      <c r="G155" s="16"/>
    </row>
    <row r="156" spans="1:7" x14ac:dyDescent="0.25">
      <c r="A156" s="13" t="s">
        <v>2776</v>
      </c>
      <c r="B156" s="31" t="s">
        <v>2777</v>
      </c>
      <c r="C156" s="31" t="s">
        <v>561</v>
      </c>
      <c r="D156" s="14">
        <v>1454</v>
      </c>
      <c r="E156" s="15">
        <v>52.02</v>
      </c>
      <c r="F156" s="16">
        <v>2.2000000000000001E-3</v>
      </c>
      <c r="G156" s="16"/>
    </row>
    <row r="157" spans="1:7" x14ac:dyDescent="0.25">
      <c r="A157" s="13" t="s">
        <v>1993</v>
      </c>
      <c r="B157" s="31" t="s">
        <v>1994</v>
      </c>
      <c r="C157" s="31" t="s">
        <v>349</v>
      </c>
      <c r="D157" s="14">
        <v>11850</v>
      </c>
      <c r="E157" s="15">
        <v>51.82</v>
      </c>
      <c r="F157" s="16">
        <v>2.2000000000000001E-3</v>
      </c>
      <c r="G157" s="16"/>
    </row>
    <row r="158" spans="1:7" x14ac:dyDescent="0.25">
      <c r="A158" s="13" t="s">
        <v>2778</v>
      </c>
      <c r="B158" s="31" t="s">
        <v>2779</v>
      </c>
      <c r="C158" s="31" t="s">
        <v>386</v>
      </c>
      <c r="D158" s="14">
        <v>1382</v>
      </c>
      <c r="E158" s="15">
        <v>50.87</v>
      </c>
      <c r="F158" s="16">
        <v>2.2000000000000001E-3</v>
      </c>
      <c r="G158" s="16"/>
    </row>
    <row r="159" spans="1:7" x14ac:dyDescent="0.25">
      <c r="A159" s="13" t="s">
        <v>627</v>
      </c>
      <c r="B159" s="31" t="s">
        <v>628</v>
      </c>
      <c r="C159" s="31" t="s">
        <v>376</v>
      </c>
      <c r="D159" s="14">
        <v>858</v>
      </c>
      <c r="E159" s="15">
        <v>50.74</v>
      </c>
      <c r="F159" s="16">
        <v>2.2000000000000001E-3</v>
      </c>
      <c r="G159" s="16"/>
    </row>
    <row r="160" spans="1:7" x14ac:dyDescent="0.25">
      <c r="A160" s="13" t="s">
        <v>1074</v>
      </c>
      <c r="B160" s="31" t="s">
        <v>1075</v>
      </c>
      <c r="C160" s="31" t="s">
        <v>1076</v>
      </c>
      <c r="D160" s="14">
        <v>24972</v>
      </c>
      <c r="E160" s="15">
        <v>50.39</v>
      </c>
      <c r="F160" s="16">
        <v>2.2000000000000001E-3</v>
      </c>
      <c r="G160" s="16"/>
    </row>
    <row r="161" spans="1:7" x14ac:dyDescent="0.25">
      <c r="A161" s="13" t="s">
        <v>1070</v>
      </c>
      <c r="B161" s="31" t="s">
        <v>1071</v>
      </c>
      <c r="C161" s="31" t="s">
        <v>373</v>
      </c>
      <c r="D161" s="14">
        <v>1372</v>
      </c>
      <c r="E161" s="15">
        <v>50.28</v>
      </c>
      <c r="F161" s="16">
        <v>2.2000000000000001E-3</v>
      </c>
      <c r="G161" s="16"/>
    </row>
    <row r="162" spans="1:7" x14ac:dyDescent="0.25">
      <c r="A162" s="13" t="s">
        <v>803</v>
      </c>
      <c r="B162" s="31" t="s">
        <v>804</v>
      </c>
      <c r="C162" s="31" t="s">
        <v>425</v>
      </c>
      <c r="D162" s="14">
        <v>3877</v>
      </c>
      <c r="E162" s="15">
        <v>49.85</v>
      </c>
      <c r="F162" s="16">
        <v>2.0999999999999999E-3</v>
      </c>
      <c r="G162" s="16"/>
    </row>
    <row r="163" spans="1:7" x14ac:dyDescent="0.25">
      <c r="A163" s="13" t="s">
        <v>394</v>
      </c>
      <c r="B163" s="31" t="s">
        <v>395</v>
      </c>
      <c r="C163" s="31" t="s">
        <v>396</v>
      </c>
      <c r="D163" s="14">
        <v>819</v>
      </c>
      <c r="E163" s="15">
        <v>49.74</v>
      </c>
      <c r="F163" s="16">
        <v>2.0999999999999999E-3</v>
      </c>
      <c r="G163" s="16"/>
    </row>
    <row r="164" spans="1:7" x14ac:dyDescent="0.25">
      <c r="A164" s="13" t="s">
        <v>2780</v>
      </c>
      <c r="B164" s="31" t="s">
        <v>2781</v>
      </c>
      <c r="C164" s="31" t="s">
        <v>349</v>
      </c>
      <c r="D164" s="14">
        <v>1434</v>
      </c>
      <c r="E164" s="15">
        <v>49.13</v>
      </c>
      <c r="F164" s="16">
        <v>2.0999999999999999E-3</v>
      </c>
      <c r="G164" s="16"/>
    </row>
    <row r="165" spans="1:7" x14ac:dyDescent="0.25">
      <c r="A165" s="13" t="s">
        <v>2782</v>
      </c>
      <c r="B165" s="31" t="s">
        <v>2783</v>
      </c>
      <c r="C165" s="31" t="s">
        <v>542</v>
      </c>
      <c r="D165" s="14">
        <v>337</v>
      </c>
      <c r="E165" s="15">
        <v>48.87</v>
      </c>
      <c r="F165" s="16">
        <v>2.0999999999999999E-3</v>
      </c>
      <c r="G165" s="16"/>
    </row>
    <row r="166" spans="1:7" x14ac:dyDescent="0.25">
      <c r="A166" s="13" t="s">
        <v>2784</v>
      </c>
      <c r="B166" s="31" t="s">
        <v>2785</v>
      </c>
      <c r="C166" s="31" t="s">
        <v>355</v>
      </c>
      <c r="D166" s="14">
        <v>43260</v>
      </c>
      <c r="E166" s="15">
        <v>48.68</v>
      </c>
      <c r="F166" s="16">
        <v>2.0999999999999999E-3</v>
      </c>
      <c r="G166" s="16"/>
    </row>
    <row r="167" spans="1:7" x14ac:dyDescent="0.25">
      <c r="A167" s="13" t="s">
        <v>453</v>
      </c>
      <c r="B167" s="31" t="s">
        <v>454</v>
      </c>
      <c r="C167" s="31" t="s">
        <v>363</v>
      </c>
      <c r="D167" s="14">
        <v>186</v>
      </c>
      <c r="E167" s="15">
        <v>48.68</v>
      </c>
      <c r="F167" s="16">
        <v>2.0999999999999999E-3</v>
      </c>
      <c r="G167" s="16"/>
    </row>
    <row r="168" spans="1:7" x14ac:dyDescent="0.25">
      <c r="A168" s="13" t="s">
        <v>2001</v>
      </c>
      <c r="B168" s="31" t="s">
        <v>2002</v>
      </c>
      <c r="C168" s="31" t="s">
        <v>525</v>
      </c>
      <c r="D168" s="14">
        <v>2422</v>
      </c>
      <c r="E168" s="15">
        <v>48.63</v>
      </c>
      <c r="F168" s="16">
        <v>2.0999999999999999E-3</v>
      </c>
      <c r="G168" s="16"/>
    </row>
    <row r="169" spans="1:7" x14ac:dyDescent="0.25">
      <c r="A169" s="13" t="s">
        <v>1854</v>
      </c>
      <c r="B169" s="31" t="s">
        <v>1855</v>
      </c>
      <c r="C169" s="31" t="s">
        <v>425</v>
      </c>
      <c r="D169" s="14">
        <v>23986</v>
      </c>
      <c r="E169" s="15">
        <v>48.48</v>
      </c>
      <c r="F169" s="16">
        <v>2.0999999999999999E-3</v>
      </c>
      <c r="G169" s="16"/>
    </row>
    <row r="170" spans="1:7" x14ac:dyDescent="0.25">
      <c r="A170" s="13" t="s">
        <v>433</v>
      </c>
      <c r="B170" s="31" t="s">
        <v>434</v>
      </c>
      <c r="C170" s="31" t="s">
        <v>396</v>
      </c>
      <c r="D170" s="14">
        <v>374</v>
      </c>
      <c r="E170" s="15">
        <v>48.11</v>
      </c>
      <c r="F170" s="16">
        <v>2.0999999999999999E-3</v>
      </c>
      <c r="G170" s="16"/>
    </row>
    <row r="171" spans="1:7" x14ac:dyDescent="0.25">
      <c r="A171" s="13" t="s">
        <v>1037</v>
      </c>
      <c r="B171" s="31" t="s">
        <v>1038</v>
      </c>
      <c r="C171" s="31" t="s">
        <v>360</v>
      </c>
      <c r="D171" s="14">
        <v>6438</v>
      </c>
      <c r="E171" s="15">
        <v>48.07</v>
      </c>
      <c r="F171" s="16">
        <v>2.0999999999999999E-3</v>
      </c>
      <c r="G171" s="16"/>
    </row>
    <row r="172" spans="1:7" x14ac:dyDescent="0.25">
      <c r="A172" s="13" t="s">
        <v>2786</v>
      </c>
      <c r="B172" s="31" t="s">
        <v>2787</v>
      </c>
      <c r="C172" s="31" t="s">
        <v>368</v>
      </c>
      <c r="D172" s="14">
        <v>10138</v>
      </c>
      <c r="E172" s="15">
        <v>47.93</v>
      </c>
      <c r="F172" s="16">
        <v>2.0999999999999999E-3</v>
      </c>
      <c r="G172" s="16"/>
    </row>
    <row r="173" spans="1:7" x14ac:dyDescent="0.25">
      <c r="A173" s="13" t="s">
        <v>377</v>
      </c>
      <c r="B173" s="31" t="s">
        <v>378</v>
      </c>
      <c r="C173" s="31" t="s">
        <v>379</v>
      </c>
      <c r="D173" s="14">
        <v>10616</v>
      </c>
      <c r="E173" s="15">
        <v>47.79</v>
      </c>
      <c r="F173" s="16">
        <v>2E-3</v>
      </c>
      <c r="G173" s="16"/>
    </row>
    <row r="174" spans="1:7" x14ac:dyDescent="0.25">
      <c r="A174" s="13" t="s">
        <v>1858</v>
      </c>
      <c r="B174" s="31" t="s">
        <v>1859</v>
      </c>
      <c r="C174" s="31" t="s">
        <v>425</v>
      </c>
      <c r="D174" s="14">
        <v>868</v>
      </c>
      <c r="E174" s="15">
        <v>47.16</v>
      </c>
      <c r="F174" s="16">
        <v>2E-3</v>
      </c>
      <c r="G174" s="16"/>
    </row>
    <row r="175" spans="1:7" x14ac:dyDescent="0.25">
      <c r="A175" s="13" t="s">
        <v>2725</v>
      </c>
      <c r="B175" s="31" t="s">
        <v>2726</v>
      </c>
      <c r="C175" s="31" t="s">
        <v>386</v>
      </c>
      <c r="D175" s="14">
        <v>3969</v>
      </c>
      <c r="E175" s="15">
        <v>47.1</v>
      </c>
      <c r="F175" s="16">
        <v>2E-3</v>
      </c>
      <c r="G175" s="16"/>
    </row>
    <row r="176" spans="1:7" x14ac:dyDescent="0.25">
      <c r="A176" s="13" t="s">
        <v>2788</v>
      </c>
      <c r="B176" s="31" t="s">
        <v>2789</v>
      </c>
      <c r="C176" s="31" t="s">
        <v>561</v>
      </c>
      <c r="D176" s="14">
        <v>749</v>
      </c>
      <c r="E176" s="15">
        <v>46.95</v>
      </c>
      <c r="F176" s="16">
        <v>2E-3</v>
      </c>
      <c r="G176" s="16"/>
    </row>
    <row r="177" spans="1:7" x14ac:dyDescent="0.25">
      <c r="A177" s="13" t="s">
        <v>435</v>
      </c>
      <c r="B177" s="31" t="s">
        <v>436</v>
      </c>
      <c r="C177" s="31" t="s">
        <v>437</v>
      </c>
      <c r="D177" s="14">
        <v>17958</v>
      </c>
      <c r="E177" s="15">
        <v>46.89</v>
      </c>
      <c r="F177" s="16">
        <v>2E-3</v>
      </c>
      <c r="G177" s="16"/>
    </row>
    <row r="178" spans="1:7" x14ac:dyDescent="0.25">
      <c r="A178" s="13" t="s">
        <v>2132</v>
      </c>
      <c r="B178" s="31" t="s">
        <v>2133</v>
      </c>
      <c r="C178" s="31" t="s">
        <v>425</v>
      </c>
      <c r="D178" s="14">
        <v>401</v>
      </c>
      <c r="E178" s="15">
        <v>46.35</v>
      </c>
      <c r="F178" s="16">
        <v>2E-3</v>
      </c>
      <c r="G178" s="16"/>
    </row>
    <row r="179" spans="1:7" x14ac:dyDescent="0.25">
      <c r="A179" s="13" t="s">
        <v>457</v>
      </c>
      <c r="B179" s="31" t="s">
        <v>458</v>
      </c>
      <c r="C179" s="31" t="s">
        <v>459</v>
      </c>
      <c r="D179" s="14">
        <v>3013</v>
      </c>
      <c r="E179" s="15">
        <v>46.17</v>
      </c>
      <c r="F179" s="16">
        <v>2E-3</v>
      </c>
      <c r="G179" s="16"/>
    </row>
    <row r="180" spans="1:7" x14ac:dyDescent="0.25">
      <c r="A180" s="13" t="s">
        <v>2790</v>
      </c>
      <c r="B180" s="31" t="s">
        <v>2791</v>
      </c>
      <c r="C180" s="31" t="s">
        <v>425</v>
      </c>
      <c r="D180" s="14">
        <v>25342</v>
      </c>
      <c r="E180" s="15">
        <v>45.46</v>
      </c>
      <c r="F180" s="16">
        <v>1.9E-3</v>
      </c>
      <c r="G180" s="16"/>
    </row>
    <row r="181" spans="1:7" x14ac:dyDescent="0.25">
      <c r="A181" s="13" t="s">
        <v>2792</v>
      </c>
      <c r="B181" s="31" t="s">
        <v>2793</v>
      </c>
      <c r="C181" s="31" t="s">
        <v>532</v>
      </c>
      <c r="D181" s="14">
        <v>11008</v>
      </c>
      <c r="E181" s="15">
        <v>45.29</v>
      </c>
      <c r="F181" s="16">
        <v>1.9E-3</v>
      </c>
      <c r="G181" s="16"/>
    </row>
    <row r="182" spans="1:7" x14ac:dyDescent="0.25">
      <c r="A182" s="13" t="s">
        <v>2794</v>
      </c>
      <c r="B182" s="31" t="s">
        <v>2795</v>
      </c>
      <c r="C182" s="31" t="s">
        <v>355</v>
      </c>
      <c r="D182" s="14">
        <v>29616</v>
      </c>
      <c r="E182" s="15">
        <v>44.83</v>
      </c>
      <c r="F182" s="16">
        <v>1.9E-3</v>
      </c>
      <c r="G182" s="16"/>
    </row>
    <row r="183" spans="1:7" x14ac:dyDescent="0.25">
      <c r="A183" s="13" t="s">
        <v>2134</v>
      </c>
      <c r="B183" s="31" t="s">
        <v>2135</v>
      </c>
      <c r="C183" s="31" t="s">
        <v>437</v>
      </c>
      <c r="D183" s="14">
        <v>34758</v>
      </c>
      <c r="E183" s="15">
        <v>44.66</v>
      </c>
      <c r="F183" s="16">
        <v>1.9E-3</v>
      </c>
      <c r="G183" s="16"/>
    </row>
    <row r="184" spans="1:7" x14ac:dyDescent="0.25">
      <c r="A184" s="13" t="s">
        <v>2136</v>
      </c>
      <c r="B184" s="31" t="s">
        <v>2137</v>
      </c>
      <c r="C184" s="31" t="s">
        <v>1076</v>
      </c>
      <c r="D184" s="14">
        <v>25055</v>
      </c>
      <c r="E184" s="15">
        <v>44.38</v>
      </c>
      <c r="F184" s="16">
        <v>1.9E-3</v>
      </c>
      <c r="G184" s="16"/>
    </row>
    <row r="185" spans="1:7" x14ac:dyDescent="0.25">
      <c r="A185" s="13" t="s">
        <v>1995</v>
      </c>
      <c r="B185" s="31" t="s">
        <v>1996</v>
      </c>
      <c r="C185" s="31" t="s">
        <v>478</v>
      </c>
      <c r="D185" s="14">
        <v>5946</v>
      </c>
      <c r="E185" s="15">
        <v>44.3</v>
      </c>
      <c r="F185" s="16">
        <v>1.9E-3</v>
      </c>
      <c r="G185" s="16"/>
    </row>
    <row r="186" spans="1:7" x14ac:dyDescent="0.25">
      <c r="A186" s="13" t="s">
        <v>2796</v>
      </c>
      <c r="B186" s="31" t="s">
        <v>2797</v>
      </c>
      <c r="C186" s="31" t="s">
        <v>865</v>
      </c>
      <c r="D186" s="14">
        <v>5490</v>
      </c>
      <c r="E186" s="15">
        <v>43.24</v>
      </c>
      <c r="F186" s="16">
        <v>1.9E-3</v>
      </c>
      <c r="G186" s="16"/>
    </row>
    <row r="187" spans="1:7" x14ac:dyDescent="0.25">
      <c r="A187" s="13" t="s">
        <v>1484</v>
      </c>
      <c r="B187" s="31" t="s">
        <v>1485</v>
      </c>
      <c r="C187" s="31" t="s">
        <v>363</v>
      </c>
      <c r="D187" s="14">
        <v>2833</v>
      </c>
      <c r="E187" s="15">
        <v>43.2</v>
      </c>
      <c r="F187" s="16">
        <v>1.9E-3</v>
      </c>
      <c r="G187" s="16"/>
    </row>
    <row r="188" spans="1:7" x14ac:dyDescent="0.25">
      <c r="A188" s="13" t="s">
        <v>1819</v>
      </c>
      <c r="B188" s="31" t="s">
        <v>1820</v>
      </c>
      <c r="C188" s="31" t="s">
        <v>691</v>
      </c>
      <c r="D188" s="14">
        <v>1182</v>
      </c>
      <c r="E188" s="15">
        <v>42.83</v>
      </c>
      <c r="F188" s="16">
        <v>1.8E-3</v>
      </c>
      <c r="G188" s="16"/>
    </row>
    <row r="189" spans="1:7" x14ac:dyDescent="0.25">
      <c r="A189" s="13" t="s">
        <v>1051</v>
      </c>
      <c r="B189" s="31" t="s">
        <v>1052</v>
      </c>
      <c r="C189" s="31" t="s">
        <v>539</v>
      </c>
      <c r="D189" s="14">
        <v>3281</v>
      </c>
      <c r="E189" s="15">
        <v>42.82</v>
      </c>
      <c r="F189" s="16">
        <v>1.8E-3</v>
      </c>
      <c r="G189" s="16"/>
    </row>
    <row r="190" spans="1:7" x14ac:dyDescent="0.25">
      <c r="A190" s="13" t="s">
        <v>2798</v>
      </c>
      <c r="B190" s="31" t="s">
        <v>2799</v>
      </c>
      <c r="C190" s="31" t="s">
        <v>425</v>
      </c>
      <c r="D190" s="14">
        <v>28660</v>
      </c>
      <c r="E190" s="15">
        <v>41.69</v>
      </c>
      <c r="F190" s="16">
        <v>1.8E-3</v>
      </c>
      <c r="G190" s="16"/>
    </row>
    <row r="191" spans="1:7" x14ac:dyDescent="0.25">
      <c r="A191" s="13" t="s">
        <v>1991</v>
      </c>
      <c r="B191" s="31" t="s">
        <v>1992</v>
      </c>
      <c r="C191" s="31" t="s">
        <v>373</v>
      </c>
      <c r="D191" s="14">
        <v>15141</v>
      </c>
      <c r="E191" s="15">
        <v>41.46</v>
      </c>
      <c r="F191" s="16">
        <v>1.8E-3</v>
      </c>
      <c r="G191" s="16"/>
    </row>
    <row r="192" spans="1:7" x14ac:dyDescent="0.25">
      <c r="A192" s="13" t="s">
        <v>2709</v>
      </c>
      <c r="B192" s="31" t="s">
        <v>2710</v>
      </c>
      <c r="C192" s="31" t="s">
        <v>542</v>
      </c>
      <c r="D192" s="14">
        <v>7020</v>
      </c>
      <c r="E192" s="15">
        <v>41.39</v>
      </c>
      <c r="F192" s="16">
        <v>1.8E-3</v>
      </c>
      <c r="G192" s="16"/>
    </row>
    <row r="193" spans="1:7" x14ac:dyDescent="0.25">
      <c r="A193" s="13" t="s">
        <v>576</v>
      </c>
      <c r="B193" s="31" t="s">
        <v>577</v>
      </c>
      <c r="C193" s="31" t="s">
        <v>532</v>
      </c>
      <c r="D193" s="14">
        <v>2216</v>
      </c>
      <c r="E193" s="15">
        <v>41.18</v>
      </c>
      <c r="F193" s="16">
        <v>1.8E-3</v>
      </c>
      <c r="G193" s="16"/>
    </row>
    <row r="194" spans="1:7" x14ac:dyDescent="0.25">
      <c r="A194" s="13" t="s">
        <v>2800</v>
      </c>
      <c r="B194" s="31" t="s">
        <v>2801</v>
      </c>
      <c r="C194" s="31" t="s">
        <v>349</v>
      </c>
      <c r="D194" s="14">
        <v>3937</v>
      </c>
      <c r="E194" s="15">
        <v>41.11</v>
      </c>
      <c r="F194" s="16">
        <v>1.8E-3</v>
      </c>
      <c r="G194" s="16"/>
    </row>
    <row r="195" spans="1:7" x14ac:dyDescent="0.25">
      <c r="A195" s="13" t="s">
        <v>449</v>
      </c>
      <c r="B195" s="31" t="s">
        <v>450</v>
      </c>
      <c r="C195" s="31" t="s">
        <v>425</v>
      </c>
      <c r="D195" s="14">
        <v>17865</v>
      </c>
      <c r="E195" s="15">
        <v>41.04</v>
      </c>
      <c r="F195" s="16">
        <v>1.8E-3</v>
      </c>
      <c r="G195" s="16"/>
    </row>
    <row r="196" spans="1:7" x14ac:dyDescent="0.25">
      <c r="A196" s="13" t="s">
        <v>559</v>
      </c>
      <c r="B196" s="31" t="s">
        <v>560</v>
      </c>
      <c r="C196" s="31" t="s">
        <v>561</v>
      </c>
      <c r="D196" s="14">
        <v>1426</v>
      </c>
      <c r="E196" s="15">
        <v>40.950000000000003</v>
      </c>
      <c r="F196" s="16">
        <v>1.8E-3</v>
      </c>
      <c r="G196" s="16"/>
    </row>
    <row r="197" spans="1:7" x14ac:dyDescent="0.25">
      <c r="A197" s="13" t="s">
        <v>2802</v>
      </c>
      <c r="B197" s="31" t="s">
        <v>2803</v>
      </c>
      <c r="C197" s="31" t="s">
        <v>501</v>
      </c>
      <c r="D197" s="14">
        <v>70634</v>
      </c>
      <c r="E197" s="15">
        <v>40.49</v>
      </c>
      <c r="F197" s="16">
        <v>1.6999999999999999E-3</v>
      </c>
      <c r="G197" s="16"/>
    </row>
    <row r="198" spans="1:7" x14ac:dyDescent="0.25">
      <c r="A198" s="13" t="s">
        <v>648</v>
      </c>
      <c r="B198" s="31" t="s">
        <v>649</v>
      </c>
      <c r="C198" s="31" t="s">
        <v>363</v>
      </c>
      <c r="D198" s="14">
        <v>1499</v>
      </c>
      <c r="E198" s="15">
        <v>40.39</v>
      </c>
      <c r="F198" s="16">
        <v>1.6999999999999999E-3</v>
      </c>
      <c r="G198" s="16"/>
    </row>
    <row r="199" spans="1:7" x14ac:dyDescent="0.25">
      <c r="A199" s="13" t="s">
        <v>572</v>
      </c>
      <c r="B199" s="31" t="s">
        <v>573</v>
      </c>
      <c r="C199" s="31" t="s">
        <v>542</v>
      </c>
      <c r="D199" s="14">
        <v>3492</v>
      </c>
      <c r="E199" s="15">
        <v>39.15</v>
      </c>
      <c r="F199" s="16">
        <v>1.6999999999999999E-3</v>
      </c>
      <c r="G199" s="16"/>
    </row>
    <row r="200" spans="1:7" x14ac:dyDescent="0.25">
      <c r="A200" s="13" t="s">
        <v>562</v>
      </c>
      <c r="B200" s="31" t="s">
        <v>563</v>
      </c>
      <c r="C200" s="31" t="s">
        <v>440</v>
      </c>
      <c r="D200" s="14">
        <v>2736</v>
      </c>
      <c r="E200" s="15">
        <v>38.96</v>
      </c>
      <c r="F200" s="16">
        <v>1.6999999999999999E-3</v>
      </c>
      <c r="G200" s="16"/>
    </row>
    <row r="201" spans="1:7" x14ac:dyDescent="0.25">
      <c r="A201" s="13" t="s">
        <v>356</v>
      </c>
      <c r="B201" s="31" t="s">
        <v>357</v>
      </c>
      <c r="C201" s="31" t="s">
        <v>349</v>
      </c>
      <c r="D201" s="14">
        <v>27350</v>
      </c>
      <c r="E201" s="15">
        <v>38.630000000000003</v>
      </c>
      <c r="F201" s="16">
        <v>1.6999999999999999E-3</v>
      </c>
      <c r="G201" s="16"/>
    </row>
    <row r="202" spans="1:7" x14ac:dyDescent="0.25">
      <c r="A202" s="13" t="s">
        <v>2138</v>
      </c>
      <c r="B202" s="31" t="s">
        <v>2139</v>
      </c>
      <c r="C202" s="31" t="s">
        <v>417</v>
      </c>
      <c r="D202" s="14">
        <v>7293</v>
      </c>
      <c r="E202" s="15">
        <v>37.43</v>
      </c>
      <c r="F202" s="16">
        <v>1.6000000000000001E-3</v>
      </c>
      <c r="G202" s="16"/>
    </row>
    <row r="203" spans="1:7" x14ac:dyDescent="0.25">
      <c r="A203" s="13" t="s">
        <v>813</v>
      </c>
      <c r="B203" s="31" t="s">
        <v>814</v>
      </c>
      <c r="C203" s="31" t="s">
        <v>355</v>
      </c>
      <c r="D203" s="14">
        <v>17285</v>
      </c>
      <c r="E203" s="15">
        <v>36.880000000000003</v>
      </c>
      <c r="F203" s="16">
        <v>1.6000000000000001E-3</v>
      </c>
      <c r="G203" s="16"/>
    </row>
    <row r="204" spans="1:7" x14ac:dyDescent="0.25">
      <c r="A204" s="13" t="s">
        <v>843</v>
      </c>
      <c r="B204" s="31" t="s">
        <v>844</v>
      </c>
      <c r="C204" s="31" t="s">
        <v>368</v>
      </c>
      <c r="D204" s="14">
        <v>2345</v>
      </c>
      <c r="E204" s="15">
        <v>36.729999999999997</v>
      </c>
      <c r="F204" s="16">
        <v>1.6000000000000001E-3</v>
      </c>
      <c r="G204" s="16"/>
    </row>
    <row r="205" spans="1:7" x14ac:dyDescent="0.25">
      <c r="A205" s="13" t="s">
        <v>2804</v>
      </c>
      <c r="B205" s="31" t="s">
        <v>2805</v>
      </c>
      <c r="C205" s="31" t="s">
        <v>386</v>
      </c>
      <c r="D205" s="14">
        <v>1279</v>
      </c>
      <c r="E205" s="15">
        <v>36.549999999999997</v>
      </c>
      <c r="F205" s="16">
        <v>1.6000000000000001E-3</v>
      </c>
      <c r="G205" s="16"/>
    </row>
    <row r="206" spans="1:7" x14ac:dyDescent="0.25">
      <c r="A206" s="13" t="s">
        <v>1394</v>
      </c>
      <c r="B206" s="31" t="s">
        <v>1395</v>
      </c>
      <c r="C206" s="31" t="s">
        <v>393</v>
      </c>
      <c r="D206" s="14">
        <v>2677</v>
      </c>
      <c r="E206" s="15">
        <v>36.270000000000003</v>
      </c>
      <c r="F206" s="16">
        <v>1.6000000000000001E-3</v>
      </c>
      <c r="G206" s="16"/>
    </row>
    <row r="207" spans="1:7" x14ac:dyDescent="0.25">
      <c r="A207" s="13" t="s">
        <v>589</v>
      </c>
      <c r="B207" s="31" t="s">
        <v>590</v>
      </c>
      <c r="C207" s="31" t="s">
        <v>352</v>
      </c>
      <c r="D207" s="14">
        <v>6202</v>
      </c>
      <c r="E207" s="15">
        <v>36.21</v>
      </c>
      <c r="F207" s="16">
        <v>1.6000000000000001E-3</v>
      </c>
      <c r="G207" s="16"/>
    </row>
    <row r="208" spans="1:7" x14ac:dyDescent="0.25">
      <c r="A208" s="13" t="s">
        <v>2140</v>
      </c>
      <c r="B208" s="31" t="s">
        <v>2141</v>
      </c>
      <c r="C208" s="31" t="s">
        <v>525</v>
      </c>
      <c r="D208" s="14">
        <v>125</v>
      </c>
      <c r="E208" s="15">
        <v>34.74</v>
      </c>
      <c r="F208" s="16">
        <v>1.5E-3</v>
      </c>
      <c r="G208" s="16"/>
    </row>
    <row r="209" spans="1:7" x14ac:dyDescent="0.25">
      <c r="A209" s="13" t="s">
        <v>2806</v>
      </c>
      <c r="B209" s="31" t="s">
        <v>2807</v>
      </c>
      <c r="C209" s="31" t="s">
        <v>532</v>
      </c>
      <c r="D209" s="14">
        <v>7830</v>
      </c>
      <c r="E209" s="15">
        <v>33.92</v>
      </c>
      <c r="F209" s="16">
        <v>1.5E-3</v>
      </c>
      <c r="G209" s="16"/>
    </row>
    <row r="210" spans="1:7" x14ac:dyDescent="0.25">
      <c r="A210" s="13" t="s">
        <v>2808</v>
      </c>
      <c r="B210" s="31" t="s">
        <v>2809</v>
      </c>
      <c r="C210" s="31" t="s">
        <v>349</v>
      </c>
      <c r="D210" s="14">
        <v>60369</v>
      </c>
      <c r="E210" s="15">
        <v>33.89</v>
      </c>
      <c r="F210" s="16">
        <v>1.5E-3</v>
      </c>
      <c r="G210" s="16"/>
    </row>
    <row r="211" spans="1:7" x14ac:dyDescent="0.25">
      <c r="A211" s="13" t="s">
        <v>2810</v>
      </c>
      <c r="B211" s="31" t="s">
        <v>2811</v>
      </c>
      <c r="C211" s="31" t="s">
        <v>386</v>
      </c>
      <c r="D211" s="14">
        <v>829</v>
      </c>
      <c r="E211" s="15">
        <v>33.520000000000003</v>
      </c>
      <c r="F211" s="16">
        <v>1.4E-3</v>
      </c>
      <c r="G211" s="16"/>
    </row>
    <row r="212" spans="1:7" x14ac:dyDescent="0.25">
      <c r="A212" s="13" t="s">
        <v>2701</v>
      </c>
      <c r="B212" s="31" t="s">
        <v>2702</v>
      </c>
      <c r="C212" s="31" t="s">
        <v>643</v>
      </c>
      <c r="D212" s="14">
        <v>3575</v>
      </c>
      <c r="E212" s="15">
        <v>33.32</v>
      </c>
      <c r="F212" s="16">
        <v>1.4E-3</v>
      </c>
      <c r="G212" s="16"/>
    </row>
    <row r="213" spans="1:7" x14ac:dyDescent="0.25">
      <c r="A213" s="13" t="s">
        <v>1868</v>
      </c>
      <c r="B213" s="31" t="s">
        <v>1869</v>
      </c>
      <c r="C213" s="31" t="s">
        <v>355</v>
      </c>
      <c r="D213" s="14">
        <v>31944</v>
      </c>
      <c r="E213" s="15">
        <v>32.33</v>
      </c>
      <c r="F213" s="16">
        <v>1.4E-3</v>
      </c>
      <c r="G213" s="16"/>
    </row>
    <row r="214" spans="1:7" x14ac:dyDescent="0.25">
      <c r="A214" s="13" t="s">
        <v>2812</v>
      </c>
      <c r="B214" s="31" t="s">
        <v>2813</v>
      </c>
      <c r="C214" s="31" t="s">
        <v>425</v>
      </c>
      <c r="D214" s="14">
        <v>10388</v>
      </c>
      <c r="E214" s="15">
        <v>32.24</v>
      </c>
      <c r="F214" s="16">
        <v>1.4E-3</v>
      </c>
      <c r="G214" s="16"/>
    </row>
    <row r="215" spans="1:7" x14ac:dyDescent="0.25">
      <c r="A215" s="13" t="s">
        <v>2005</v>
      </c>
      <c r="B215" s="31" t="s">
        <v>2006</v>
      </c>
      <c r="C215" s="31" t="s">
        <v>525</v>
      </c>
      <c r="D215" s="14">
        <v>6226</v>
      </c>
      <c r="E215" s="15">
        <v>31.93</v>
      </c>
      <c r="F215" s="16">
        <v>1.4E-3</v>
      </c>
      <c r="G215" s="16"/>
    </row>
    <row r="216" spans="1:7" x14ac:dyDescent="0.25">
      <c r="A216" s="13" t="s">
        <v>1049</v>
      </c>
      <c r="B216" s="31" t="s">
        <v>1050</v>
      </c>
      <c r="C216" s="31" t="s">
        <v>386</v>
      </c>
      <c r="D216" s="14">
        <v>1647</v>
      </c>
      <c r="E216" s="15">
        <v>31.75</v>
      </c>
      <c r="F216" s="16">
        <v>1.4E-3</v>
      </c>
      <c r="G216" s="16"/>
    </row>
    <row r="217" spans="1:7" x14ac:dyDescent="0.25">
      <c r="A217" s="13" t="s">
        <v>2814</v>
      </c>
      <c r="B217" s="31" t="s">
        <v>2815</v>
      </c>
      <c r="C217" s="31" t="s">
        <v>459</v>
      </c>
      <c r="D217" s="14">
        <v>78</v>
      </c>
      <c r="E217" s="15">
        <v>31.57</v>
      </c>
      <c r="F217" s="16">
        <v>1.4E-3</v>
      </c>
      <c r="G217" s="16"/>
    </row>
    <row r="218" spans="1:7" x14ac:dyDescent="0.25">
      <c r="A218" s="13" t="s">
        <v>2142</v>
      </c>
      <c r="B218" s="31" t="s">
        <v>2143</v>
      </c>
      <c r="C218" s="31" t="s">
        <v>478</v>
      </c>
      <c r="D218" s="14">
        <v>2583</v>
      </c>
      <c r="E218" s="15">
        <v>31.11</v>
      </c>
      <c r="F218" s="16">
        <v>1.2999999999999999E-3</v>
      </c>
      <c r="G218" s="16"/>
    </row>
    <row r="219" spans="1:7" x14ac:dyDescent="0.25">
      <c r="A219" s="13" t="s">
        <v>1486</v>
      </c>
      <c r="B219" s="31" t="s">
        <v>1487</v>
      </c>
      <c r="C219" s="31" t="s">
        <v>360</v>
      </c>
      <c r="D219" s="14">
        <v>2959</v>
      </c>
      <c r="E219" s="15">
        <v>30.76</v>
      </c>
      <c r="F219" s="16">
        <v>1.2999999999999999E-3</v>
      </c>
      <c r="G219" s="16"/>
    </row>
    <row r="220" spans="1:7" x14ac:dyDescent="0.25">
      <c r="A220" s="13" t="s">
        <v>2816</v>
      </c>
      <c r="B220" s="31" t="s">
        <v>2817</v>
      </c>
      <c r="C220" s="31" t="s">
        <v>1862</v>
      </c>
      <c r="D220" s="14">
        <v>101</v>
      </c>
      <c r="E220" s="15">
        <v>30.19</v>
      </c>
      <c r="F220" s="16">
        <v>1.2999999999999999E-3</v>
      </c>
      <c r="G220" s="16"/>
    </row>
    <row r="221" spans="1:7" x14ac:dyDescent="0.25">
      <c r="A221" s="13" t="s">
        <v>2818</v>
      </c>
      <c r="B221" s="31" t="s">
        <v>2819</v>
      </c>
      <c r="C221" s="31" t="s">
        <v>1076</v>
      </c>
      <c r="D221" s="14">
        <v>6140</v>
      </c>
      <c r="E221" s="15">
        <v>29.84</v>
      </c>
      <c r="F221" s="16">
        <v>1.2999999999999999E-3</v>
      </c>
      <c r="G221" s="16"/>
    </row>
    <row r="222" spans="1:7" x14ac:dyDescent="0.25">
      <c r="A222" s="13" t="s">
        <v>1488</v>
      </c>
      <c r="B222" s="31" t="s">
        <v>1489</v>
      </c>
      <c r="C222" s="31" t="s">
        <v>363</v>
      </c>
      <c r="D222" s="14">
        <v>1474</v>
      </c>
      <c r="E222" s="15">
        <v>29.14</v>
      </c>
      <c r="F222" s="16">
        <v>1.1999999999999999E-3</v>
      </c>
      <c r="G222" s="16"/>
    </row>
    <row r="223" spans="1:7" x14ac:dyDescent="0.25">
      <c r="A223" s="13" t="s">
        <v>861</v>
      </c>
      <c r="B223" s="31" t="s">
        <v>862</v>
      </c>
      <c r="C223" s="31" t="s">
        <v>355</v>
      </c>
      <c r="D223" s="14">
        <v>31236</v>
      </c>
      <c r="E223" s="15">
        <v>29.13</v>
      </c>
      <c r="F223" s="16">
        <v>1.1999999999999999E-3</v>
      </c>
      <c r="G223" s="16"/>
    </row>
    <row r="224" spans="1:7" x14ac:dyDescent="0.25">
      <c r="A224" s="13" t="s">
        <v>1389</v>
      </c>
      <c r="B224" s="31" t="s">
        <v>1390</v>
      </c>
      <c r="C224" s="31" t="s">
        <v>542</v>
      </c>
      <c r="D224" s="14">
        <v>5479</v>
      </c>
      <c r="E224" s="15">
        <v>29.03</v>
      </c>
      <c r="F224" s="16">
        <v>1.1999999999999999E-3</v>
      </c>
      <c r="G224" s="16"/>
    </row>
    <row r="225" spans="1:7" x14ac:dyDescent="0.25">
      <c r="A225" s="13" t="s">
        <v>2820</v>
      </c>
      <c r="B225" s="31" t="s">
        <v>2821</v>
      </c>
      <c r="C225" s="31" t="s">
        <v>355</v>
      </c>
      <c r="D225" s="14">
        <v>56009</v>
      </c>
      <c r="E225" s="15">
        <v>28.73</v>
      </c>
      <c r="F225" s="16">
        <v>1.1999999999999999E-3</v>
      </c>
      <c r="G225" s="16"/>
    </row>
    <row r="226" spans="1:7" x14ac:dyDescent="0.25">
      <c r="A226" s="13" t="s">
        <v>462</v>
      </c>
      <c r="B226" s="31" t="s">
        <v>463</v>
      </c>
      <c r="C226" s="31" t="s">
        <v>396</v>
      </c>
      <c r="D226" s="14">
        <v>486</v>
      </c>
      <c r="E226" s="15">
        <v>28.55</v>
      </c>
      <c r="F226" s="16">
        <v>1.1999999999999999E-3</v>
      </c>
      <c r="G226" s="16"/>
    </row>
    <row r="227" spans="1:7" x14ac:dyDescent="0.25">
      <c r="A227" s="13" t="s">
        <v>533</v>
      </c>
      <c r="B227" s="31" t="s">
        <v>534</v>
      </c>
      <c r="C227" s="31" t="s">
        <v>363</v>
      </c>
      <c r="D227" s="14">
        <v>871</v>
      </c>
      <c r="E227" s="15">
        <v>28.47</v>
      </c>
      <c r="F227" s="16">
        <v>1.1999999999999999E-3</v>
      </c>
      <c r="G227" s="16"/>
    </row>
    <row r="228" spans="1:7" x14ac:dyDescent="0.25">
      <c r="A228" s="13" t="s">
        <v>2822</v>
      </c>
      <c r="B228" s="31" t="s">
        <v>2823</v>
      </c>
      <c r="C228" s="31" t="s">
        <v>425</v>
      </c>
      <c r="D228" s="14">
        <v>472</v>
      </c>
      <c r="E228" s="15">
        <v>28.44</v>
      </c>
      <c r="F228" s="16">
        <v>1.1999999999999999E-3</v>
      </c>
      <c r="G228" s="16"/>
    </row>
    <row r="229" spans="1:7" x14ac:dyDescent="0.25">
      <c r="A229" s="13" t="s">
        <v>2144</v>
      </c>
      <c r="B229" s="31" t="s">
        <v>2145</v>
      </c>
      <c r="C229" s="31" t="s">
        <v>417</v>
      </c>
      <c r="D229" s="14">
        <v>2840</v>
      </c>
      <c r="E229" s="15">
        <v>28.33</v>
      </c>
      <c r="F229" s="16">
        <v>1.1999999999999999E-3</v>
      </c>
      <c r="G229" s="16"/>
    </row>
    <row r="230" spans="1:7" x14ac:dyDescent="0.25">
      <c r="A230" s="13" t="s">
        <v>1823</v>
      </c>
      <c r="B230" s="31" t="s">
        <v>1824</v>
      </c>
      <c r="C230" s="31" t="s">
        <v>580</v>
      </c>
      <c r="D230" s="14">
        <v>3521</v>
      </c>
      <c r="E230" s="15">
        <v>27.87</v>
      </c>
      <c r="F230" s="16">
        <v>1.1999999999999999E-3</v>
      </c>
      <c r="G230" s="16"/>
    </row>
    <row r="231" spans="1:7" x14ac:dyDescent="0.25">
      <c r="A231" s="13" t="s">
        <v>1417</v>
      </c>
      <c r="B231" s="31" t="s">
        <v>1418</v>
      </c>
      <c r="C231" s="31" t="s">
        <v>1419</v>
      </c>
      <c r="D231" s="14">
        <v>9627</v>
      </c>
      <c r="E231" s="15">
        <v>26.47</v>
      </c>
      <c r="F231" s="16">
        <v>1.1000000000000001E-3</v>
      </c>
      <c r="G231" s="16"/>
    </row>
    <row r="232" spans="1:7" x14ac:dyDescent="0.25">
      <c r="A232" s="13" t="s">
        <v>2824</v>
      </c>
      <c r="B232" s="31" t="s">
        <v>2825</v>
      </c>
      <c r="C232" s="31" t="s">
        <v>417</v>
      </c>
      <c r="D232" s="14">
        <v>11614</v>
      </c>
      <c r="E232" s="15">
        <v>25.77</v>
      </c>
      <c r="F232" s="16">
        <v>1.1000000000000001E-3</v>
      </c>
      <c r="G232" s="16"/>
    </row>
    <row r="233" spans="1:7" x14ac:dyDescent="0.25">
      <c r="A233" s="13" t="s">
        <v>866</v>
      </c>
      <c r="B233" s="31" t="s">
        <v>867</v>
      </c>
      <c r="C233" s="31" t="s">
        <v>417</v>
      </c>
      <c r="D233" s="14">
        <v>4951</v>
      </c>
      <c r="E233" s="15">
        <v>25.18</v>
      </c>
      <c r="F233" s="16">
        <v>1.1000000000000001E-3</v>
      </c>
      <c r="G233" s="16"/>
    </row>
    <row r="234" spans="1:7" x14ac:dyDescent="0.25">
      <c r="A234" s="13" t="s">
        <v>2146</v>
      </c>
      <c r="B234" s="31" t="s">
        <v>2147</v>
      </c>
      <c r="C234" s="31" t="s">
        <v>417</v>
      </c>
      <c r="D234" s="14">
        <v>3354</v>
      </c>
      <c r="E234" s="15">
        <v>25.1</v>
      </c>
      <c r="F234" s="16">
        <v>1.1000000000000001E-3</v>
      </c>
      <c r="G234" s="16"/>
    </row>
    <row r="235" spans="1:7" x14ac:dyDescent="0.25">
      <c r="A235" s="13" t="s">
        <v>2148</v>
      </c>
      <c r="B235" s="31" t="s">
        <v>2149</v>
      </c>
      <c r="C235" s="31" t="s">
        <v>425</v>
      </c>
      <c r="D235" s="14">
        <v>16556</v>
      </c>
      <c r="E235" s="15">
        <v>24.99</v>
      </c>
      <c r="F235" s="16">
        <v>1.1000000000000001E-3</v>
      </c>
      <c r="G235" s="16"/>
    </row>
    <row r="236" spans="1:7" x14ac:dyDescent="0.25">
      <c r="A236" s="13" t="s">
        <v>878</v>
      </c>
      <c r="B236" s="31" t="s">
        <v>879</v>
      </c>
      <c r="C236" s="31" t="s">
        <v>349</v>
      </c>
      <c r="D236" s="14">
        <v>1255</v>
      </c>
      <c r="E236" s="15">
        <v>24.97</v>
      </c>
      <c r="F236" s="16">
        <v>1.1000000000000001E-3</v>
      </c>
      <c r="G236" s="16"/>
    </row>
    <row r="237" spans="1:7" x14ac:dyDescent="0.25">
      <c r="A237" s="13" t="s">
        <v>2826</v>
      </c>
      <c r="B237" s="31" t="s">
        <v>2827</v>
      </c>
      <c r="C237" s="31" t="s">
        <v>417</v>
      </c>
      <c r="D237" s="14">
        <v>25464</v>
      </c>
      <c r="E237" s="15">
        <v>24.83</v>
      </c>
      <c r="F237" s="16">
        <v>1.1000000000000001E-3</v>
      </c>
      <c r="G237" s="16"/>
    </row>
    <row r="238" spans="1:7" x14ac:dyDescent="0.25">
      <c r="A238" s="13" t="s">
        <v>823</v>
      </c>
      <c r="B238" s="31" t="s">
        <v>824</v>
      </c>
      <c r="C238" s="31" t="s">
        <v>396</v>
      </c>
      <c r="D238" s="14">
        <v>11908</v>
      </c>
      <c r="E238" s="15">
        <v>24.78</v>
      </c>
      <c r="F238" s="16">
        <v>1.1000000000000001E-3</v>
      </c>
      <c r="G238" s="16"/>
    </row>
    <row r="239" spans="1:7" x14ac:dyDescent="0.25">
      <c r="A239" s="13" t="s">
        <v>2828</v>
      </c>
      <c r="B239" s="31" t="s">
        <v>2829</v>
      </c>
      <c r="C239" s="31" t="s">
        <v>349</v>
      </c>
      <c r="D239" s="14">
        <v>218</v>
      </c>
      <c r="E239" s="15">
        <v>24.05</v>
      </c>
      <c r="F239" s="16">
        <v>1E-3</v>
      </c>
      <c r="G239" s="16"/>
    </row>
    <row r="240" spans="1:7" x14ac:dyDescent="0.25">
      <c r="A240" s="13" t="s">
        <v>2150</v>
      </c>
      <c r="B240" s="31" t="s">
        <v>2151</v>
      </c>
      <c r="C240" s="31" t="s">
        <v>417</v>
      </c>
      <c r="D240" s="14">
        <v>29320</v>
      </c>
      <c r="E240" s="15">
        <v>23.62</v>
      </c>
      <c r="F240" s="16">
        <v>1E-3</v>
      </c>
      <c r="G240" s="16"/>
    </row>
    <row r="241" spans="1:7" x14ac:dyDescent="0.25">
      <c r="A241" s="13" t="s">
        <v>2830</v>
      </c>
      <c r="B241" s="31" t="s">
        <v>2831</v>
      </c>
      <c r="C241" s="31" t="s">
        <v>470</v>
      </c>
      <c r="D241" s="14">
        <v>454</v>
      </c>
      <c r="E241" s="15">
        <v>23.23</v>
      </c>
      <c r="F241" s="16">
        <v>1E-3</v>
      </c>
      <c r="G241" s="16"/>
    </row>
    <row r="242" spans="1:7" x14ac:dyDescent="0.25">
      <c r="A242" s="13" t="s">
        <v>1387</v>
      </c>
      <c r="B242" s="31" t="s">
        <v>1388</v>
      </c>
      <c r="C242" s="31" t="s">
        <v>603</v>
      </c>
      <c r="D242" s="14">
        <v>2795</v>
      </c>
      <c r="E242" s="15">
        <v>22.98</v>
      </c>
      <c r="F242" s="16">
        <v>1E-3</v>
      </c>
      <c r="G242" s="16"/>
    </row>
    <row r="243" spans="1:7" x14ac:dyDescent="0.25">
      <c r="A243" s="13" t="s">
        <v>347</v>
      </c>
      <c r="B243" s="31" t="s">
        <v>348</v>
      </c>
      <c r="C243" s="31" t="s">
        <v>349</v>
      </c>
      <c r="D243" s="14">
        <v>80</v>
      </c>
      <c r="E243" s="15">
        <v>22.98</v>
      </c>
      <c r="F243" s="16">
        <v>1E-3</v>
      </c>
      <c r="G243" s="16"/>
    </row>
    <row r="244" spans="1:7" x14ac:dyDescent="0.25">
      <c r="A244" s="13" t="s">
        <v>555</v>
      </c>
      <c r="B244" s="31" t="s">
        <v>556</v>
      </c>
      <c r="C244" s="31" t="s">
        <v>363</v>
      </c>
      <c r="D244" s="14">
        <v>2319</v>
      </c>
      <c r="E244" s="15">
        <v>22.5</v>
      </c>
      <c r="F244" s="16">
        <v>1E-3</v>
      </c>
      <c r="G244" s="16"/>
    </row>
    <row r="245" spans="1:7" x14ac:dyDescent="0.25">
      <c r="A245" s="13" t="s">
        <v>583</v>
      </c>
      <c r="B245" s="31" t="s">
        <v>584</v>
      </c>
      <c r="C245" s="31" t="s">
        <v>532</v>
      </c>
      <c r="D245" s="14">
        <v>3618</v>
      </c>
      <c r="E245" s="15">
        <v>22.29</v>
      </c>
      <c r="F245" s="16">
        <v>1E-3</v>
      </c>
      <c r="G245" s="16"/>
    </row>
    <row r="246" spans="1:7" x14ac:dyDescent="0.25">
      <c r="A246" s="13" t="s">
        <v>2152</v>
      </c>
      <c r="B246" s="31" t="s">
        <v>2153</v>
      </c>
      <c r="C246" s="31" t="s">
        <v>355</v>
      </c>
      <c r="D246" s="14">
        <v>17902</v>
      </c>
      <c r="E246" s="15">
        <v>20.68</v>
      </c>
      <c r="F246" s="16">
        <v>8.9999999999999998E-4</v>
      </c>
      <c r="G246" s="16"/>
    </row>
    <row r="247" spans="1:7" x14ac:dyDescent="0.25">
      <c r="A247" s="13" t="s">
        <v>2832</v>
      </c>
      <c r="B247" s="31" t="s">
        <v>2833</v>
      </c>
      <c r="C247" s="31" t="s">
        <v>470</v>
      </c>
      <c r="D247" s="14">
        <v>2218</v>
      </c>
      <c r="E247" s="15">
        <v>20.43</v>
      </c>
      <c r="F247" s="16">
        <v>8.9999999999999998E-4</v>
      </c>
      <c r="G247" s="16"/>
    </row>
    <row r="248" spans="1:7" x14ac:dyDescent="0.25">
      <c r="A248" s="13" t="s">
        <v>1860</v>
      </c>
      <c r="B248" s="31" t="s">
        <v>1861</v>
      </c>
      <c r="C248" s="31" t="s">
        <v>1862</v>
      </c>
      <c r="D248" s="14">
        <v>2273</v>
      </c>
      <c r="E248" s="15">
        <v>20.239999999999998</v>
      </c>
      <c r="F248" s="16">
        <v>8.9999999999999998E-4</v>
      </c>
      <c r="G248" s="16"/>
    </row>
    <row r="249" spans="1:7" x14ac:dyDescent="0.25">
      <c r="A249" s="13" t="s">
        <v>2834</v>
      </c>
      <c r="B249" s="31" t="s">
        <v>2835</v>
      </c>
      <c r="C249" s="31" t="s">
        <v>2217</v>
      </c>
      <c r="D249" s="14">
        <v>3025</v>
      </c>
      <c r="E249" s="15">
        <v>18.72</v>
      </c>
      <c r="F249" s="16">
        <v>8.0000000000000004E-4</v>
      </c>
      <c r="G249" s="16"/>
    </row>
    <row r="250" spans="1:7" x14ac:dyDescent="0.25">
      <c r="A250" s="13" t="s">
        <v>2154</v>
      </c>
      <c r="B250" s="31" t="s">
        <v>2155</v>
      </c>
      <c r="C250" s="31" t="s">
        <v>532</v>
      </c>
      <c r="D250" s="14">
        <v>2057</v>
      </c>
      <c r="E250" s="15">
        <v>17.39</v>
      </c>
      <c r="F250" s="16">
        <v>6.9999999999999999E-4</v>
      </c>
      <c r="G250" s="16"/>
    </row>
    <row r="251" spans="1:7" x14ac:dyDescent="0.25">
      <c r="A251" s="13" t="s">
        <v>2156</v>
      </c>
      <c r="B251" s="31" t="s">
        <v>2157</v>
      </c>
      <c r="C251" s="31" t="s">
        <v>1076</v>
      </c>
      <c r="D251" s="14">
        <v>2569</v>
      </c>
      <c r="E251" s="15">
        <v>16.52</v>
      </c>
      <c r="F251" s="16">
        <v>6.9999999999999999E-4</v>
      </c>
      <c r="G251" s="16"/>
    </row>
    <row r="252" spans="1:7" x14ac:dyDescent="0.25">
      <c r="A252" s="13" t="s">
        <v>2836</v>
      </c>
      <c r="B252" s="31" t="s">
        <v>2837</v>
      </c>
      <c r="C252" s="31" t="s">
        <v>355</v>
      </c>
      <c r="D252" s="14">
        <v>19989</v>
      </c>
      <c r="E252" s="15">
        <v>16.22</v>
      </c>
      <c r="F252" s="16">
        <v>6.9999999999999999E-4</v>
      </c>
      <c r="G252" s="16"/>
    </row>
    <row r="253" spans="1:7" x14ac:dyDescent="0.25">
      <c r="A253" s="13" t="s">
        <v>1053</v>
      </c>
      <c r="B253" s="31" t="s">
        <v>1054</v>
      </c>
      <c r="C253" s="31" t="s">
        <v>368</v>
      </c>
      <c r="D253" s="14">
        <v>1321</v>
      </c>
      <c r="E253" s="15">
        <v>15.65</v>
      </c>
      <c r="F253" s="16">
        <v>6.9999999999999999E-4</v>
      </c>
      <c r="G253" s="16"/>
    </row>
    <row r="254" spans="1:7" x14ac:dyDescent="0.25">
      <c r="A254" s="13" t="s">
        <v>2838</v>
      </c>
      <c r="B254" s="31" t="s">
        <v>2839</v>
      </c>
      <c r="C254" s="31" t="s">
        <v>532</v>
      </c>
      <c r="D254" s="14">
        <v>8568</v>
      </c>
      <c r="E254" s="15">
        <v>15.58</v>
      </c>
      <c r="F254" s="16">
        <v>6.9999999999999999E-4</v>
      </c>
      <c r="G254" s="16"/>
    </row>
    <row r="255" spans="1:7" x14ac:dyDescent="0.25">
      <c r="A255" s="13" t="s">
        <v>2840</v>
      </c>
      <c r="B255" s="31" t="s">
        <v>2841</v>
      </c>
      <c r="C255" s="31" t="s">
        <v>875</v>
      </c>
      <c r="D255" s="14">
        <v>5627</v>
      </c>
      <c r="E255" s="15">
        <v>15</v>
      </c>
      <c r="F255" s="16">
        <v>5.9999999999999995E-4</v>
      </c>
      <c r="G255" s="16"/>
    </row>
    <row r="256" spans="1:7" x14ac:dyDescent="0.25">
      <c r="A256" s="13" t="s">
        <v>601</v>
      </c>
      <c r="B256" s="31" t="s">
        <v>602</v>
      </c>
      <c r="C256" s="31" t="s">
        <v>603</v>
      </c>
      <c r="D256" s="14">
        <v>8339</v>
      </c>
      <c r="E256" s="15">
        <v>13.59</v>
      </c>
      <c r="F256" s="16">
        <v>5.9999999999999995E-4</v>
      </c>
      <c r="G256" s="16"/>
    </row>
    <row r="257" spans="1:7" x14ac:dyDescent="0.25">
      <c r="A257" s="13" t="s">
        <v>2842</v>
      </c>
      <c r="B257" s="31" t="s">
        <v>2843</v>
      </c>
      <c r="C257" s="31" t="s">
        <v>355</v>
      </c>
      <c r="D257" s="14">
        <v>24421</v>
      </c>
      <c r="E257" s="15">
        <v>12.45</v>
      </c>
      <c r="F257" s="16">
        <v>5.0000000000000001E-4</v>
      </c>
      <c r="G257" s="16"/>
    </row>
    <row r="258" spans="1:7" x14ac:dyDescent="0.25">
      <c r="A258" s="13" t="s">
        <v>2844</v>
      </c>
      <c r="B258" s="31" t="s">
        <v>2845</v>
      </c>
      <c r="C258" s="31" t="s">
        <v>437</v>
      </c>
      <c r="D258" s="14">
        <v>6524</v>
      </c>
      <c r="E258" s="15">
        <v>8.4499999999999993</v>
      </c>
      <c r="F258" s="16">
        <v>4.0000000000000002E-4</v>
      </c>
      <c r="G258" s="16"/>
    </row>
    <row r="259" spans="1:7" x14ac:dyDescent="0.25">
      <c r="A259" s="17" t="s">
        <v>230</v>
      </c>
      <c r="B259" s="32"/>
      <c r="C259" s="32"/>
      <c r="D259" s="18"/>
      <c r="E259" s="37">
        <v>23349.01</v>
      </c>
      <c r="F259" s="38">
        <v>1.0014000000000001</v>
      </c>
      <c r="G259" s="21"/>
    </row>
    <row r="260" spans="1:7" x14ac:dyDescent="0.25">
      <c r="A260" s="17" t="s">
        <v>487</v>
      </c>
      <c r="B260" s="31"/>
      <c r="C260" s="31"/>
      <c r="D260" s="14"/>
      <c r="E260" s="15"/>
      <c r="F260" s="16"/>
      <c r="G260" s="16"/>
    </row>
    <row r="261" spans="1:7" x14ac:dyDescent="0.25">
      <c r="A261" s="17" t="s">
        <v>230</v>
      </c>
      <c r="B261" s="31"/>
      <c r="C261" s="31"/>
      <c r="D261" s="14"/>
      <c r="E261" s="39" t="s">
        <v>130</v>
      </c>
      <c r="F261" s="40" t="s">
        <v>130</v>
      </c>
      <c r="G261" s="16"/>
    </row>
    <row r="262" spans="1:7" x14ac:dyDescent="0.25">
      <c r="A262" s="24" t="s">
        <v>237</v>
      </c>
      <c r="B262" s="33"/>
      <c r="C262" s="33"/>
      <c r="D262" s="25"/>
      <c r="E262" s="28">
        <v>23349.01</v>
      </c>
      <c r="F262" s="29">
        <v>1.0014000000000001</v>
      </c>
      <c r="G262" s="21"/>
    </row>
    <row r="263" spans="1:7" x14ac:dyDescent="0.25">
      <c r="A263" s="13"/>
      <c r="B263" s="31"/>
      <c r="C263" s="31"/>
      <c r="D263" s="14"/>
      <c r="E263" s="15"/>
      <c r="F263" s="16"/>
      <c r="G263" s="16"/>
    </row>
    <row r="264" spans="1:7" x14ac:dyDescent="0.25">
      <c r="A264" s="13"/>
      <c r="B264" s="31"/>
      <c r="C264" s="31"/>
      <c r="D264" s="14"/>
      <c r="E264" s="15"/>
      <c r="F264" s="16"/>
      <c r="G264" s="16"/>
    </row>
    <row r="265" spans="1:7" x14ac:dyDescent="0.25">
      <c r="A265" s="17" t="s">
        <v>238</v>
      </c>
      <c r="B265" s="31"/>
      <c r="C265" s="31"/>
      <c r="D265" s="14"/>
      <c r="E265" s="15"/>
      <c r="F265" s="16"/>
      <c r="G265" s="16"/>
    </row>
    <row r="266" spans="1:7" x14ac:dyDescent="0.25">
      <c r="A266" s="13" t="s">
        <v>239</v>
      </c>
      <c r="B266" s="31"/>
      <c r="C266" s="31"/>
      <c r="D266" s="14"/>
      <c r="E266" s="15">
        <v>57.97</v>
      </c>
      <c r="F266" s="16">
        <v>2.5000000000000001E-3</v>
      </c>
      <c r="G266" s="16">
        <v>6.5728999999999996E-2</v>
      </c>
    </row>
    <row r="267" spans="1:7" x14ac:dyDescent="0.25">
      <c r="A267" s="17" t="s">
        <v>230</v>
      </c>
      <c r="B267" s="32"/>
      <c r="C267" s="32"/>
      <c r="D267" s="18"/>
      <c r="E267" s="37">
        <v>57.97</v>
      </c>
      <c r="F267" s="38">
        <v>2.5000000000000001E-3</v>
      </c>
      <c r="G267" s="21"/>
    </row>
    <row r="268" spans="1:7" x14ac:dyDescent="0.25">
      <c r="A268" s="13"/>
      <c r="B268" s="31"/>
      <c r="C268" s="31"/>
      <c r="D268" s="14"/>
      <c r="E268" s="15"/>
      <c r="F268" s="16"/>
      <c r="G268" s="16"/>
    </row>
    <row r="269" spans="1:7" x14ac:dyDescent="0.25">
      <c r="A269" s="24" t="s">
        <v>237</v>
      </c>
      <c r="B269" s="33"/>
      <c r="C269" s="33"/>
      <c r="D269" s="25"/>
      <c r="E269" s="19">
        <v>57.97</v>
      </c>
      <c r="F269" s="20">
        <v>2.5000000000000001E-3</v>
      </c>
      <c r="G269" s="21"/>
    </row>
    <row r="270" spans="1:7" x14ac:dyDescent="0.25">
      <c r="A270" s="13" t="s">
        <v>240</v>
      </c>
      <c r="B270" s="31"/>
      <c r="C270" s="31"/>
      <c r="D270" s="14"/>
      <c r="E270" s="15">
        <v>1.0439E-2</v>
      </c>
      <c r="F270" s="16">
        <v>0</v>
      </c>
      <c r="G270" s="16"/>
    </row>
    <row r="271" spans="1:7" x14ac:dyDescent="0.25">
      <c r="A271" s="13" t="s">
        <v>241</v>
      </c>
      <c r="B271" s="31"/>
      <c r="C271" s="31"/>
      <c r="D271" s="14"/>
      <c r="E271" s="35">
        <v>-77.100438999999994</v>
      </c>
      <c r="F271" s="36">
        <v>-3.8999999999999998E-3</v>
      </c>
      <c r="G271" s="16">
        <v>6.5727999999999995E-2</v>
      </c>
    </row>
    <row r="272" spans="1:7" x14ac:dyDescent="0.25">
      <c r="A272" s="26" t="s">
        <v>242</v>
      </c>
      <c r="B272" s="34"/>
      <c r="C272" s="34"/>
      <c r="D272" s="27"/>
      <c r="E272" s="28">
        <v>23329.89</v>
      </c>
      <c r="F272" s="29">
        <v>1</v>
      </c>
      <c r="G272" s="29"/>
    </row>
    <row r="277" spans="1:3" x14ac:dyDescent="0.25">
      <c r="A277" s="1" t="s">
        <v>244</v>
      </c>
    </row>
    <row r="278" spans="1:3" x14ac:dyDescent="0.25">
      <c r="A278" s="48" t="s">
        <v>245</v>
      </c>
      <c r="B278" s="3" t="s">
        <v>130</v>
      </c>
    </row>
    <row r="279" spans="1:3" x14ac:dyDescent="0.25">
      <c r="A279" t="s">
        <v>246</v>
      </c>
    </row>
    <row r="280" spans="1:3" x14ac:dyDescent="0.25">
      <c r="A280" t="s">
        <v>337</v>
      </c>
      <c r="B280" t="s">
        <v>248</v>
      </c>
      <c r="C280" t="s">
        <v>248</v>
      </c>
    </row>
    <row r="281" spans="1:3" x14ac:dyDescent="0.25">
      <c r="B281" s="49">
        <v>45657</v>
      </c>
      <c r="C281" s="49">
        <v>45688</v>
      </c>
    </row>
    <row r="282" spans="1:3" x14ac:dyDescent="0.25">
      <c r="A282" t="s">
        <v>338</v>
      </c>
      <c r="B282">
        <v>16.261099999999999</v>
      </c>
      <c r="C282">
        <v>15.624499999999999</v>
      </c>
    </row>
    <row r="283" spans="1:3" x14ac:dyDescent="0.25">
      <c r="A283" t="s">
        <v>339</v>
      </c>
      <c r="B283">
        <v>16.261099999999999</v>
      </c>
      <c r="C283">
        <v>15.624599999999999</v>
      </c>
    </row>
    <row r="284" spans="1:3" x14ac:dyDescent="0.25">
      <c r="A284" t="s">
        <v>340</v>
      </c>
      <c r="B284">
        <v>15.932700000000001</v>
      </c>
      <c r="C284">
        <v>15.301</v>
      </c>
    </row>
    <row r="285" spans="1:3" x14ac:dyDescent="0.25">
      <c r="A285" t="s">
        <v>341</v>
      </c>
      <c r="B285">
        <v>15.932</v>
      </c>
      <c r="C285">
        <v>15.3004</v>
      </c>
    </row>
    <row r="287" spans="1:3" x14ac:dyDescent="0.25">
      <c r="A287" t="s">
        <v>250</v>
      </c>
      <c r="B287" s="3" t="s">
        <v>130</v>
      </c>
    </row>
    <row r="288" spans="1:3" x14ac:dyDescent="0.25">
      <c r="A288" t="s">
        <v>251</v>
      </c>
      <c r="B288" s="3" t="s">
        <v>130</v>
      </c>
    </row>
    <row r="289" spans="1:4" ht="30" customHeight="1" x14ac:dyDescent="0.25">
      <c r="A289" s="48" t="s">
        <v>252</v>
      </c>
      <c r="B289" s="3" t="s">
        <v>130</v>
      </c>
    </row>
    <row r="290" spans="1:4" ht="30" customHeight="1" x14ac:dyDescent="0.25">
      <c r="A290" s="48" t="s">
        <v>253</v>
      </c>
      <c r="B290" s="3" t="s">
        <v>130</v>
      </c>
    </row>
    <row r="291" spans="1:4" x14ac:dyDescent="0.25">
      <c r="A291" t="s">
        <v>495</v>
      </c>
      <c r="B291" s="50">
        <v>0.14000000000000001</v>
      </c>
    </row>
    <row r="292" spans="1:4" ht="45" customHeight="1" x14ac:dyDescent="0.25">
      <c r="A292" s="48" t="s">
        <v>255</v>
      </c>
      <c r="B292" s="3" t="s">
        <v>130</v>
      </c>
    </row>
    <row r="293" spans="1:4" x14ac:dyDescent="0.25">
      <c r="B293" s="3"/>
    </row>
    <row r="294" spans="1:4" ht="30" customHeight="1" x14ac:dyDescent="0.25">
      <c r="A294" s="48" t="s">
        <v>256</v>
      </c>
      <c r="B294" s="3" t="s">
        <v>130</v>
      </c>
    </row>
    <row r="295" spans="1:4" ht="30" customHeight="1" x14ac:dyDescent="0.25">
      <c r="A295" s="48" t="s">
        <v>257</v>
      </c>
      <c r="B295" t="s">
        <v>130</v>
      </c>
    </row>
    <row r="296" spans="1:4" ht="30" customHeight="1" x14ac:dyDescent="0.25">
      <c r="A296" s="48" t="s">
        <v>258</v>
      </c>
      <c r="B296" s="3" t="s">
        <v>130</v>
      </c>
    </row>
    <row r="297" spans="1:4" ht="30" customHeight="1" x14ac:dyDescent="0.25">
      <c r="A297" s="48" t="s">
        <v>259</v>
      </c>
      <c r="B297" s="3" t="s">
        <v>130</v>
      </c>
    </row>
    <row r="299" spans="1:4" ht="69.95" customHeight="1" x14ac:dyDescent="0.25">
      <c r="A299" s="75" t="s">
        <v>269</v>
      </c>
      <c r="B299" s="75" t="s">
        <v>270</v>
      </c>
      <c r="C299" s="75" t="s">
        <v>4</v>
      </c>
      <c r="D299" s="75" t="s">
        <v>5</v>
      </c>
    </row>
    <row r="300" spans="1:4" ht="69.95" customHeight="1" x14ac:dyDescent="0.25">
      <c r="A300" s="75" t="s">
        <v>2846</v>
      </c>
      <c r="B300" s="75"/>
      <c r="C300" s="75" t="s">
        <v>32</v>
      </c>
      <c r="D30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49"/>
  <sheetViews>
    <sheetView showGridLines="0" workbookViewId="0">
      <pane ySplit="4" topLeftCell="A28" activePane="bottomLeft" state="frozen"/>
      <selection pane="bottomLeft" activeCell="C36" sqref="C3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2847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2848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3"/>
      <c r="B7" s="31"/>
      <c r="C7" s="31"/>
      <c r="D7" s="14"/>
      <c r="E7" s="15"/>
      <c r="F7" s="16"/>
      <c r="G7" s="16"/>
    </row>
    <row r="8" spans="1:8" x14ac:dyDescent="0.25">
      <c r="A8" s="17" t="s">
        <v>334</v>
      </c>
      <c r="B8" s="31"/>
      <c r="C8" s="31"/>
      <c r="D8" s="14"/>
      <c r="E8" s="15"/>
      <c r="F8" s="16"/>
      <c r="G8" s="16"/>
    </row>
    <row r="9" spans="1:8" x14ac:dyDescent="0.25">
      <c r="A9" s="13" t="s">
        <v>2849</v>
      </c>
      <c r="B9" s="31" t="s">
        <v>2850</v>
      </c>
      <c r="C9" s="31"/>
      <c r="D9" s="14">
        <v>12304538</v>
      </c>
      <c r="E9" s="15">
        <v>11680.7</v>
      </c>
      <c r="F9" s="16">
        <v>0.50349999999999995</v>
      </c>
      <c r="G9" s="16"/>
    </row>
    <row r="10" spans="1:8" x14ac:dyDescent="0.25">
      <c r="A10" s="13" t="s">
        <v>2851</v>
      </c>
      <c r="B10" s="31" t="s">
        <v>2852</v>
      </c>
      <c r="C10" s="31"/>
      <c r="D10" s="14">
        <v>13831363</v>
      </c>
      <c r="E10" s="15">
        <v>11569.94</v>
      </c>
      <c r="F10" s="16">
        <v>0.49869999999999998</v>
      </c>
      <c r="G10" s="16"/>
    </row>
    <row r="11" spans="1:8" x14ac:dyDescent="0.25">
      <c r="A11" s="17" t="s">
        <v>230</v>
      </c>
      <c r="B11" s="32"/>
      <c r="C11" s="32"/>
      <c r="D11" s="18"/>
      <c r="E11" s="19">
        <v>23250.639999999999</v>
      </c>
      <c r="F11" s="20">
        <v>1.0022</v>
      </c>
      <c r="G11" s="21"/>
    </row>
    <row r="12" spans="1:8" x14ac:dyDescent="0.25">
      <c r="A12" s="13"/>
      <c r="B12" s="31"/>
      <c r="C12" s="31"/>
      <c r="D12" s="14"/>
      <c r="E12" s="15"/>
      <c r="F12" s="16"/>
      <c r="G12" s="16"/>
    </row>
    <row r="13" spans="1:8" x14ac:dyDescent="0.25">
      <c r="A13" s="24" t="s">
        <v>237</v>
      </c>
      <c r="B13" s="33"/>
      <c r="C13" s="33"/>
      <c r="D13" s="25"/>
      <c r="E13" s="19">
        <v>23250.639999999999</v>
      </c>
      <c r="F13" s="20">
        <v>1.0022</v>
      </c>
      <c r="G13" s="21"/>
    </row>
    <row r="14" spans="1:8" x14ac:dyDescent="0.25">
      <c r="A14" s="13"/>
      <c r="B14" s="31"/>
      <c r="C14" s="31"/>
      <c r="D14" s="14"/>
      <c r="E14" s="15"/>
      <c r="F14" s="16"/>
      <c r="G14" s="16"/>
    </row>
    <row r="15" spans="1:8" x14ac:dyDescent="0.25">
      <c r="A15" s="17" t="s">
        <v>238</v>
      </c>
      <c r="B15" s="31"/>
      <c r="C15" s="31"/>
      <c r="D15" s="14"/>
      <c r="E15" s="15"/>
      <c r="F15" s="16"/>
      <c r="G15" s="16"/>
    </row>
    <row r="16" spans="1:8" x14ac:dyDescent="0.25">
      <c r="A16" s="13" t="s">
        <v>239</v>
      </c>
      <c r="B16" s="31"/>
      <c r="C16" s="31"/>
      <c r="D16" s="14"/>
      <c r="E16" s="15">
        <v>153.91999999999999</v>
      </c>
      <c r="F16" s="16">
        <v>6.6E-3</v>
      </c>
      <c r="G16" s="16">
        <v>6.5728999999999996E-2</v>
      </c>
    </row>
    <row r="17" spans="1:7" x14ac:dyDescent="0.25">
      <c r="A17" s="17" t="s">
        <v>230</v>
      </c>
      <c r="B17" s="32"/>
      <c r="C17" s="32"/>
      <c r="D17" s="18"/>
      <c r="E17" s="19">
        <v>153.91999999999999</v>
      </c>
      <c r="F17" s="20">
        <v>6.6E-3</v>
      </c>
      <c r="G17" s="21"/>
    </row>
    <row r="18" spans="1:7" x14ac:dyDescent="0.25">
      <c r="A18" s="13"/>
      <c r="B18" s="31"/>
      <c r="C18" s="31"/>
      <c r="D18" s="14"/>
      <c r="E18" s="15"/>
      <c r="F18" s="16"/>
      <c r="G18" s="16"/>
    </row>
    <row r="19" spans="1:7" x14ac:dyDescent="0.25">
      <c r="A19" s="24" t="s">
        <v>237</v>
      </c>
      <c r="B19" s="33"/>
      <c r="C19" s="33"/>
      <c r="D19" s="25"/>
      <c r="E19" s="19">
        <v>153.91999999999999</v>
      </c>
      <c r="F19" s="20">
        <v>6.6E-3</v>
      </c>
      <c r="G19" s="21"/>
    </row>
    <row r="20" spans="1:7" x14ac:dyDescent="0.25">
      <c r="A20" s="13" t="s">
        <v>240</v>
      </c>
      <c r="B20" s="31"/>
      <c r="C20" s="31"/>
      <c r="D20" s="14"/>
      <c r="E20" s="15">
        <v>2.77173E-2</v>
      </c>
      <c r="F20" s="16">
        <v>9.9999999999999995E-7</v>
      </c>
      <c r="G20" s="16"/>
    </row>
    <row r="21" spans="1:7" x14ac:dyDescent="0.25">
      <c r="A21" s="13" t="s">
        <v>241</v>
      </c>
      <c r="B21" s="31"/>
      <c r="C21" s="31"/>
      <c r="D21" s="14"/>
      <c r="E21" s="35">
        <v>-206.20771730000001</v>
      </c>
      <c r="F21" s="36">
        <v>-8.8009999999999998E-3</v>
      </c>
      <c r="G21" s="16">
        <v>6.5728999999999996E-2</v>
      </c>
    </row>
    <row r="22" spans="1:7" x14ac:dyDescent="0.25">
      <c r="A22" s="26" t="s">
        <v>242</v>
      </c>
      <c r="B22" s="34"/>
      <c r="C22" s="34"/>
      <c r="D22" s="27"/>
      <c r="E22" s="28">
        <v>23198.38</v>
      </c>
      <c r="F22" s="29">
        <v>1</v>
      </c>
      <c r="G22" s="29"/>
    </row>
    <row r="27" spans="1:7" x14ac:dyDescent="0.25">
      <c r="A27" s="1" t="s">
        <v>244</v>
      </c>
    </row>
    <row r="28" spans="1:7" x14ac:dyDescent="0.25">
      <c r="A28" s="48" t="s">
        <v>245</v>
      </c>
      <c r="B28" s="3" t="s">
        <v>130</v>
      </c>
    </row>
    <row r="29" spans="1:7" x14ac:dyDescent="0.25">
      <c r="A29" t="s">
        <v>246</v>
      </c>
    </row>
    <row r="30" spans="1:7" x14ac:dyDescent="0.25">
      <c r="A30" t="s">
        <v>337</v>
      </c>
      <c r="B30" t="s">
        <v>248</v>
      </c>
      <c r="C30" t="s">
        <v>248</v>
      </c>
    </row>
    <row r="31" spans="1:7" x14ac:dyDescent="0.25">
      <c r="B31" s="49">
        <v>45657</v>
      </c>
      <c r="C31" s="49">
        <v>45688</v>
      </c>
    </row>
    <row r="32" spans="1:7" x14ac:dyDescent="0.25">
      <c r="A32" t="s">
        <v>338</v>
      </c>
      <c r="B32">
        <v>14.824</v>
      </c>
      <c r="C32">
        <v>16.004999999999999</v>
      </c>
    </row>
    <row r="33" spans="1:4" x14ac:dyDescent="0.25">
      <c r="A33" t="s">
        <v>339</v>
      </c>
      <c r="B33">
        <v>14.824</v>
      </c>
      <c r="C33">
        <v>16.004999999999999</v>
      </c>
    </row>
    <row r="34" spans="1:4" x14ac:dyDescent="0.25">
      <c r="A34" t="s">
        <v>340</v>
      </c>
      <c r="B34">
        <v>14.686999999999999</v>
      </c>
      <c r="C34">
        <v>15.851000000000001</v>
      </c>
    </row>
    <row r="35" spans="1:4" x14ac:dyDescent="0.25">
      <c r="A35" t="s">
        <v>341</v>
      </c>
      <c r="B35">
        <v>14.686999999999999</v>
      </c>
      <c r="C35">
        <v>15.851000000000001</v>
      </c>
    </row>
    <row r="37" spans="1:4" x14ac:dyDescent="0.25">
      <c r="A37" t="s">
        <v>250</v>
      </c>
      <c r="B37" s="3" t="s">
        <v>130</v>
      </c>
    </row>
    <row r="38" spans="1:4" x14ac:dyDescent="0.25">
      <c r="A38" t="s">
        <v>251</v>
      </c>
      <c r="B38" s="3" t="s">
        <v>130</v>
      </c>
    </row>
    <row r="39" spans="1:4" ht="30" customHeight="1" x14ac:dyDescent="0.25">
      <c r="A39" s="48" t="s">
        <v>252</v>
      </c>
      <c r="B39" s="3" t="s">
        <v>130</v>
      </c>
    </row>
    <row r="40" spans="1:4" ht="30" customHeight="1" x14ac:dyDescent="0.25">
      <c r="A40" s="48" t="s">
        <v>253</v>
      </c>
      <c r="B40" s="3" t="s">
        <v>130</v>
      </c>
    </row>
    <row r="41" spans="1:4" ht="45" customHeight="1" x14ac:dyDescent="0.25">
      <c r="A41" s="48" t="s">
        <v>699</v>
      </c>
      <c r="B41" s="3" t="s">
        <v>130</v>
      </c>
    </row>
    <row r="42" spans="1:4" x14ac:dyDescent="0.25">
      <c r="B42" s="3"/>
    </row>
    <row r="43" spans="1:4" ht="30" customHeight="1" x14ac:dyDescent="0.25">
      <c r="A43" s="48" t="s">
        <v>700</v>
      </c>
      <c r="B43" s="3" t="s">
        <v>130</v>
      </c>
    </row>
    <row r="44" spans="1:4" ht="30" customHeight="1" x14ac:dyDescent="0.25">
      <c r="A44" s="48" t="s">
        <v>701</v>
      </c>
      <c r="B44" t="s">
        <v>130</v>
      </c>
    </row>
    <row r="45" spans="1:4" ht="30" customHeight="1" x14ac:dyDescent="0.25">
      <c r="A45" s="48" t="s">
        <v>702</v>
      </c>
      <c r="B45" s="3" t="s">
        <v>130</v>
      </c>
    </row>
    <row r="46" spans="1:4" ht="30" customHeight="1" x14ac:dyDescent="0.25">
      <c r="A46" s="48" t="s">
        <v>703</v>
      </c>
      <c r="B46" s="3" t="s">
        <v>130</v>
      </c>
    </row>
    <row r="48" spans="1:4" ht="69.95" customHeight="1" x14ac:dyDescent="0.25">
      <c r="A48" s="75" t="s">
        <v>269</v>
      </c>
      <c r="B48" s="75" t="s">
        <v>270</v>
      </c>
      <c r="C48" s="75" t="s">
        <v>4</v>
      </c>
      <c r="D48" s="75" t="s">
        <v>5</v>
      </c>
    </row>
    <row r="49" spans="1:4" ht="69.95" customHeight="1" x14ac:dyDescent="0.25">
      <c r="A49" s="75" t="s">
        <v>2853</v>
      </c>
      <c r="B49" s="75"/>
      <c r="C49" s="75" t="s">
        <v>96</v>
      </c>
      <c r="D49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7"/>
  <sheetViews>
    <sheetView showGridLines="0" workbookViewId="0">
      <pane ySplit="4" topLeftCell="A98" activePane="bottomLeft" state="frozen"/>
      <selection pane="bottomLeft" activeCell="E111" sqref="E11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344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345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347</v>
      </c>
      <c r="B8" s="31" t="s">
        <v>348</v>
      </c>
      <c r="C8" s="31" t="s">
        <v>349</v>
      </c>
      <c r="D8" s="14">
        <v>25448</v>
      </c>
      <c r="E8" s="15">
        <v>7310.99</v>
      </c>
      <c r="F8" s="16">
        <v>4.2500000000000003E-2</v>
      </c>
      <c r="G8" s="16"/>
    </row>
    <row r="9" spans="1:8" x14ac:dyDescent="0.25">
      <c r="A9" s="13" t="s">
        <v>350</v>
      </c>
      <c r="B9" s="31" t="s">
        <v>351</v>
      </c>
      <c r="C9" s="31" t="s">
        <v>352</v>
      </c>
      <c r="D9" s="14">
        <v>124376</v>
      </c>
      <c r="E9" s="15">
        <v>6599.33</v>
      </c>
      <c r="F9" s="16">
        <v>3.8399999999999997E-2</v>
      </c>
      <c r="G9" s="16"/>
    </row>
    <row r="10" spans="1:8" x14ac:dyDescent="0.25">
      <c r="A10" s="13" t="s">
        <v>353</v>
      </c>
      <c r="B10" s="31" t="s">
        <v>354</v>
      </c>
      <c r="C10" s="31" t="s">
        <v>355</v>
      </c>
      <c r="D10" s="14">
        <v>492947</v>
      </c>
      <c r="E10" s="15">
        <v>6175.64</v>
      </c>
      <c r="F10" s="16">
        <v>3.5900000000000001E-2</v>
      </c>
      <c r="G10" s="16"/>
    </row>
    <row r="11" spans="1:8" x14ac:dyDescent="0.25">
      <c r="A11" s="13" t="s">
        <v>356</v>
      </c>
      <c r="B11" s="31" t="s">
        <v>357</v>
      </c>
      <c r="C11" s="31" t="s">
        <v>349</v>
      </c>
      <c r="D11" s="14">
        <v>4073562</v>
      </c>
      <c r="E11" s="15">
        <v>5754.31</v>
      </c>
      <c r="F11" s="16">
        <v>3.3500000000000002E-2</v>
      </c>
      <c r="G11" s="16"/>
    </row>
    <row r="12" spans="1:8" x14ac:dyDescent="0.25">
      <c r="A12" s="13" t="s">
        <v>358</v>
      </c>
      <c r="B12" s="31" t="s">
        <v>359</v>
      </c>
      <c r="C12" s="31" t="s">
        <v>360</v>
      </c>
      <c r="D12" s="14">
        <v>822231</v>
      </c>
      <c r="E12" s="15">
        <v>5263.92</v>
      </c>
      <c r="F12" s="16">
        <v>3.0599999999999999E-2</v>
      </c>
      <c r="G12" s="16"/>
    </row>
    <row r="13" spans="1:8" x14ac:dyDescent="0.25">
      <c r="A13" s="13" t="s">
        <v>361</v>
      </c>
      <c r="B13" s="31" t="s">
        <v>362</v>
      </c>
      <c r="C13" s="31" t="s">
        <v>363</v>
      </c>
      <c r="D13" s="14">
        <v>215059</v>
      </c>
      <c r="E13" s="15">
        <v>4474.1899999999996</v>
      </c>
      <c r="F13" s="16">
        <v>2.5999999999999999E-2</v>
      </c>
      <c r="G13" s="16"/>
    </row>
    <row r="14" spans="1:8" x14ac:dyDescent="0.25">
      <c r="A14" s="13" t="s">
        <v>364</v>
      </c>
      <c r="B14" s="31" t="s">
        <v>365</v>
      </c>
      <c r="C14" s="31" t="s">
        <v>363</v>
      </c>
      <c r="D14" s="14">
        <v>77646</v>
      </c>
      <c r="E14" s="15">
        <v>4330.8599999999997</v>
      </c>
      <c r="F14" s="16">
        <v>2.52E-2</v>
      </c>
      <c r="G14" s="16"/>
    </row>
    <row r="15" spans="1:8" x14ac:dyDescent="0.25">
      <c r="A15" s="13" t="s">
        <v>366</v>
      </c>
      <c r="B15" s="31" t="s">
        <v>367</v>
      </c>
      <c r="C15" s="31" t="s">
        <v>368</v>
      </c>
      <c r="D15" s="14">
        <v>333468</v>
      </c>
      <c r="E15" s="15">
        <v>4204.53</v>
      </c>
      <c r="F15" s="16">
        <v>2.4400000000000002E-2</v>
      </c>
      <c r="G15" s="16"/>
    </row>
    <row r="16" spans="1:8" x14ac:dyDescent="0.25">
      <c r="A16" s="13" t="s">
        <v>369</v>
      </c>
      <c r="B16" s="31" t="s">
        <v>370</v>
      </c>
      <c r="C16" s="31" t="s">
        <v>355</v>
      </c>
      <c r="D16" s="14">
        <v>243944</v>
      </c>
      <c r="E16" s="15">
        <v>4144</v>
      </c>
      <c r="F16" s="16">
        <v>2.41E-2</v>
      </c>
      <c r="G16" s="16"/>
    </row>
    <row r="17" spans="1:7" x14ac:dyDescent="0.25">
      <c r="A17" s="13" t="s">
        <v>371</v>
      </c>
      <c r="B17" s="31" t="s">
        <v>372</v>
      </c>
      <c r="C17" s="31" t="s">
        <v>373</v>
      </c>
      <c r="D17" s="14">
        <v>53403</v>
      </c>
      <c r="E17" s="15">
        <v>4124.6899999999996</v>
      </c>
      <c r="F17" s="16">
        <v>2.4E-2</v>
      </c>
      <c r="G17" s="16"/>
    </row>
    <row r="18" spans="1:7" x14ac:dyDescent="0.25">
      <c r="A18" s="13" t="s">
        <v>374</v>
      </c>
      <c r="B18" s="31" t="s">
        <v>375</v>
      </c>
      <c r="C18" s="31" t="s">
        <v>376</v>
      </c>
      <c r="D18" s="14">
        <v>234129</v>
      </c>
      <c r="E18" s="15">
        <v>4039.78</v>
      </c>
      <c r="F18" s="16">
        <v>2.35E-2</v>
      </c>
      <c r="G18" s="16"/>
    </row>
    <row r="19" spans="1:7" x14ac:dyDescent="0.25">
      <c r="A19" s="13" t="s">
        <v>377</v>
      </c>
      <c r="B19" s="31" t="s">
        <v>378</v>
      </c>
      <c r="C19" s="31" t="s">
        <v>379</v>
      </c>
      <c r="D19" s="14">
        <v>890383</v>
      </c>
      <c r="E19" s="15">
        <v>4008.06</v>
      </c>
      <c r="F19" s="16">
        <v>2.3300000000000001E-2</v>
      </c>
      <c r="G19" s="16"/>
    </row>
    <row r="20" spans="1:7" x14ac:dyDescent="0.25">
      <c r="A20" s="13" t="s">
        <v>380</v>
      </c>
      <c r="B20" s="31" t="s">
        <v>381</v>
      </c>
      <c r="C20" s="31" t="s">
        <v>360</v>
      </c>
      <c r="D20" s="14">
        <v>372559</v>
      </c>
      <c r="E20" s="15">
        <v>3953.78</v>
      </c>
      <c r="F20" s="16">
        <v>2.3E-2</v>
      </c>
      <c r="G20" s="16"/>
    </row>
    <row r="21" spans="1:7" x14ac:dyDescent="0.25">
      <c r="A21" s="13" t="s">
        <v>382</v>
      </c>
      <c r="B21" s="31" t="s">
        <v>383</v>
      </c>
      <c r="C21" s="31" t="s">
        <v>355</v>
      </c>
      <c r="D21" s="14">
        <v>504980</v>
      </c>
      <c r="E21" s="15">
        <v>3902.99</v>
      </c>
      <c r="F21" s="16">
        <v>2.2700000000000001E-2</v>
      </c>
      <c r="G21" s="16"/>
    </row>
    <row r="22" spans="1:7" x14ac:dyDescent="0.25">
      <c r="A22" s="13" t="s">
        <v>384</v>
      </c>
      <c r="B22" s="31" t="s">
        <v>385</v>
      </c>
      <c r="C22" s="31" t="s">
        <v>386</v>
      </c>
      <c r="D22" s="14">
        <v>128744</v>
      </c>
      <c r="E22" s="15">
        <v>3751.66</v>
      </c>
      <c r="F22" s="16">
        <v>2.18E-2</v>
      </c>
      <c r="G22" s="16"/>
    </row>
    <row r="23" spans="1:7" x14ac:dyDescent="0.25">
      <c r="A23" s="13" t="s">
        <v>387</v>
      </c>
      <c r="B23" s="31" t="s">
        <v>388</v>
      </c>
      <c r="C23" s="31" t="s">
        <v>376</v>
      </c>
      <c r="D23" s="14">
        <v>62040</v>
      </c>
      <c r="E23" s="15">
        <v>3742.63</v>
      </c>
      <c r="F23" s="16">
        <v>2.18E-2</v>
      </c>
      <c r="G23" s="16"/>
    </row>
    <row r="24" spans="1:7" x14ac:dyDescent="0.25">
      <c r="A24" s="13" t="s">
        <v>389</v>
      </c>
      <c r="B24" s="31" t="s">
        <v>390</v>
      </c>
      <c r="C24" s="31" t="s">
        <v>373</v>
      </c>
      <c r="D24" s="14">
        <v>64938</v>
      </c>
      <c r="E24" s="15">
        <v>3736.01</v>
      </c>
      <c r="F24" s="16">
        <v>2.1700000000000001E-2</v>
      </c>
      <c r="G24" s="16"/>
    </row>
    <row r="25" spans="1:7" x14ac:dyDescent="0.25">
      <c r="A25" s="13" t="s">
        <v>391</v>
      </c>
      <c r="B25" s="31" t="s">
        <v>392</v>
      </c>
      <c r="C25" s="31" t="s">
        <v>393</v>
      </c>
      <c r="D25" s="14">
        <v>1027393</v>
      </c>
      <c r="E25" s="15">
        <v>3567.11</v>
      </c>
      <c r="F25" s="16">
        <v>2.07E-2</v>
      </c>
      <c r="G25" s="16"/>
    </row>
    <row r="26" spans="1:7" x14ac:dyDescent="0.25">
      <c r="A26" s="13" t="s">
        <v>394</v>
      </c>
      <c r="B26" s="31" t="s">
        <v>395</v>
      </c>
      <c r="C26" s="31" t="s">
        <v>396</v>
      </c>
      <c r="D26" s="14">
        <v>58629</v>
      </c>
      <c r="E26" s="15">
        <v>3560.74</v>
      </c>
      <c r="F26" s="16">
        <v>2.07E-2</v>
      </c>
      <c r="G26" s="16"/>
    </row>
    <row r="27" spans="1:7" x14ac:dyDescent="0.25">
      <c r="A27" s="13" t="s">
        <v>397</v>
      </c>
      <c r="B27" s="31" t="s">
        <v>398</v>
      </c>
      <c r="C27" s="31" t="s">
        <v>363</v>
      </c>
      <c r="D27" s="14">
        <v>241292</v>
      </c>
      <c r="E27" s="15">
        <v>3506.46</v>
      </c>
      <c r="F27" s="16">
        <v>2.0400000000000001E-2</v>
      </c>
      <c r="G27" s="16"/>
    </row>
    <row r="28" spans="1:7" x14ac:dyDescent="0.25">
      <c r="A28" s="13" t="s">
        <v>399</v>
      </c>
      <c r="B28" s="31" t="s">
        <v>400</v>
      </c>
      <c r="C28" s="31" t="s">
        <v>355</v>
      </c>
      <c r="D28" s="14">
        <v>353460</v>
      </c>
      <c r="E28" s="15">
        <v>3485.47</v>
      </c>
      <c r="F28" s="16">
        <v>2.0299999999999999E-2</v>
      </c>
      <c r="G28" s="16"/>
    </row>
    <row r="29" spans="1:7" x14ac:dyDescent="0.25">
      <c r="A29" s="13" t="s">
        <v>401</v>
      </c>
      <c r="B29" s="31" t="s">
        <v>402</v>
      </c>
      <c r="C29" s="31" t="s">
        <v>403</v>
      </c>
      <c r="D29" s="14">
        <v>197498</v>
      </c>
      <c r="E29" s="15">
        <v>3410.4</v>
      </c>
      <c r="F29" s="16">
        <v>1.9800000000000002E-2</v>
      </c>
      <c r="G29" s="16"/>
    </row>
    <row r="30" spans="1:7" x14ac:dyDescent="0.25">
      <c r="A30" s="13" t="s">
        <v>404</v>
      </c>
      <c r="B30" s="31" t="s">
        <v>405</v>
      </c>
      <c r="C30" s="31" t="s">
        <v>373</v>
      </c>
      <c r="D30" s="14">
        <v>1546576</v>
      </c>
      <c r="E30" s="15">
        <v>3407.88</v>
      </c>
      <c r="F30" s="16">
        <v>1.9800000000000002E-2</v>
      </c>
      <c r="G30" s="16"/>
    </row>
    <row r="31" spans="1:7" x14ac:dyDescent="0.25">
      <c r="A31" s="13" t="s">
        <v>406</v>
      </c>
      <c r="B31" s="31" t="s">
        <v>407</v>
      </c>
      <c r="C31" s="31" t="s">
        <v>352</v>
      </c>
      <c r="D31" s="14">
        <v>58970</v>
      </c>
      <c r="E31" s="15">
        <v>3380.72</v>
      </c>
      <c r="F31" s="16">
        <v>1.9699999999999999E-2</v>
      </c>
      <c r="G31" s="16"/>
    </row>
    <row r="32" spans="1:7" x14ac:dyDescent="0.25">
      <c r="A32" s="13" t="s">
        <v>408</v>
      </c>
      <c r="B32" s="31" t="s">
        <v>409</v>
      </c>
      <c r="C32" s="31" t="s">
        <v>376</v>
      </c>
      <c r="D32" s="14">
        <v>34229</v>
      </c>
      <c r="E32" s="15">
        <v>3122.39</v>
      </c>
      <c r="F32" s="16">
        <v>1.8200000000000001E-2</v>
      </c>
      <c r="G32" s="16"/>
    </row>
    <row r="33" spans="1:7" x14ac:dyDescent="0.25">
      <c r="A33" s="13" t="s">
        <v>410</v>
      </c>
      <c r="B33" s="31" t="s">
        <v>411</v>
      </c>
      <c r="C33" s="31" t="s">
        <v>363</v>
      </c>
      <c r="D33" s="14">
        <v>61666</v>
      </c>
      <c r="E33" s="15">
        <v>3122.18</v>
      </c>
      <c r="F33" s="16">
        <v>1.8200000000000001E-2</v>
      </c>
      <c r="G33" s="16"/>
    </row>
    <row r="34" spans="1:7" x14ac:dyDescent="0.25">
      <c r="A34" s="13" t="s">
        <v>412</v>
      </c>
      <c r="B34" s="31" t="s">
        <v>413</v>
      </c>
      <c r="C34" s="31" t="s">
        <v>414</v>
      </c>
      <c r="D34" s="14">
        <v>70000</v>
      </c>
      <c r="E34" s="15">
        <v>3027.05</v>
      </c>
      <c r="F34" s="16">
        <v>1.7600000000000001E-2</v>
      </c>
      <c r="G34" s="16"/>
    </row>
    <row r="35" spans="1:7" x14ac:dyDescent="0.25">
      <c r="A35" s="13" t="s">
        <v>415</v>
      </c>
      <c r="B35" s="31" t="s">
        <v>416</v>
      </c>
      <c r="C35" s="31" t="s">
        <v>417</v>
      </c>
      <c r="D35" s="14">
        <v>186096</v>
      </c>
      <c r="E35" s="15">
        <v>2723.42</v>
      </c>
      <c r="F35" s="16">
        <v>1.5800000000000002E-2</v>
      </c>
      <c r="G35" s="16"/>
    </row>
    <row r="36" spans="1:7" x14ac:dyDescent="0.25">
      <c r="A36" s="13" t="s">
        <v>418</v>
      </c>
      <c r="B36" s="31" t="s">
        <v>419</v>
      </c>
      <c r="C36" s="31" t="s">
        <v>420</v>
      </c>
      <c r="D36" s="14">
        <v>27871</v>
      </c>
      <c r="E36" s="15">
        <v>2465.9699999999998</v>
      </c>
      <c r="F36" s="16">
        <v>1.43E-2</v>
      </c>
      <c r="G36" s="16"/>
    </row>
    <row r="37" spans="1:7" x14ac:dyDescent="0.25">
      <c r="A37" s="13" t="s">
        <v>421</v>
      </c>
      <c r="B37" s="31" t="s">
        <v>422</v>
      </c>
      <c r="C37" s="31" t="s">
        <v>396</v>
      </c>
      <c r="D37" s="14">
        <v>135365</v>
      </c>
      <c r="E37" s="15">
        <v>2419.65</v>
      </c>
      <c r="F37" s="16">
        <v>1.41E-2</v>
      </c>
      <c r="G37" s="16"/>
    </row>
    <row r="38" spans="1:7" x14ac:dyDescent="0.25">
      <c r="A38" s="13" t="s">
        <v>423</v>
      </c>
      <c r="B38" s="31" t="s">
        <v>424</v>
      </c>
      <c r="C38" s="31" t="s">
        <v>425</v>
      </c>
      <c r="D38" s="14">
        <v>139262</v>
      </c>
      <c r="E38" s="15">
        <v>2417.73</v>
      </c>
      <c r="F38" s="16">
        <v>1.41E-2</v>
      </c>
      <c r="G38" s="16"/>
    </row>
    <row r="39" spans="1:7" x14ac:dyDescent="0.25">
      <c r="A39" s="13" t="s">
        <v>426</v>
      </c>
      <c r="B39" s="31" t="s">
        <v>427</v>
      </c>
      <c r="C39" s="31" t="s">
        <v>428</v>
      </c>
      <c r="D39" s="14">
        <v>487562</v>
      </c>
      <c r="E39" s="15">
        <v>2152.1</v>
      </c>
      <c r="F39" s="16">
        <v>1.2500000000000001E-2</v>
      </c>
      <c r="G39" s="16"/>
    </row>
    <row r="40" spans="1:7" x14ac:dyDescent="0.25">
      <c r="A40" s="13" t="s">
        <v>429</v>
      </c>
      <c r="B40" s="31" t="s">
        <v>430</v>
      </c>
      <c r="C40" s="31" t="s">
        <v>363</v>
      </c>
      <c r="D40" s="14">
        <v>122234</v>
      </c>
      <c r="E40" s="15">
        <v>2131.6999999999998</v>
      </c>
      <c r="F40" s="16">
        <v>1.24E-2</v>
      </c>
      <c r="G40" s="16"/>
    </row>
    <row r="41" spans="1:7" x14ac:dyDescent="0.25">
      <c r="A41" s="13" t="s">
        <v>431</v>
      </c>
      <c r="B41" s="31" t="s">
        <v>432</v>
      </c>
      <c r="C41" s="31" t="s">
        <v>425</v>
      </c>
      <c r="D41" s="14">
        <v>45668</v>
      </c>
      <c r="E41" s="15">
        <v>2108.4899999999998</v>
      </c>
      <c r="F41" s="16">
        <v>1.23E-2</v>
      </c>
      <c r="G41" s="16"/>
    </row>
    <row r="42" spans="1:7" x14ac:dyDescent="0.25">
      <c r="A42" s="13" t="s">
        <v>433</v>
      </c>
      <c r="B42" s="31" t="s">
        <v>434</v>
      </c>
      <c r="C42" s="31" t="s">
        <v>396</v>
      </c>
      <c r="D42" s="14">
        <v>15682</v>
      </c>
      <c r="E42" s="15">
        <v>2017.26</v>
      </c>
      <c r="F42" s="16">
        <v>1.17E-2</v>
      </c>
      <c r="G42" s="16"/>
    </row>
    <row r="43" spans="1:7" x14ac:dyDescent="0.25">
      <c r="A43" s="13" t="s">
        <v>435</v>
      </c>
      <c r="B43" s="31" t="s">
        <v>436</v>
      </c>
      <c r="C43" s="31" t="s">
        <v>437</v>
      </c>
      <c r="D43" s="14">
        <v>755349</v>
      </c>
      <c r="E43" s="15">
        <v>1972.22</v>
      </c>
      <c r="F43" s="16">
        <v>1.15E-2</v>
      </c>
      <c r="G43" s="16"/>
    </row>
    <row r="44" spans="1:7" x14ac:dyDescent="0.25">
      <c r="A44" s="13" t="s">
        <v>438</v>
      </c>
      <c r="B44" s="31" t="s">
        <v>439</v>
      </c>
      <c r="C44" s="31" t="s">
        <v>440</v>
      </c>
      <c r="D44" s="14">
        <v>90000</v>
      </c>
      <c r="E44" s="15">
        <v>1960.56</v>
      </c>
      <c r="F44" s="16">
        <v>1.14E-2</v>
      </c>
      <c r="G44" s="16"/>
    </row>
    <row r="45" spans="1:7" x14ac:dyDescent="0.25">
      <c r="A45" s="13" t="s">
        <v>441</v>
      </c>
      <c r="B45" s="31" t="s">
        <v>442</v>
      </c>
      <c r="C45" s="31" t="s">
        <v>440</v>
      </c>
      <c r="D45" s="14">
        <v>342808</v>
      </c>
      <c r="E45" s="15">
        <v>1840.02</v>
      </c>
      <c r="F45" s="16">
        <v>1.0699999999999999E-2</v>
      </c>
      <c r="G45" s="16"/>
    </row>
    <row r="46" spans="1:7" x14ac:dyDescent="0.25">
      <c r="A46" s="13" t="s">
        <v>443</v>
      </c>
      <c r="B46" s="31" t="s">
        <v>444</v>
      </c>
      <c r="C46" s="31" t="s">
        <v>368</v>
      </c>
      <c r="D46" s="14">
        <v>100152</v>
      </c>
      <c r="E46" s="15">
        <v>1820.31</v>
      </c>
      <c r="F46" s="16">
        <v>1.06E-2</v>
      </c>
      <c r="G46" s="16"/>
    </row>
    <row r="47" spans="1:7" x14ac:dyDescent="0.25">
      <c r="A47" s="13" t="s">
        <v>445</v>
      </c>
      <c r="B47" s="31" t="s">
        <v>446</v>
      </c>
      <c r="C47" s="31" t="s">
        <v>396</v>
      </c>
      <c r="D47" s="14">
        <v>286577</v>
      </c>
      <c r="E47" s="15">
        <v>1819.33</v>
      </c>
      <c r="F47" s="16">
        <v>1.06E-2</v>
      </c>
      <c r="G47" s="16"/>
    </row>
    <row r="48" spans="1:7" x14ac:dyDescent="0.25">
      <c r="A48" s="13" t="s">
        <v>447</v>
      </c>
      <c r="B48" s="31" t="s">
        <v>448</v>
      </c>
      <c r="C48" s="31" t="s">
        <v>425</v>
      </c>
      <c r="D48" s="14">
        <v>115978</v>
      </c>
      <c r="E48" s="15">
        <v>1761.47</v>
      </c>
      <c r="F48" s="16">
        <v>1.0200000000000001E-2</v>
      </c>
      <c r="G48" s="16"/>
    </row>
    <row r="49" spans="1:7" x14ac:dyDescent="0.25">
      <c r="A49" s="13" t="s">
        <v>449</v>
      </c>
      <c r="B49" s="31" t="s">
        <v>450</v>
      </c>
      <c r="C49" s="31" t="s">
        <v>425</v>
      </c>
      <c r="D49" s="14">
        <v>762955</v>
      </c>
      <c r="E49" s="15">
        <v>1752.51</v>
      </c>
      <c r="F49" s="16">
        <v>1.0200000000000001E-2</v>
      </c>
      <c r="G49" s="16"/>
    </row>
    <row r="50" spans="1:7" x14ac:dyDescent="0.25">
      <c r="A50" s="13" t="s">
        <v>451</v>
      </c>
      <c r="B50" s="31" t="s">
        <v>452</v>
      </c>
      <c r="C50" s="31" t="s">
        <v>376</v>
      </c>
      <c r="D50" s="14">
        <v>20966</v>
      </c>
      <c r="E50" s="15">
        <v>1732.6</v>
      </c>
      <c r="F50" s="16">
        <v>1.01E-2</v>
      </c>
      <c r="G50" s="16"/>
    </row>
    <row r="51" spans="1:7" x14ac:dyDescent="0.25">
      <c r="A51" s="13" t="s">
        <v>453</v>
      </c>
      <c r="B51" s="31" t="s">
        <v>454</v>
      </c>
      <c r="C51" s="31" t="s">
        <v>363</v>
      </c>
      <c r="D51" s="14">
        <v>6600</v>
      </c>
      <c r="E51" s="15">
        <v>1727.44</v>
      </c>
      <c r="F51" s="16">
        <v>0.01</v>
      </c>
      <c r="G51" s="16"/>
    </row>
    <row r="52" spans="1:7" x14ac:dyDescent="0.25">
      <c r="A52" s="13" t="s">
        <v>455</v>
      </c>
      <c r="B52" s="31" t="s">
        <v>456</v>
      </c>
      <c r="C52" s="31" t="s">
        <v>363</v>
      </c>
      <c r="D52" s="14">
        <v>145604</v>
      </c>
      <c r="E52" s="15">
        <v>1706.33</v>
      </c>
      <c r="F52" s="16">
        <v>9.9000000000000008E-3</v>
      </c>
      <c r="G52" s="16"/>
    </row>
    <row r="53" spans="1:7" x14ac:dyDescent="0.25">
      <c r="A53" s="13" t="s">
        <v>457</v>
      </c>
      <c r="B53" s="31" t="s">
        <v>458</v>
      </c>
      <c r="C53" s="31" t="s">
        <v>459</v>
      </c>
      <c r="D53" s="14">
        <v>110835</v>
      </c>
      <c r="E53" s="15">
        <v>1698.32</v>
      </c>
      <c r="F53" s="16">
        <v>9.9000000000000008E-3</v>
      </c>
      <c r="G53" s="16"/>
    </row>
    <row r="54" spans="1:7" x14ac:dyDescent="0.25">
      <c r="A54" s="13" t="s">
        <v>460</v>
      </c>
      <c r="B54" s="31" t="s">
        <v>461</v>
      </c>
      <c r="C54" s="31" t="s">
        <v>396</v>
      </c>
      <c r="D54" s="14">
        <v>2913004</v>
      </c>
      <c r="E54" s="15">
        <v>1694.49</v>
      </c>
      <c r="F54" s="16">
        <v>9.9000000000000008E-3</v>
      </c>
      <c r="G54" s="16"/>
    </row>
    <row r="55" spans="1:7" x14ac:dyDescent="0.25">
      <c r="A55" s="13" t="s">
        <v>462</v>
      </c>
      <c r="B55" s="31" t="s">
        <v>463</v>
      </c>
      <c r="C55" s="31" t="s">
        <v>396</v>
      </c>
      <c r="D55" s="14">
        <v>28754</v>
      </c>
      <c r="E55" s="15">
        <v>1689.2</v>
      </c>
      <c r="F55" s="16">
        <v>9.7999999999999997E-3</v>
      </c>
      <c r="G55" s="16"/>
    </row>
    <row r="56" spans="1:7" x14ac:dyDescent="0.25">
      <c r="A56" s="13" t="s">
        <v>464</v>
      </c>
      <c r="B56" s="31" t="s">
        <v>465</v>
      </c>
      <c r="C56" s="31" t="s">
        <v>349</v>
      </c>
      <c r="D56" s="14">
        <v>50245</v>
      </c>
      <c r="E56" s="15">
        <v>1669.19</v>
      </c>
      <c r="F56" s="16">
        <v>9.7000000000000003E-3</v>
      </c>
      <c r="G56" s="16"/>
    </row>
    <row r="57" spans="1:7" x14ac:dyDescent="0.25">
      <c r="A57" s="13" t="s">
        <v>466</v>
      </c>
      <c r="B57" s="31" t="s">
        <v>467</v>
      </c>
      <c r="C57" s="31" t="s">
        <v>363</v>
      </c>
      <c r="D57" s="14">
        <v>693058</v>
      </c>
      <c r="E57" s="15">
        <v>1614.13</v>
      </c>
      <c r="F57" s="16">
        <v>9.4000000000000004E-3</v>
      </c>
      <c r="G57" s="16"/>
    </row>
    <row r="58" spans="1:7" x14ac:dyDescent="0.25">
      <c r="A58" s="13" t="s">
        <v>468</v>
      </c>
      <c r="B58" s="31" t="s">
        <v>469</v>
      </c>
      <c r="C58" s="31" t="s">
        <v>470</v>
      </c>
      <c r="D58" s="14">
        <v>44998</v>
      </c>
      <c r="E58" s="15">
        <v>1567.62</v>
      </c>
      <c r="F58" s="16">
        <v>9.1000000000000004E-3</v>
      </c>
      <c r="G58" s="16"/>
    </row>
    <row r="59" spans="1:7" x14ac:dyDescent="0.25">
      <c r="A59" s="13" t="s">
        <v>471</v>
      </c>
      <c r="B59" s="31" t="s">
        <v>472</v>
      </c>
      <c r="C59" s="31" t="s">
        <v>473</v>
      </c>
      <c r="D59" s="14">
        <v>367310</v>
      </c>
      <c r="E59" s="15">
        <v>1544.35</v>
      </c>
      <c r="F59" s="16">
        <v>8.9999999999999993E-3</v>
      </c>
      <c r="G59" s="16"/>
    </row>
    <row r="60" spans="1:7" x14ac:dyDescent="0.25">
      <c r="A60" s="13" t="s">
        <v>474</v>
      </c>
      <c r="B60" s="31" t="s">
        <v>475</v>
      </c>
      <c r="C60" s="31" t="s">
        <v>396</v>
      </c>
      <c r="D60" s="14">
        <v>39639</v>
      </c>
      <c r="E60" s="15">
        <v>1531.49</v>
      </c>
      <c r="F60" s="16">
        <v>8.8999999999999999E-3</v>
      </c>
      <c r="G60" s="16"/>
    </row>
    <row r="61" spans="1:7" x14ac:dyDescent="0.25">
      <c r="A61" s="13" t="s">
        <v>476</v>
      </c>
      <c r="B61" s="31" t="s">
        <v>477</v>
      </c>
      <c r="C61" s="31" t="s">
        <v>478</v>
      </c>
      <c r="D61" s="14">
        <v>110917</v>
      </c>
      <c r="E61" s="15">
        <v>1507.92</v>
      </c>
      <c r="F61" s="16">
        <v>8.8000000000000005E-3</v>
      </c>
      <c r="G61" s="16"/>
    </row>
    <row r="62" spans="1:7" x14ac:dyDescent="0.25">
      <c r="A62" s="13" t="s">
        <v>479</v>
      </c>
      <c r="B62" s="31" t="s">
        <v>480</v>
      </c>
      <c r="C62" s="31" t="s">
        <v>425</v>
      </c>
      <c r="D62" s="14">
        <v>15457</v>
      </c>
      <c r="E62" s="15">
        <v>1447.18</v>
      </c>
      <c r="F62" s="16">
        <v>8.3999999999999995E-3</v>
      </c>
      <c r="G62" s="16"/>
    </row>
    <row r="63" spans="1:7" x14ac:dyDescent="0.25">
      <c r="A63" s="13" t="s">
        <v>481</v>
      </c>
      <c r="B63" s="31" t="s">
        <v>482</v>
      </c>
      <c r="C63" s="31" t="s">
        <v>352</v>
      </c>
      <c r="D63" s="14">
        <v>108970</v>
      </c>
      <c r="E63" s="15">
        <v>1427.18</v>
      </c>
      <c r="F63" s="16">
        <v>8.3000000000000001E-3</v>
      </c>
      <c r="G63" s="16"/>
    </row>
    <row r="64" spans="1:7" x14ac:dyDescent="0.25">
      <c r="A64" s="13" t="s">
        <v>483</v>
      </c>
      <c r="B64" s="31" t="s">
        <v>484</v>
      </c>
      <c r="C64" s="31" t="s">
        <v>352</v>
      </c>
      <c r="D64" s="14">
        <v>200414</v>
      </c>
      <c r="E64" s="15">
        <v>1276.94</v>
      </c>
      <c r="F64" s="16">
        <v>7.4000000000000003E-3</v>
      </c>
      <c r="G64" s="16"/>
    </row>
    <row r="65" spans="1:7" x14ac:dyDescent="0.25">
      <c r="A65" s="13" t="s">
        <v>485</v>
      </c>
      <c r="B65" s="31" t="s">
        <v>486</v>
      </c>
      <c r="C65" s="31" t="s">
        <v>386</v>
      </c>
      <c r="D65" s="14">
        <v>4251</v>
      </c>
      <c r="E65" s="15">
        <v>171.04</v>
      </c>
      <c r="F65" s="16">
        <v>1E-3</v>
      </c>
      <c r="G65" s="16"/>
    </row>
    <row r="66" spans="1:7" x14ac:dyDescent="0.25">
      <c r="A66" s="17" t="s">
        <v>230</v>
      </c>
      <c r="B66" s="32"/>
      <c r="C66" s="32"/>
      <c r="D66" s="18"/>
      <c r="E66" s="37">
        <v>168475.93</v>
      </c>
      <c r="F66" s="38">
        <v>0.9798</v>
      </c>
      <c r="G66" s="21"/>
    </row>
    <row r="67" spans="1:7" x14ac:dyDescent="0.25">
      <c r="A67" s="17" t="s">
        <v>487</v>
      </c>
      <c r="B67" s="31"/>
      <c r="C67" s="31"/>
      <c r="D67" s="14"/>
      <c r="E67" s="15"/>
      <c r="F67" s="16"/>
      <c r="G67" s="16"/>
    </row>
    <row r="68" spans="1:7" x14ac:dyDescent="0.25">
      <c r="A68" s="17" t="s">
        <v>230</v>
      </c>
      <c r="B68" s="31"/>
      <c r="C68" s="31"/>
      <c r="D68" s="14"/>
      <c r="E68" s="39" t="s">
        <v>130</v>
      </c>
      <c r="F68" s="40" t="s">
        <v>130</v>
      </c>
      <c r="G68" s="16"/>
    </row>
    <row r="69" spans="1:7" x14ac:dyDescent="0.25">
      <c r="A69" s="24" t="s">
        <v>237</v>
      </c>
      <c r="B69" s="33"/>
      <c r="C69" s="33"/>
      <c r="D69" s="25"/>
      <c r="E69" s="28">
        <v>168475.93</v>
      </c>
      <c r="F69" s="29">
        <v>0.9798</v>
      </c>
      <c r="G69" s="21"/>
    </row>
    <row r="70" spans="1:7" x14ac:dyDescent="0.25">
      <c r="A70" s="13"/>
      <c r="B70" s="31"/>
      <c r="C70" s="31"/>
      <c r="D70" s="14"/>
      <c r="E70" s="15"/>
      <c r="F70" s="16"/>
      <c r="G70" s="16"/>
    </row>
    <row r="71" spans="1:7" x14ac:dyDescent="0.25">
      <c r="A71" s="17" t="s">
        <v>488</v>
      </c>
      <c r="B71" s="31"/>
      <c r="C71" s="31"/>
      <c r="D71" s="14"/>
      <c r="E71" s="15"/>
      <c r="F71" s="16"/>
      <c r="G71" s="16"/>
    </row>
    <row r="72" spans="1:7" x14ac:dyDescent="0.25">
      <c r="A72" s="17" t="s">
        <v>489</v>
      </c>
      <c r="B72" s="31"/>
      <c r="C72" s="31"/>
      <c r="D72" s="14"/>
      <c r="E72" s="15"/>
      <c r="F72" s="16"/>
      <c r="G72" s="16"/>
    </row>
    <row r="73" spans="1:7" x14ac:dyDescent="0.25">
      <c r="A73" s="13" t="s">
        <v>490</v>
      </c>
      <c r="B73" s="31"/>
      <c r="C73" s="31" t="s">
        <v>386</v>
      </c>
      <c r="D73" s="14">
        <v>39150</v>
      </c>
      <c r="E73" s="15">
        <v>1579.8</v>
      </c>
      <c r="F73" s="16">
        <v>9.1850000000000005E-3</v>
      </c>
      <c r="G73" s="16"/>
    </row>
    <row r="74" spans="1:7" x14ac:dyDescent="0.25">
      <c r="A74" s="13" t="s">
        <v>491</v>
      </c>
      <c r="B74" s="31"/>
      <c r="C74" s="31" t="s">
        <v>363</v>
      </c>
      <c r="D74" s="14">
        <v>3800</v>
      </c>
      <c r="E74" s="15">
        <v>191.69</v>
      </c>
      <c r="F74" s="16">
        <v>1.114E-3</v>
      </c>
      <c r="G74" s="16"/>
    </row>
    <row r="75" spans="1:7" x14ac:dyDescent="0.25">
      <c r="A75" s="17" t="s">
        <v>230</v>
      </c>
      <c r="B75" s="32"/>
      <c r="C75" s="32"/>
      <c r="D75" s="18"/>
      <c r="E75" s="37">
        <v>1771.49</v>
      </c>
      <c r="F75" s="38">
        <v>1.0299000000000001E-2</v>
      </c>
      <c r="G75" s="21"/>
    </row>
    <row r="76" spans="1:7" x14ac:dyDescent="0.25">
      <c r="A76" s="13"/>
      <c r="B76" s="31"/>
      <c r="C76" s="31"/>
      <c r="D76" s="14"/>
      <c r="E76" s="15"/>
      <c r="F76" s="16"/>
      <c r="G76" s="16"/>
    </row>
    <row r="77" spans="1:7" x14ac:dyDescent="0.25">
      <c r="A77" s="13"/>
      <c r="B77" s="31"/>
      <c r="C77" s="31"/>
      <c r="D77" s="14"/>
      <c r="E77" s="15"/>
      <c r="F77" s="16"/>
      <c r="G77" s="16"/>
    </row>
    <row r="78" spans="1:7" x14ac:dyDescent="0.25">
      <c r="A78" s="13"/>
      <c r="B78" s="31"/>
      <c r="C78" s="31"/>
      <c r="D78" s="14"/>
      <c r="E78" s="15"/>
      <c r="F78" s="16"/>
      <c r="G78" s="16"/>
    </row>
    <row r="79" spans="1:7" x14ac:dyDescent="0.25">
      <c r="A79" s="24" t="s">
        <v>237</v>
      </c>
      <c r="B79" s="33"/>
      <c r="C79" s="33"/>
      <c r="D79" s="25"/>
      <c r="E79" s="19">
        <v>1771.49</v>
      </c>
      <c r="F79" s="20">
        <v>1.0299000000000001E-2</v>
      </c>
      <c r="G79" s="21"/>
    </row>
    <row r="80" spans="1:7" x14ac:dyDescent="0.25">
      <c r="A80" s="13"/>
      <c r="B80" s="31"/>
      <c r="C80" s="31"/>
      <c r="D80" s="14"/>
      <c r="E80" s="15"/>
      <c r="F80" s="16"/>
      <c r="G80" s="16"/>
    </row>
    <row r="81" spans="1:7" x14ac:dyDescent="0.25">
      <c r="A81" s="13"/>
      <c r="B81" s="31"/>
      <c r="C81" s="31"/>
      <c r="D81" s="14"/>
      <c r="E81" s="15"/>
      <c r="F81" s="16"/>
      <c r="G81" s="16"/>
    </row>
    <row r="82" spans="1:7" x14ac:dyDescent="0.25">
      <c r="A82" s="17" t="s">
        <v>238</v>
      </c>
      <c r="B82" s="31"/>
      <c r="C82" s="31"/>
      <c r="D82" s="14"/>
      <c r="E82" s="15"/>
      <c r="F82" s="16"/>
      <c r="G82" s="16"/>
    </row>
    <row r="83" spans="1:7" x14ac:dyDescent="0.25">
      <c r="A83" s="13" t="s">
        <v>239</v>
      </c>
      <c r="B83" s="31"/>
      <c r="C83" s="31"/>
      <c r="D83" s="14"/>
      <c r="E83" s="15">
        <v>7278.07</v>
      </c>
      <c r="F83" s="16">
        <v>4.2299999999999997E-2</v>
      </c>
      <c r="G83" s="16">
        <v>6.5728999999999996E-2</v>
      </c>
    </row>
    <row r="84" spans="1:7" x14ac:dyDescent="0.25">
      <c r="A84" s="17" t="s">
        <v>230</v>
      </c>
      <c r="B84" s="32"/>
      <c r="C84" s="32"/>
      <c r="D84" s="18"/>
      <c r="E84" s="37">
        <v>7278.07</v>
      </c>
      <c r="F84" s="38">
        <v>4.2299999999999997E-2</v>
      </c>
      <c r="G84" s="21"/>
    </row>
    <row r="85" spans="1:7" x14ac:dyDescent="0.25">
      <c r="A85" s="13"/>
      <c r="B85" s="31"/>
      <c r="C85" s="31"/>
      <c r="D85" s="14"/>
      <c r="E85" s="15"/>
      <c r="F85" s="16"/>
      <c r="G85" s="16"/>
    </row>
    <row r="86" spans="1:7" x14ac:dyDescent="0.25">
      <c r="A86" s="24" t="s">
        <v>237</v>
      </c>
      <c r="B86" s="33"/>
      <c r="C86" s="33"/>
      <c r="D86" s="25"/>
      <c r="E86" s="19">
        <v>7278.07</v>
      </c>
      <c r="F86" s="20">
        <v>4.2299999999999997E-2</v>
      </c>
      <c r="G86" s="21"/>
    </row>
    <row r="87" spans="1:7" x14ac:dyDescent="0.25">
      <c r="A87" s="13" t="s">
        <v>240</v>
      </c>
      <c r="B87" s="31"/>
      <c r="C87" s="31"/>
      <c r="D87" s="14"/>
      <c r="E87" s="15">
        <v>1.3106305</v>
      </c>
      <c r="F87" s="16">
        <v>6.9999999999999999E-6</v>
      </c>
      <c r="G87" s="16"/>
    </row>
    <row r="88" spans="1:7" x14ac:dyDescent="0.25">
      <c r="A88" s="13" t="s">
        <v>241</v>
      </c>
      <c r="B88" s="31"/>
      <c r="C88" s="31"/>
      <c r="D88" s="14"/>
      <c r="E88" s="35">
        <v>-3772.3306305000001</v>
      </c>
      <c r="F88" s="36">
        <v>-2.2107000000000002E-2</v>
      </c>
      <c r="G88" s="16">
        <v>6.5727999999999995E-2</v>
      </c>
    </row>
    <row r="89" spans="1:7" x14ac:dyDescent="0.25">
      <c r="A89" s="26" t="s">
        <v>242</v>
      </c>
      <c r="B89" s="34"/>
      <c r="C89" s="34"/>
      <c r="D89" s="27"/>
      <c r="E89" s="28">
        <v>171982.98</v>
      </c>
      <c r="F89" s="29">
        <v>1</v>
      </c>
      <c r="G89" s="29"/>
    </row>
    <row r="91" spans="1:7" x14ac:dyDescent="0.25">
      <c r="A91" s="1" t="s">
        <v>492</v>
      </c>
    </row>
    <row r="94" spans="1:7" x14ac:dyDescent="0.25">
      <c r="A94" s="1" t="s">
        <v>244</v>
      </c>
    </row>
    <row r="95" spans="1:7" x14ac:dyDescent="0.25">
      <c r="A95" s="48" t="s">
        <v>245</v>
      </c>
      <c r="B95" s="3" t="s">
        <v>130</v>
      </c>
    </row>
    <row r="96" spans="1:7" x14ac:dyDescent="0.25">
      <c r="A96" t="s">
        <v>246</v>
      </c>
    </row>
    <row r="97" spans="1:3" x14ac:dyDescent="0.25">
      <c r="A97" t="s">
        <v>337</v>
      </c>
      <c r="B97" t="s">
        <v>248</v>
      </c>
      <c r="C97" t="s">
        <v>248</v>
      </c>
    </row>
    <row r="98" spans="1:3" x14ac:dyDescent="0.25">
      <c r="B98" s="49">
        <v>45657</v>
      </c>
      <c r="C98" s="49">
        <v>45688</v>
      </c>
    </row>
    <row r="99" spans="1:3" x14ac:dyDescent="0.25">
      <c r="A99" t="s">
        <v>493</v>
      </c>
      <c r="B99">
        <v>9.4686000000000003</v>
      </c>
      <c r="C99">
        <v>8.4184999999999999</v>
      </c>
    </row>
    <row r="100" spans="1:3" x14ac:dyDescent="0.25">
      <c r="A100" t="s">
        <v>339</v>
      </c>
      <c r="B100">
        <v>9.4686000000000003</v>
      </c>
      <c r="C100">
        <v>8.4184999999999999</v>
      </c>
    </row>
    <row r="101" spans="1:3" x14ac:dyDescent="0.25">
      <c r="A101" t="s">
        <v>494</v>
      </c>
      <c r="B101">
        <v>9.3996999999999993</v>
      </c>
      <c r="C101">
        <v>8.3455999999999992</v>
      </c>
    </row>
    <row r="102" spans="1:3" x14ac:dyDescent="0.25">
      <c r="A102" t="s">
        <v>341</v>
      </c>
      <c r="B102">
        <v>9.3996999999999993</v>
      </c>
      <c r="C102">
        <v>8.3455999999999992</v>
      </c>
    </row>
    <row r="104" spans="1:3" x14ac:dyDescent="0.25">
      <c r="A104" t="s">
        <v>250</v>
      </c>
      <c r="B104" s="3" t="s">
        <v>130</v>
      </c>
    </row>
    <row r="105" spans="1:3" x14ac:dyDescent="0.25">
      <c r="A105" t="s">
        <v>251</v>
      </c>
      <c r="B105" s="3" t="s">
        <v>130</v>
      </c>
    </row>
    <row r="106" spans="1:3" ht="30" customHeight="1" x14ac:dyDescent="0.25">
      <c r="A106" s="48" t="s">
        <v>252</v>
      </c>
      <c r="B106" s="3" t="s">
        <v>130</v>
      </c>
    </row>
    <row r="107" spans="1:3" ht="30" customHeight="1" x14ac:dyDescent="0.25">
      <c r="A107" s="48" t="s">
        <v>253</v>
      </c>
      <c r="B107" s="3" t="s">
        <v>130</v>
      </c>
    </row>
    <row r="108" spans="1:3" x14ac:dyDescent="0.25">
      <c r="A108" t="s">
        <v>495</v>
      </c>
      <c r="B108" s="72">
        <v>0.94199999999999995</v>
      </c>
    </row>
    <row r="109" spans="1:3" ht="45" customHeight="1" x14ac:dyDescent="0.25">
      <c r="A109" s="48" t="s">
        <v>255</v>
      </c>
      <c r="B109" s="3">
        <v>1771.4894750000001</v>
      </c>
    </row>
    <row r="110" spans="1:3" x14ac:dyDescent="0.25">
      <c r="B110" s="3"/>
    </row>
    <row r="111" spans="1:3" ht="30" customHeight="1" x14ac:dyDescent="0.25">
      <c r="A111" s="48" t="s">
        <v>256</v>
      </c>
      <c r="B111" s="3" t="s">
        <v>130</v>
      </c>
    </row>
    <row r="112" spans="1:3" ht="30" customHeight="1" x14ac:dyDescent="0.25">
      <c r="A112" s="48" t="s">
        <v>257</v>
      </c>
      <c r="B112" t="s">
        <v>130</v>
      </c>
    </row>
    <row r="113" spans="1:4" ht="30" customHeight="1" x14ac:dyDescent="0.25">
      <c r="A113" s="48" t="s">
        <v>258</v>
      </c>
      <c r="B113" s="3" t="s">
        <v>130</v>
      </c>
    </row>
    <row r="114" spans="1:4" ht="30" customHeight="1" x14ac:dyDescent="0.25">
      <c r="A114" s="48" t="s">
        <v>259</v>
      </c>
      <c r="B114" s="3" t="s">
        <v>130</v>
      </c>
    </row>
    <row r="116" spans="1:4" ht="69.95" customHeight="1" x14ac:dyDescent="0.25">
      <c r="A116" s="75" t="s">
        <v>269</v>
      </c>
      <c r="B116" s="75" t="s">
        <v>270</v>
      </c>
      <c r="C116" s="75" t="s">
        <v>4</v>
      </c>
      <c r="D116" s="75" t="s">
        <v>5</v>
      </c>
    </row>
    <row r="117" spans="1:4" ht="69.95" customHeight="1" x14ac:dyDescent="0.25">
      <c r="A117" s="75" t="s">
        <v>496</v>
      </c>
      <c r="B117" s="75"/>
      <c r="C117" s="75" t="s">
        <v>14</v>
      </c>
      <c r="D117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81"/>
  <sheetViews>
    <sheetView showGridLines="0" workbookViewId="0">
      <pane ySplit="4" topLeftCell="A49" activePane="bottomLeft" state="frozen"/>
      <selection pane="bottomLeft" activeCell="C56" sqref="C5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2854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2855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2856</v>
      </c>
      <c r="B11" s="31" t="s">
        <v>2857</v>
      </c>
      <c r="C11" s="31" t="s">
        <v>160</v>
      </c>
      <c r="D11" s="14">
        <v>1500000</v>
      </c>
      <c r="E11" s="15">
        <v>1509.84</v>
      </c>
      <c r="F11" s="16">
        <v>0.1153</v>
      </c>
      <c r="G11" s="16">
        <v>7.9600000000000004E-2</v>
      </c>
    </row>
    <row r="12" spans="1:8" x14ac:dyDescent="0.25">
      <c r="A12" s="13" t="s">
        <v>2858</v>
      </c>
      <c r="B12" s="31" t="s">
        <v>2859</v>
      </c>
      <c r="C12" s="31" t="s">
        <v>135</v>
      </c>
      <c r="D12" s="14">
        <v>1500000</v>
      </c>
      <c r="E12" s="15">
        <v>1503.74</v>
      </c>
      <c r="F12" s="16">
        <v>0.1148</v>
      </c>
      <c r="G12" s="16">
        <v>7.8999E-2</v>
      </c>
    </row>
    <row r="13" spans="1:8" x14ac:dyDescent="0.25">
      <c r="A13" s="13" t="s">
        <v>2860</v>
      </c>
      <c r="B13" s="31" t="s">
        <v>2861</v>
      </c>
      <c r="C13" s="31" t="s">
        <v>138</v>
      </c>
      <c r="D13" s="14">
        <v>1500000</v>
      </c>
      <c r="E13" s="15">
        <v>1496.68</v>
      </c>
      <c r="F13" s="16">
        <v>0.1143</v>
      </c>
      <c r="G13" s="16">
        <v>7.9977999999999994E-2</v>
      </c>
    </row>
    <row r="14" spans="1:8" x14ac:dyDescent="0.25">
      <c r="A14" s="13" t="s">
        <v>1103</v>
      </c>
      <c r="B14" s="31" t="s">
        <v>1104</v>
      </c>
      <c r="C14" s="31" t="s">
        <v>135</v>
      </c>
      <c r="D14" s="14">
        <v>1500000</v>
      </c>
      <c r="E14" s="15">
        <v>1488.41</v>
      </c>
      <c r="F14" s="16">
        <v>0.1137</v>
      </c>
      <c r="G14" s="16">
        <v>7.9600000000000004E-2</v>
      </c>
    </row>
    <row r="15" spans="1:8" x14ac:dyDescent="0.25">
      <c r="A15" s="13" t="s">
        <v>2111</v>
      </c>
      <c r="B15" s="31" t="s">
        <v>2112</v>
      </c>
      <c r="C15" s="31" t="s">
        <v>135</v>
      </c>
      <c r="D15" s="14">
        <v>1300000</v>
      </c>
      <c r="E15" s="15">
        <v>1301.03</v>
      </c>
      <c r="F15" s="16">
        <v>9.9299999999999999E-2</v>
      </c>
      <c r="G15" s="16">
        <v>7.6999999999999999E-2</v>
      </c>
    </row>
    <row r="16" spans="1:8" x14ac:dyDescent="0.25">
      <c r="A16" s="13" t="s">
        <v>2862</v>
      </c>
      <c r="B16" s="31" t="s">
        <v>2863</v>
      </c>
      <c r="C16" s="31" t="s">
        <v>135</v>
      </c>
      <c r="D16" s="14">
        <v>1000000</v>
      </c>
      <c r="E16" s="15">
        <v>1010.99</v>
      </c>
      <c r="F16" s="16">
        <v>7.7200000000000005E-2</v>
      </c>
      <c r="G16" s="16">
        <v>7.8450000000000006E-2</v>
      </c>
    </row>
    <row r="17" spans="1:7" x14ac:dyDescent="0.25">
      <c r="A17" s="13" t="s">
        <v>2864</v>
      </c>
      <c r="B17" s="31" t="s">
        <v>2865</v>
      </c>
      <c r="C17" s="31" t="s">
        <v>135</v>
      </c>
      <c r="D17" s="14">
        <v>1000000</v>
      </c>
      <c r="E17" s="15">
        <v>999.51</v>
      </c>
      <c r="F17" s="16">
        <v>7.6300000000000007E-2</v>
      </c>
      <c r="G17" s="16">
        <v>7.7260999999999996E-2</v>
      </c>
    </row>
    <row r="18" spans="1:7" x14ac:dyDescent="0.25">
      <c r="A18" s="13" t="s">
        <v>2866</v>
      </c>
      <c r="B18" s="31" t="s">
        <v>2867</v>
      </c>
      <c r="C18" s="31" t="s">
        <v>135</v>
      </c>
      <c r="D18" s="14">
        <v>1000000</v>
      </c>
      <c r="E18" s="15">
        <v>998.28</v>
      </c>
      <c r="F18" s="16">
        <v>7.6200000000000004E-2</v>
      </c>
      <c r="G18" s="16">
        <v>7.85E-2</v>
      </c>
    </row>
    <row r="19" spans="1:7" x14ac:dyDescent="0.25">
      <c r="A19" s="13" t="s">
        <v>2868</v>
      </c>
      <c r="B19" s="31" t="s">
        <v>2869</v>
      </c>
      <c r="C19" s="31" t="s">
        <v>135</v>
      </c>
      <c r="D19" s="14">
        <v>500000</v>
      </c>
      <c r="E19" s="15">
        <v>503.24</v>
      </c>
      <c r="F19" s="16">
        <v>3.8399999999999997E-2</v>
      </c>
      <c r="G19" s="16">
        <v>7.4899999999999994E-2</v>
      </c>
    </row>
    <row r="20" spans="1:7" x14ac:dyDescent="0.25">
      <c r="A20" s="13" t="s">
        <v>2870</v>
      </c>
      <c r="B20" s="31" t="s">
        <v>2871</v>
      </c>
      <c r="C20" s="31" t="s">
        <v>135</v>
      </c>
      <c r="D20" s="14">
        <v>500000</v>
      </c>
      <c r="E20" s="15">
        <v>502.75</v>
      </c>
      <c r="F20" s="16">
        <v>3.8399999999999997E-2</v>
      </c>
      <c r="G20" s="16">
        <v>7.4662999999999993E-2</v>
      </c>
    </row>
    <row r="21" spans="1:7" x14ac:dyDescent="0.25">
      <c r="A21" s="13" t="s">
        <v>2872</v>
      </c>
      <c r="B21" s="31" t="s">
        <v>2873</v>
      </c>
      <c r="C21" s="31" t="s">
        <v>135</v>
      </c>
      <c r="D21" s="14">
        <v>500000</v>
      </c>
      <c r="E21" s="15">
        <v>502.38</v>
      </c>
      <c r="F21" s="16">
        <v>3.8399999999999997E-2</v>
      </c>
      <c r="G21" s="16">
        <v>7.7636999999999998E-2</v>
      </c>
    </row>
    <row r="22" spans="1:7" x14ac:dyDescent="0.25">
      <c r="A22" s="13" t="s">
        <v>2874</v>
      </c>
      <c r="B22" s="31" t="s">
        <v>2875</v>
      </c>
      <c r="C22" s="31" t="s">
        <v>135</v>
      </c>
      <c r="D22" s="14">
        <v>500000</v>
      </c>
      <c r="E22" s="15">
        <v>501.41</v>
      </c>
      <c r="F22" s="16">
        <v>3.8300000000000001E-2</v>
      </c>
      <c r="G22" s="16">
        <v>7.5033000000000002E-2</v>
      </c>
    </row>
    <row r="23" spans="1:7" x14ac:dyDescent="0.25">
      <c r="A23" s="13" t="s">
        <v>2876</v>
      </c>
      <c r="B23" s="31" t="s">
        <v>2877</v>
      </c>
      <c r="C23" s="31" t="s">
        <v>135</v>
      </c>
      <c r="D23" s="14">
        <v>500000</v>
      </c>
      <c r="E23" s="15">
        <v>496.99</v>
      </c>
      <c r="F23" s="16">
        <v>3.7999999999999999E-2</v>
      </c>
      <c r="G23" s="16">
        <v>7.9148999999999997E-2</v>
      </c>
    </row>
    <row r="24" spans="1:7" x14ac:dyDescent="0.25">
      <c r="A24" s="17" t="s">
        <v>230</v>
      </c>
      <c r="B24" s="32"/>
      <c r="C24" s="32"/>
      <c r="D24" s="18"/>
      <c r="E24" s="19">
        <v>12815.25</v>
      </c>
      <c r="F24" s="20">
        <v>0.97860000000000003</v>
      </c>
      <c r="G24" s="21"/>
    </row>
    <row r="25" spans="1:7" x14ac:dyDescent="0.25">
      <c r="A25" s="13"/>
      <c r="B25" s="31"/>
      <c r="C25" s="31"/>
      <c r="D25" s="14"/>
      <c r="E25" s="15"/>
      <c r="F25" s="16"/>
      <c r="G25" s="16"/>
    </row>
    <row r="26" spans="1:7" x14ac:dyDescent="0.25">
      <c r="A26" s="17" t="s">
        <v>235</v>
      </c>
      <c r="B26" s="31"/>
      <c r="C26" s="31"/>
      <c r="D26" s="14"/>
      <c r="E26" s="15"/>
      <c r="F26" s="16"/>
      <c r="G26" s="16"/>
    </row>
    <row r="27" spans="1:7" x14ac:dyDescent="0.25">
      <c r="A27" s="17" t="s">
        <v>230</v>
      </c>
      <c r="B27" s="31"/>
      <c r="C27" s="31"/>
      <c r="D27" s="14"/>
      <c r="E27" s="22" t="s">
        <v>130</v>
      </c>
      <c r="F27" s="23" t="s">
        <v>130</v>
      </c>
      <c r="G27" s="16"/>
    </row>
    <row r="28" spans="1:7" x14ac:dyDescent="0.25">
      <c r="A28" s="13"/>
      <c r="B28" s="31"/>
      <c r="C28" s="31"/>
      <c r="D28" s="14"/>
      <c r="E28" s="15"/>
      <c r="F28" s="16"/>
      <c r="G28" s="16"/>
    </row>
    <row r="29" spans="1:7" x14ac:dyDescent="0.25">
      <c r="A29" s="17" t="s">
        <v>236</v>
      </c>
      <c r="B29" s="31"/>
      <c r="C29" s="31"/>
      <c r="D29" s="14"/>
      <c r="E29" s="15"/>
      <c r="F29" s="16"/>
      <c r="G29" s="16"/>
    </row>
    <row r="30" spans="1:7" x14ac:dyDescent="0.25">
      <c r="A30" s="17" t="s">
        <v>230</v>
      </c>
      <c r="B30" s="31"/>
      <c r="C30" s="31"/>
      <c r="D30" s="14"/>
      <c r="E30" s="22" t="s">
        <v>130</v>
      </c>
      <c r="F30" s="23" t="s">
        <v>130</v>
      </c>
      <c r="G30" s="16"/>
    </row>
    <row r="31" spans="1:7" x14ac:dyDescent="0.25">
      <c r="A31" s="13"/>
      <c r="B31" s="31"/>
      <c r="C31" s="31"/>
      <c r="D31" s="14"/>
      <c r="E31" s="15"/>
      <c r="F31" s="16"/>
      <c r="G31" s="16"/>
    </row>
    <row r="32" spans="1:7" x14ac:dyDescent="0.25">
      <c r="A32" s="24" t="s">
        <v>237</v>
      </c>
      <c r="B32" s="33"/>
      <c r="C32" s="33"/>
      <c r="D32" s="25"/>
      <c r="E32" s="19">
        <v>12815.25</v>
      </c>
      <c r="F32" s="20">
        <v>0.97860000000000003</v>
      </c>
      <c r="G32" s="21"/>
    </row>
    <row r="33" spans="1:7" x14ac:dyDescent="0.25">
      <c r="A33" s="13"/>
      <c r="B33" s="31"/>
      <c r="C33" s="31"/>
      <c r="D33" s="14"/>
      <c r="E33" s="15"/>
      <c r="F33" s="16"/>
      <c r="G33" s="16"/>
    </row>
    <row r="34" spans="1:7" x14ac:dyDescent="0.25">
      <c r="A34" s="13"/>
      <c r="B34" s="31"/>
      <c r="C34" s="31"/>
      <c r="D34" s="14"/>
      <c r="E34" s="15"/>
      <c r="F34" s="16"/>
      <c r="G34" s="16"/>
    </row>
    <row r="35" spans="1:7" x14ac:dyDescent="0.25">
      <c r="A35" s="17" t="s">
        <v>238</v>
      </c>
      <c r="B35" s="31"/>
      <c r="C35" s="31"/>
      <c r="D35" s="14"/>
      <c r="E35" s="15"/>
      <c r="F35" s="16"/>
      <c r="G35" s="16"/>
    </row>
    <row r="36" spans="1:7" x14ac:dyDescent="0.25">
      <c r="A36" s="13" t="s">
        <v>239</v>
      </c>
      <c r="B36" s="31"/>
      <c r="C36" s="31"/>
      <c r="D36" s="14"/>
      <c r="E36" s="15">
        <v>53.97</v>
      </c>
      <c r="F36" s="16">
        <v>4.1000000000000003E-3</v>
      </c>
      <c r="G36" s="16">
        <v>6.5728999999999996E-2</v>
      </c>
    </row>
    <row r="37" spans="1:7" x14ac:dyDescent="0.25">
      <c r="A37" s="17" t="s">
        <v>230</v>
      </c>
      <c r="B37" s="32"/>
      <c r="C37" s="32"/>
      <c r="D37" s="18"/>
      <c r="E37" s="19">
        <v>53.97</v>
      </c>
      <c r="F37" s="20">
        <v>4.1000000000000003E-3</v>
      </c>
      <c r="G37" s="21"/>
    </row>
    <row r="38" spans="1:7" x14ac:dyDescent="0.25">
      <c r="A38" s="13"/>
      <c r="B38" s="31"/>
      <c r="C38" s="31"/>
      <c r="D38" s="14"/>
      <c r="E38" s="15"/>
      <c r="F38" s="16"/>
      <c r="G38" s="16"/>
    </row>
    <row r="39" spans="1:7" x14ac:dyDescent="0.25">
      <c r="A39" s="24" t="s">
        <v>237</v>
      </c>
      <c r="B39" s="33"/>
      <c r="C39" s="33"/>
      <c r="D39" s="25"/>
      <c r="E39" s="19">
        <v>53.97</v>
      </c>
      <c r="F39" s="20">
        <v>4.1000000000000003E-3</v>
      </c>
      <c r="G39" s="21"/>
    </row>
    <row r="40" spans="1:7" x14ac:dyDescent="0.25">
      <c r="A40" s="13" t="s">
        <v>240</v>
      </c>
      <c r="B40" s="31"/>
      <c r="C40" s="31"/>
      <c r="D40" s="14"/>
      <c r="E40" s="15">
        <v>226.41036829999999</v>
      </c>
      <c r="F40" s="16">
        <v>1.7288000000000001E-2</v>
      </c>
      <c r="G40" s="16"/>
    </row>
    <row r="41" spans="1:7" x14ac:dyDescent="0.25">
      <c r="A41" s="13" t="s">
        <v>241</v>
      </c>
      <c r="B41" s="31"/>
      <c r="C41" s="31"/>
      <c r="D41" s="14"/>
      <c r="E41" s="15">
        <v>7.96317E-2</v>
      </c>
      <c r="F41" s="16">
        <v>1.2E-5</v>
      </c>
      <c r="G41" s="16">
        <v>6.5727999999999995E-2</v>
      </c>
    </row>
    <row r="42" spans="1:7" x14ac:dyDescent="0.25">
      <c r="A42" s="26" t="s">
        <v>242</v>
      </c>
      <c r="B42" s="34"/>
      <c r="C42" s="34"/>
      <c r="D42" s="27"/>
      <c r="E42" s="28">
        <v>13095.71</v>
      </c>
      <c r="F42" s="29">
        <v>1</v>
      </c>
      <c r="G42" s="29"/>
    </row>
    <row r="44" spans="1:7" x14ac:dyDescent="0.25">
      <c r="A44" s="1" t="s">
        <v>243</v>
      </c>
    </row>
    <row r="47" spans="1:7" x14ac:dyDescent="0.25">
      <c r="A47" s="1" t="s">
        <v>244</v>
      </c>
    </row>
    <row r="48" spans="1:7" x14ac:dyDescent="0.25">
      <c r="A48" s="48" t="s">
        <v>245</v>
      </c>
      <c r="B48" s="3" t="s">
        <v>130</v>
      </c>
    </row>
    <row r="49" spans="1:3" x14ac:dyDescent="0.25">
      <c r="A49" t="s">
        <v>246</v>
      </c>
    </row>
    <row r="50" spans="1:3" x14ac:dyDescent="0.25">
      <c r="A50" t="s">
        <v>337</v>
      </c>
      <c r="B50" t="s">
        <v>248</v>
      </c>
      <c r="C50" t="s">
        <v>248</v>
      </c>
    </row>
    <row r="51" spans="1:3" x14ac:dyDescent="0.25">
      <c r="B51" s="49">
        <v>45657</v>
      </c>
      <c r="C51" s="49">
        <v>45688</v>
      </c>
    </row>
    <row r="52" spans="1:3" x14ac:dyDescent="0.25">
      <c r="A52" t="s">
        <v>493</v>
      </c>
      <c r="B52">
        <v>10.065</v>
      </c>
      <c r="C52">
        <v>10.122999999999999</v>
      </c>
    </row>
    <row r="53" spans="1:3" x14ac:dyDescent="0.25">
      <c r="A53" t="s">
        <v>339</v>
      </c>
      <c r="B53">
        <v>10.065</v>
      </c>
      <c r="C53">
        <v>10.122999999999999</v>
      </c>
    </row>
    <row r="54" spans="1:3" x14ac:dyDescent="0.25">
      <c r="A54" t="s">
        <v>494</v>
      </c>
      <c r="B54">
        <v>10.063000000000001</v>
      </c>
      <c r="C54">
        <v>10.118</v>
      </c>
    </row>
    <row r="55" spans="1:3" x14ac:dyDescent="0.25">
      <c r="A55" t="s">
        <v>341</v>
      </c>
      <c r="B55">
        <v>10.063000000000001</v>
      </c>
      <c r="C55">
        <v>10.118</v>
      </c>
    </row>
    <row r="57" spans="1:3" x14ac:dyDescent="0.25">
      <c r="A57" t="s">
        <v>250</v>
      </c>
      <c r="B57" s="3" t="s">
        <v>130</v>
      </c>
    </row>
    <row r="58" spans="1:3" x14ac:dyDescent="0.25">
      <c r="A58" t="s">
        <v>251</v>
      </c>
      <c r="B58" s="3" t="s">
        <v>130</v>
      </c>
    </row>
    <row r="59" spans="1:3" ht="30" customHeight="1" x14ac:dyDescent="0.25">
      <c r="A59" s="48" t="s">
        <v>252</v>
      </c>
      <c r="B59" s="3" t="s">
        <v>130</v>
      </c>
    </row>
    <row r="60" spans="1:3" ht="30" customHeight="1" x14ac:dyDescent="0.25">
      <c r="A60" s="48" t="s">
        <v>253</v>
      </c>
      <c r="B60" s="3" t="s">
        <v>130</v>
      </c>
    </row>
    <row r="61" spans="1:3" x14ac:dyDescent="0.25">
      <c r="A61" t="s">
        <v>254</v>
      </c>
      <c r="B61" s="50">
        <f>+B76</f>
        <v>2.7541888464284372</v>
      </c>
    </row>
    <row r="62" spans="1:3" ht="45" customHeight="1" x14ac:dyDescent="0.25">
      <c r="A62" s="48" t="s">
        <v>255</v>
      </c>
      <c r="B62" s="3" t="s">
        <v>130</v>
      </c>
    </row>
    <row r="63" spans="1:3" x14ac:dyDescent="0.25">
      <c r="B63" s="3"/>
    </row>
    <row r="64" spans="1:3" ht="30" customHeight="1" x14ac:dyDescent="0.25">
      <c r="A64" s="48" t="s">
        <v>256</v>
      </c>
      <c r="B64" s="3" t="s">
        <v>130</v>
      </c>
    </row>
    <row r="65" spans="1:4" ht="30" customHeight="1" x14ac:dyDescent="0.25">
      <c r="A65" s="48" t="s">
        <v>257</v>
      </c>
      <c r="B65">
        <v>5558.3</v>
      </c>
    </row>
    <row r="66" spans="1:4" ht="30" customHeight="1" x14ac:dyDescent="0.25">
      <c r="A66" s="48" t="s">
        <v>258</v>
      </c>
      <c r="B66" s="3" t="s">
        <v>130</v>
      </c>
    </row>
    <row r="67" spans="1:4" ht="30" customHeight="1" x14ac:dyDescent="0.25">
      <c r="A67" s="48" t="s">
        <v>259</v>
      </c>
      <c r="B67" s="3" t="s">
        <v>130</v>
      </c>
    </row>
    <row r="69" spans="1:4" x14ac:dyDescent="0.25">
      <c r="A69" t="s">
        <v>260</v>
      </c>
    </row>
    <row r="70" spans="1:4" ht="90" customHeight="1" x14ac:dyDescent="0.25">
      <c r="A70" s="52" t="s">
        <v>261</v>
      </c>
      <c r="B70" s="56" t="s">
        <v>2878</v>
      </c>
    </row>
    <row r="71" spans="1:4" ht="75" customHeight="1" x14ac:dyDescent="0.25">
      <c r="A71" s="52" t="s">
        <v>263</v>
      </c>
      <c r="B71" s="56" t="s">
        <v>2879</v>
      </c>
    </row>
    <row r="72" spans="1:4" x14ac:dyDescent="0.25">
      <c r="A72" s="52"/>
      <c r="B72" s="52"/>
    </row>
    <row r="73" spans="1:4" x14ac:dyDescent="0.25">
      <c r="A73" s="52" t="s">
        <v>265</v>
      </c>
      <c r="B73" s="53">
        <v>7.8256811361597904</v>
      </c>
    </row>
    <row r="74" spans="1:4" x14ac:dyDescent="0.25">
      <c r="A74" s="52"/>
      <c r="B74" s="52"/>
    </row>
    <row r="75" spans="1:4" x14ac:dyDescent="0.25">
      <c r="A75" s="52" t="s">
        <v>266</v>
      </c>
      <c r="B75" s="54">
        <v>2.5424000000000002</v>
      </c>
    </row>
    <row r="76" spans="1:4" x14ac:dyDescent="0.25">
      <c r="A76" s="52" t="s">
        <v>267</v>
      </c>
      <c r="B76" s="54">
        <v>2.7541888464284372</v>
      </c>
    </row>
    <row r="77" spans="1:4" x14ac:dyDescent="0.25">
      <c r="A77" s="52"/>
      <c r="B77" s="52"/>
    </row>
    <row r="78" spans="1:4" x14ac:dyDescent="0.25">
      <c r="A78" s="52" t="s">
        <v>268</v>
      </c>
      <c r="B78" s="55">
        <v>45688</v>
      </c>
    </row>
    <row r="80" spans="1:4" ht="69.95" customHeight="1" x14ac:dyDescent="0.25">
      <c r="A80" s="75" t="s">
        <v>269</v>
      </c>
      <c r="B80" s="75" t="s">
        <v>270</v>
      </c>
      <c r="C80" s="75" t="s">
        <v>4</v>
      </c>
      <c r="D80" s="75" t="s">
        <v>5</v>
      </c>
    </row>
    <row r="81" spans="1:4" ht="69.95" customHeight="1" x14ac:dyDescent="0.25">
      <c r="A81" s="75" t="s">
        <v>2880</v>
      </c>
      <c r="B81" s="75"/>
      <c r="C81" s="75" t="s">
        <v>98</v>
      </c>
      <c r="D81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60"/>
  <sheetViews>
    <sheetView showGridLines="0" workbookViewId="0">
      <pane ySplit="4" topLeftCell="A27" activePane="bottomLeft" state="frozen"/>
      <selection pane="bottomLeft" activeCell="C35" sqref="C3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2881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2882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3"/>
      <c r="B7" s="31"/>
      <c r="C7" s="31"/>
      <c r="D7" s="14"/>
      <c r="E7" s="15"/>
      <c r="F7" s="16"/>
      <c r="G7" s="16"/>
    </row>
    <row r="8" spans="1:8" x14ac:dyDescent="0.25">
      <c r="A8" s="17" t="s">
        <v>334</v>
      </c>
      <c r="B8" s="31"/>
      <c r="C8" s="31"/>
      <c r="D8" s="14"/>
      <c r="E8" s="15"/>
      <c r="F8" s="16"/>
      <c r="G8" s="16"/>
    </row>
    <row r="9" spans="1:8" x14ac:dyDescent="0.25">
      <c r="A9" s="13" t="s">
        <v>2883</v>
      </c>
      <c r="B9" s="31" t="s">
        <v>2884</v>
      </c>
      <c r="C9" s="31"/>
      <c r="D9" s="14">
        <v>36476903</v>
      </c>
      <c r="E9" s="15">
        <v>446112.52</v>
      </c>
      <c r="F9" s="16">
        <v>0.99829999999999997</v>
      </c>
      <c r="G9" s="16"/>
    </row>
    <row r="10" spans="1:8" x14ac:dyDescent="0.25">
      <c r="A10" s="17" t="s">
        <v>230</v>
      </c>
      <c r="B10" s="32"/>
      <c r="C10" s="32"/>
      <c r="D10" s="18"/>
      <c r="E10" s="19">
        <v>446112.52</v>
      </c>
      <c r="F10" s="20">
        <v>0.99829999999999997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446112.52</v>
      </c>
      <c r="F12" s="20">
        <v>0.99829999999999997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783.58</v>
      </c>
      <c r="F15" s="16">
        <v>1.8E-3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783.58</v>
      </c>
      <c r="F16" s="20">
        <v>1.8E-3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783.58</v>
      </c>
      <c r="F18" s="20">
        <v>1.8E-3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0.14110610000000001</v>
      </c>
      <c r="F19" s="16">
        <v>0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-16.701106100000001</v>
      </c>
      <c r="F20" s="36">
        <v>-1E-4</v>
      </c>
      <c r="G20" s="16">
        <v>6.5728999999999996E-2</v>
      </c>
    </row>
    <row r="21" spans="1:7" x14ac:dyDescent="0.25">
      <c r="A21" s="26" t="s">
        <v>242</v>
      </c>
      <c r="B21" s="34"/>
      <c r="C21" s="34"/>
      <c r="D21" s="27"/>
      <c r="E21" s="28">
        <v>446879.54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45657</v>
      </c>
      <c r="C30" s="49">
        <v>45688</v>
      </c>
    </row>
    <row r="31" spans="1:7" x14ac:dyDescent="0.25">
      <c r="A31" t="s">
        <v>338</v>
      </c>
      <c r="B31">
        <v>12.0929</v>
      </c>
      <c r="C31">
        <v>12.2019</v>
      </c>
    </row>
    <row r="32" spans="1:7" x14ac:dyDescent="0.25">
      <c r="A32" t="s">
        <v>339</v>
      </c>
      <c r="B32">
        <v>12.0929</v>
      </c>
      <c r="C32">
        <v>12.2019</v>
      </c>
    </row>
    <row r="33" spans="1:3" x14ac:dyDescent="0.25">
      <c r="A33" t="s">
        <v>340</v>
      </c>
      <c r="B33">
        <v>12.0929</v>
      </c>
      <c r="C33">
        <v>12.2019</v>
      </c>
    </row>
    <row r="34" spans="1:3" x14ac:dyDescent="0.25">
      <c r="A34" t="s">
        <v>341</v>
      </c>
      <c r="B34">
        <v>12.0929</v>
      </c>
      <c r="C34">
        <v>12.2019</v>
      </c>
    </row>
    <row r="36" spans="1:3" x14ac:dyDescent="0.25">
      <c r="A36" t="s">
        <v>250</v>
      </c>
      <c r="B36" s="3" t="s">
        <v>130</v>
      </c>
    </row>
    <row r="37" spans="1:3" x14ac:dyDescent="0.25">
      <c r="A37" t="s">
        <v>251</v>
      </c>
      <c r="B37" s="3" t="s">
        <v>130</v>
      </c>
    </row>
    <row r="38" spans="1:3" ht="30" customHeight="1" x14ac:dyDescent="0.25">
      <c r="A38" s="48" t="s">
        <v>252</v>
      </c>
      <c r="B38" s="3" t="s">
        <v>130</v>
      </c>
    </row>
    <row r="39" spans="1:3" ht="30" customHeight="1" x14ac:dyDescent="0.25">
      <c r="A39" s="48" t="s">
        <v>253</v>
      </c>
      <c r="B39" s="3" t="s">
        <v>130</v>
      </c>
    </row>
    <row r="40" spans="1:3" x14ac:dyDescent="0.25">
      <c r="A40" t="s">
        <v>254</v>
      </c>
      <c r="B40" s="50">
        <f>+B55</f>
        <v>7.0657231425691034</v>
      </c>
    </row>
    <row r="41" spans="1:3" ht="45" customHeight="1" x14ac:dyDescent="0.25">
      <c r="A41" s="48" t="s">
        <v>255</v>
      </c>
      <c r="B41" s="3" t="s">
        <v>130</v>
      </c>
    </row>
    <row r="42" spans="1:3" x14ac:dyDescent="0.25">
      <c r="B42" s="3"/>
    </row>
    <row r="43" spans="1:3" ht="30" customHeight="1" x14ac:dyDescent="0.25">
      <c r="A43" s="48" t="s">
        <v>256</v>
      </c>
      <c r="B43" s="3" t="s">
        <v>130</v>
      </c>
    </row>
    <row r="44" spans="1:3" ht="30" customHeight="1" x14ac:dyDescent="0.25">
      <c r="A44" s="48" t="s">
        <v>257</v>
      </c>
      <c r="B44" t="s">
        <v>130</v>
      </c>
    </row>
    <row r="45" spans="1:3" ht="30" customHeight="1" x14ac:dyDescent="0.25">
      <c r="A45" s="48" t="s">
        <v>258</v>
      </c>
      <c r="B45" s="3" t="s">
        <v>130</v>
      </c>
    </row>
    <row r="46" spans="1:3" ht="30" customHeight="1" x14ac:dyDescent="0.25">
      <c r="A46" s="48" t="s">
        <v>259</v>
      </c>
      <c r="B46" s="3" t="s">
        <v>130</v>
      </c>
    </row>
    <row r="48" spans="1:3" x14ac:dyDescent="0.25">
      <c r="A48" t="s">
        <v>260</v>
      </c>
    </row>
    <row r="49" spans="1:4" ht="30" customHeight="1" x14ac:dyDescent="0.25">
      <c r="A49" s="52" t="s">
        <v>261</v>
      </c>
      <c r="B49" s="56" t="s">
        <v>2885</v>
      </c>
    </row>
    <row r="50" spans="1:4" ht="45" customHeight="1" x14ac:dyDescent="0.25">
      <c r="A50" s="52" t="s">
        <v>263</v>
      </c>
      <c r="B50" s="56" t="s">
        <v>343</v>
      </c>
    </row>
    <row r="51" spans="1:4" x14ac:dyDescent="0.25">
      <c r="A51" s="52"/>
      <c r="B51" s="52"/>
    </row>
    <row r="52" spans="1:4" x14ac:dyDescent="0.25">
      <c r="A52" s="52" t="s">
        <v>265</v>
      </c>
      <c r="B52" s="53">
        <v>7.1769564341530492</v>
      </c>
    </row>
    <row r="53" spans="1:4" x14ac:dyDescent="0.25">
      <c r="A53" s="52"/>
      <c r="B53" s="52"/>
    </row>
    <row r="54" spans="1:4" x14ac:dyDescent="0.25">
      <c r="A54" s="52" t="s">
        <v>266</v>
      </c>
      <c r="B54" s="54">
        <v>5.6303000000000001</v>
      </c>
    </row>
    <row r="55" spans="1:4" x14ac:dyDescent="0.25">
      <c r="A55" s="52" t="s">
        <v>267</v>
      </c>
      <c r="B55" s="54">
        <v>7.0657231425691034</v>
      </c>
    </row>
    <row r="56" spans="1:4" x14ac:dyDescent="0.25">
      <c r="A56" s="52"/>
      <c r="B56" s="52"/>
    </row>
    <row r="57" spans="1:4" x14ac:dyDescent="0.25">
      <c r="A57" s="52" t="s">
        <v>268</v>
      </c>
      <c r="B57" s="55">
        <v>45688</v>
      </c>
    </row>
    <row r="59" spans="1:4" ht="69.95" customHeight="1" x14ac:dyDescent="0.25">
      <c r="A59" s="75" t="s">
        <v>269</v>
      </c>
      <c r="B59" s="75" t="s">
        <v>270</v>
      </c>
      <c r="C59" s="75" t="s">
        <v>4</v>
      </c>
      <c r="D59" s="75" t="s">
        <v>5</v>
      </c>
    </row>
    <row r="60" spans="1:4" ht="69.95" customHeight="1" x14ac:dyDescent="0.25">
      <c r="A60" s="75" t="s">
        <v>2886</v>
      </c>
      <c r="B60" s="75"/>
      <c r="C60" s="75" t="s">
        <v>10</v>
      </c>
      <c r="D6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80"/>
  <sheetViews>
    <sheetView showGridLines="0" workbookViewId="0">
      <pane ySplit="4" topLeftCell="A59" activePane="bottomLeft" state="frozen"/>
      <selection pane="bottomLeft" activeCell="C66" sqref="C6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2887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2888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429</v>
      </c>
      <c r="B8" s="31" t="s">
        <v>430</v>
      </c>
      <c r="C8" s="31" t="s">
        <v>363</v>
      </c>
      <c r="D8" s="14">
        <v>34680</v>
      </c>
      <c r="E8" s="15">
        <v>604.79999999999995</v>
      </c>
      <c r="F8" s="16">
        <v>4.9299999999999997E-2</v>
      </c>
      <c r="G8" s="16"/>
    </row>
    <row r="9" spans="1:8" x14ac:dyDescent="0.25">
      <c r="A9" s="13" t="s">
        <v>513</v>
      </c>
      <c r="B9" s="31" t="s">
        <v>514</v>
      </c>
      <c r="C9" s="31" t="s">
        <v>393</v>
      </c>
      <c r="D9" s="14">
        <v>33829</v>
      </c>
      <c r="E9" s="15">
        <v>550.16</v>
      </c>
      <c r="F9" s="16">
        <v>4.48E-2</v>
      </c>
      <c r="G9" s="16"/>
    </row>
    <row r="10" spans="1:8" x14ac:dyDescent="0.25">
      <c r="A10" s="13" t="s">
        <v>364</v>
      </c>
      <c r="B10" s="31" t="s">
        <v>365</v>
      </c>
      <c r="C10" s="31" t="s">
        <v>363</v>
      </c>
      <c r="D10" s="14">
        <v>8798</v>
      </c>
      <c r="E10" s="15">
        <v>490.73</v>
      </c>
      <c r="F10" s="16">
        <v>0.04</v>
      </c>
      <c r="G10" s="16"/>
    </row>
    <row r="11" spans="1:8" x14ac:dyDescent="0.25">
      <c r="A11" s="13" t="s">
        <v>353</v>
      </c>
      <c r="B11" s="31" t="s">
        <v>354</v>
      </c>
      <c r="C11" s="31" t="s">
        <v>355</v>
      </c>
      <c r="D11" s="14">
        <v>39103</v>
      </c>
      <c r="E11" s="15">
        <v>489.88</v>
      </c>
      <c r="F11" s="16">
        <v>3.9899999999999998E-2</v>
      </c>
      <c r="G11" s="16"/>
    </row>
    <row r="12" spans="1:8" x14ac:dyDescent="0.25">
      <c r="A12" s="13" t="s">
        <v>559</v>
      </c>
      <c r="B12" s="31" t="s">
        <v>560</v>
      </c>
      <c r="C12" s="31" t="s">
        <v>561</v>
      </c>
      <c r="D12" s="14">
        <v>16000</v>
      </c>
      <c r="E12" s="15">
        <v>459.47</v>
      </c>
      <c r="F12" s="16">
        <v>3.7400000000000003E-2</v>
      </c>
      <c r="G12" s="16"/>
    </row>
    <row r="13" spans="1:8" x14ac:dyDescent="0.25">
      <c r="A13" s="13" t="s">
        <v>508</v>
      </c>
      <c r="B13" s="31" t="s">
        <v>509</v>
      </c>
      <c r="C13" s="31" t="s">
        <v>376</v>
      </c>
      <c r="D13" s="14">
        <v>11156</v>
      </c>
      <c r="E13" s="15">
        <v>458.78</v>
      </c>
      <c r="F13" s="16">
        <v>3.7400000000000003E-2</v>
      </c>
      <c r="G13" s="16"/>
    </row>
    <row r="14" spans="1:8" x14ac:dyDescent="0.25">
      <c r="A14" s="13" t="s">
        <v>510</v>
      </c>
      <c r="B14" s="31" t="s">
        <v>511</v>
      </c>
      <c r="C14" s="31" t="s">
        <v>512</v>
      </c>
      <c r="D14" s="14">
        <v>101508</v>
      </c>
      <c r="E14" s="15">
        <v>454.25</v>
      </c>
      <c r="F14" s="16">
        <v>3.6999999999999998E-2</v>
      </c>
      <c r="G14" s="16"/>
    </row>
    <row r="15" spans="1:8" x14ac:dyDescent="0.25">
      <c r="A15" s="13" t="s">
        <v>361</v>
      </c>
      <c r="B15" s="31" t="s">
        <v>362</v>
      </c>
      <c r="C15" s="31" t="s">
        <v>363</v>
      </c>
      <c r="D15" s="14">
        <v>21694</v>
      </c>
      <c r="E15" s="15">
        <v>451.33</v>
      </c>
      <c r="F15" s="16">
        <v>3.6799999999999999E-2</v>
      </c>
      <c r="G15" s="16"/>
    </row>
    <row r="16" spans="1:8" x14ac:dyDescent="0.25">
      <c r="A16" s="13" t="s">
        <v>562</v>
      </c>
      <c r="B16" s="31" t="s">
        <v>563</v>
      </c>
      <c r="C16" s="31" t="s">
        <v>440</v>
      </c>
      <c r="D16" s="14">
        <v>30771</v>
      </c>
      <c r="E16" s="15">
        <v>438.18</v>
      </c>
      <c r="F16" s="16">
        <v>3.5700000000000003E-2</v>
      </c>
      <c r="G16" s="16"/>
    </row>
    <row r="17" spans="1:7" x14ac:dyDescent="0.25">
      <c r="A17" s="13" t="s">
        <v>548</v>
      </c>
      <c r="B17" s="31" t="s">
        <v>549</v>
      </c>
      <c r="C17" s="31" t="s">
        <v>550</v>
      </c>
      <c r="D17" s="14">
        <v>8461</v>
      </c>
      <c r="E17" s="15">
        <v>434.02</v>
      </c>
      <c r="F17" s="16">
        <v>3.5400000000000001E-2</v>
      </c>
      <c r="G17" s="16"/>
    </row>
    <row r="18" spans="1:7" x14ac:dyDescent="0.25">
      <c r="A18" s="13" t="s">
        <v>546</v>
      </c>
      <c r="B18" s="31" t="s">
        <v>547</v>
      </c>
      <c r="C18" s="31" t="s">
        <v>360</v>
      </c>
      <c r="D18" s="14">
        <v>6128</v>
      </c>
      <c r="E18" s="15">
        <v>417.35</v>
      </c>
      <c r="F18" s="16">
        <v>3.4000000000000002E-2</v>
      </c>
      <c r="G18" s="16"/>
    </row>
    <row r="19" spans="1:7" x14ac:dyDescent="0.25">
      <c r="A19" s="13" t="s">
        <v>540</v>
      </c>
      <c r="B19" s="31" t="s">
        <v>541</v>
      </c>
      <c r="C19" s="31" t="s">
        <v>542</v>
      </c>
      <c r="D19" s="14">
        <v>14739</v>
      </c>
      <c r="E19" s="15">
        <v>415.87</v>
      </c>
      <c r="F19" s="16">
        <v>3.39E-2</v>
      </c>
      <c r="G19" s="16"/>
    </row>
    <row r="20" spans="1:7" x14ac:dyDescent="0.25">
      <c r="A20" s="13" t="s">
        <v>374</v>
      </c>
      <c r="B20" s="31" t="s">
        <v>375</v>
      </c>
      <c r="C20" s="31" t="s">
        <v>376</v>
      </c>
      <c r="D20" s="14">
        <v>24064</v>
      </c>
      <c r="E20" s="15">
        <v>415.21</v>
      </c>
      <c r="F20" s="16">
        <v>3.3799999999999997E-2</v>
      </c>
      <c r="G20" s="16"/>
    </row>
    <row r="21" spans="1:7" x14ac:dyDescent="0.25">
      <c r="A21" s="13" t="s">
        <v>576</v>
      </c>
      <c r="B21" s="31" t="s">
        <v>577</v>
      </c>
      <c r="C21" s="31" t="s">
        <v>532</v>
      </c>
      <c r="D21" s="14">
        <v>22100</v>
      </c>
      <c r="E21" s="15">
        <v>410.73</v>
      </c>
      <c r="F21" s="16">
        <v>3.3500000000000002E-2</v>
      </c>
      <c r="G21" s="16"/>
    </row>
    <row r="22" spans="1:7" x14ac:dyDescent="0.25">
      <c r="A22" s="13" t="s">
        <v>1081</v>
      </c>
      <c r="B22" s="31" t="s">
        <v>1082</v>
      </c>
      <c r="C22" s="31" t="s">
        <v>363</v>
      </c>
      <c r="D22" s="14">
        <v>33441</v>
      </c>
      <c r="E22" s="15">
        <v>407.09</v>
      </c>
      <c r="F22" s="16">
        <v>3.32E-2</v>
      </c>
      <c r="G22" s="16"/>
    </row>
    <row r="23" spans="1:7" x14ac:dyDescent="0.25">
      <c r="A23" s="13" t="s">
        <v>506</v>
      </c>
      <c r="B23" s="31" t="s">
        <v>507</v>
      </c>
      <c r="C23" s="31" t="s">
        <v>376</v>
      </c>
      <c r="D23" s="14">
        <v>21578</v>
      </c>
      <c r="E23" s="15">
        <v>405.62</v>
      </c>
      <c r="F23" s="16">
        <v>3.3099999999999997E-2</v>
      </c>
      <c r="G23" s="16"/>
    </row>
    <row r="24" spans="1:7" x14ac:dyDescent="0.25">
      <c r="A24" s="13" t="s">
        <v>1832</v>
      </c>
      <c r="B24" s="31" t="s">
        <v>1833</v>
      </c>
      <c r="C24" s="31" t="s">
        <v>525</v>
      </c>
      <c r="D24" s="14">
        <v>16131</v>
      </c>
      <c r="E24" s="15">
        <v>404.7</v>
      </c>
      <c r="F24" s="16">
        <v>3.3000000000000002E-2</v>
      </c>
      <c r="G24" s="16"/>
    </row>
    <row r="25" spans="1:7" x14ac:dyDescent="0.25">
      <c r="A25" s="13" t="s">
        <v>533</v>
      </c>
      <c r="B25" s="31" t="s">
        <v>534</v>
      </c>
      <c r="C25" s="31" t="s">
        <v>363</v>
      </c>
      <c r="D25" s="14">
        <v>12184</v>
      </c>
      <c r="E25" s="15">
        <v>398.31</v>
      </c>
      <c r="F25" s="16">
        <v>3.2500000000000001E-2</v>
      </c>
      <c r="G25" s="16"/>
    </row>
    <row r="26" spans="1:7" x14ac:dyDescent="0.25">
      <c r="A26" s="13" t="s">
        <v>394</v>
      </c>
      <c r="B26" s="31" t="s">
        <v>395</v>
      </c>
      <c r="C26" s="31" t="s">
        <v>396</v>
      </c>
      <c r="D26" s="14">
        <v>6523</v>
      </c>
      <c r="E26" s="15">
        <v>396.16</v>
      </c>
      <c r="F26" s="16">
        <v>3.2300000000000002E-2</v>
      </c>
      <c r="G26" s="16"/>
    </row>
    <row r="27" spans="1:7" x14ac:dyDescent="0.25">
      <c r="A27" s="13" t="s">
        <v>787</v>
      </c>
      <c r="B27" s="31" t="s">
        <v>788</v>
      </c>
      <c r="C27" s="31" t="s">
        <v>376</v>
      </c>
      <c r="D27" s="14">
        <v>23171</v>
      </c>
      <c r="E27" s="15">
        <v>387.99</v>
      </c>
      <c r="F27" s="16">
        <v>3.1600000000000003E-2</v>
      </c>
      <c r="G27" s="16"/>
    </row>
    <row r="28" spans="1:7" x14ac:dyDescent="0.25">
      <c r="A28" s="13" t="s">
        <v>523</v>
      </c>
      <c r="B28" s="31" t="s">
        <v>524</v>
      </c>
      <c r="C28" s="31" t="s">
        <v>525</v>
      </c>
      <c r="D28" s="14">
        <v>3344</v>
      </c>
      <c r="E28" s="15">
        <v>384.14</v>
      </c>
      <c r="F28" s="16">
        <v>3.1300000000000001E-2</v>
      </c>
      <c r="G28" s="16"/>
    </row>
    <row r="29" spans="1:7" x14ac:dyDescent="0.25">
      <c r="A29" s="13" t="s">
        <v>843</v>
      </c>
      <c r="B29" s="31" t="s">
        <v>844</v>
      </c>
      <c r="C29" s="31" t="s">
        <v>368</v>
      </c>
      <c r="D29" s="14">
        <v>24158</v>
      </c>
      <c r="E29" s="15">
        <v>378.36</v>
      </c>
      <c r="F29" s="16">
        <v>3.0800000000000001E-2</v>
      </c>
      <c r="G29" s="16"/>
    </row>
    <row r="30" spans="1:7" x14ac:dyDescent="0.25">
      <c r="A30" s="13" t="s">
        <v>418</v>
      </c>
      <c r="B30" s="31" t="s">
        <v>419</v>
      </c>
      <c r="C30" s="31" t="s">
        <v>420</v>
      </c>
      <c r="D30" s="14">
        <v>4191</v>
      </c>
      <c r="E30" s="15">
        <v>370.81</v>
      </c>
      <c r="F30" s="16">
        <v>3.0200000000000001E-2</v>
      </c>
      <c r="G30" s="16"/>
    </row>
    <row r="31" spans="1:7" x14ac:dyDescent="0.25">
      <c r="A31" s="13" t="s">
        <v>371</v>
      </c>
      <c r="B31" s="31" t="s">
        <v>372</v>
      </c>
      <c r="C31" s="31" t="s">
        <v>373</v>
      </c>
      <c r="D31" s="14">
        <v>4676</v>
      </c>
      <c r="E31" s="15">
        <v>361.16</v>
      </c>
      <c r="F31" s="16">
        <v>2.9399999999999999E-2</v>
      </c>
      <c r="G31" s="16"/>
    </row>
    <row r="32" spans="1:7" x14ac:dyDescent="0.25">
      <c r="A32" s="13" t="s">
        <v>829</v>
      </c>
      <c r="B32" s="31" t="s">
        <v>830</v>
      </c>
      <c r="C32" s="31" t="s">
        <v>420</v>
      </c>
      <c r="D32" s="14">
        <v>14077</v>
      </c>
      <c r="E32" s="15">
        <v>346</v>
      </c>
      <c r="F32" s="16">
        <v>2.8199999999999999E-2</v>
      </c>
      <c r="G32" s="16"/>
    </row>
    <row r="33" spans="1:7" x14ac:dyDescent="0.25">
      <c r="A33" s="13" t="s">
        <v>347</v>
      </c>
      <c r="B33" s="31" t="s">
        <v>348</v>
      </c>
      <c r="C33" s="31" t="s">
        <v>349</v>
      </c>
      <c r="D33" s="14">
        <v>1124</v>
      </c>
      <c r="E33" s="15">
        <v>322.92</v>
      </c>
      <c r="F33" s="16">
        <v>2.63E-2</v>
      </c>
      <c r="G33" s="16"/>
    </row>
    <row r="34" spans="1:7" x14ac:dyDescent="0.25">
      <c r="A34" s="13" t="s">
        <v>555</v>
      </c>
      <c r="B34" s="31" t="s">
        <v>556</v>
      </c>
      <c r="C34" s="31" t="s">
        <v>363</v>
      </c>
      <c r="D34" s="14">
        <v>32428</v>
      </c>
      <c r="E34" s="15">
        <v>314.63</v>
      </c>
      <c r="F34" s="16">
        <v>2.5600000000000001E-2</v>
      </c>
      <c r="G34" s="16"/>
    </row>
    <row r="35" spans="1:7" x14ac:dyDescent="0.25">
      <c r="A35" s="13" t="s">
        <v>384</v>
      </c>
      <c r="B35" s="31" t="s">
        <v>385</v>
      </c>
      <c r="C35" s="31" t="s">
        <v>386</v>
      </c>
      <c r="D35" s="14">
        <v>10710</v>
      </c>
      <c r="E35" s="15">
        <v>312.08999999999997</v>
      </c>
      <c r="F35" s="16">
        <v>2.5399999999999999E-2</v>
      </c>
      <c r="G35" s="16"/>
    </row>
    <row r="36" spans="1:7" x14ac:dyDescent="0.25">
      <c r="A36" s="13" t="s">
        <v>2752</v>
      </c>
      <c r="B36" s="31" t="s">
        <v>2753</v>
      </c>
      <c r="C36" s="31" t="s">
        <v>349</v>
      </c>
      <c r="D36" s="14">
        <v>263</v>
      </c>
      <c r="E36" s="15">
        <v>298.85000000000002</v>
      </c>
      <c r="F36" s="16">
        <v>2.4400000000000002E-2</v>
      </c>
      <c r="G36" s="16"/>
    </row>
    <row r="37" spans="1:7" x14ac:dyDescent="0.25">
      <c r="A37" s="13" t="s">
        <v>382</v>
      </c>
      <c r="B37" s="31" t="s">
        <v>383</v>
      </c>
      <c r="C37" s="31" t="s">
        <v>355</v>
      </c>
      <c r="D37" s="14">
        <v>36775</v>
      </c>
      <c r="E37" s="15">
        <v>284.23</v>
      </c>
      <c r="F37" s="16">
        <v>2.3199999999999998E-2</v>
      </c>
      <c r="G37" s="16"/>
    </row>
    <row r="38" spans="1:7" x14ac:dyDescent="0.25">
      <c r="A38" s="13" t="s">
        <v>601</v>
      </c>
      <c r="B38" s="31" t="s">
        <v>602</v>
      </c>
      <c r="C38" s="31" t="s">
        <v>603</v>
      </c>
      <c r="D38" s="14">
        <v>9837</v>
      </c>
      <c r="E38" s="15">
        <v>16.03</v>
      </c>
      <c r="F38" s="16">
        <v>1.2999999999999999E-3</v>
      </c>
      <c r="G38" s="16"/>
    </row>
    <row r="39" spans="1:7" x14ac:dyDescent="0.25">
      <c r="A39" s="17" t="s">
        <v>230</v>
      </c>
      <c r="B39" s="32"/>
      <c r="C39" s="32"/>
      <c r="D39" s="18"/>
      <c r="E39" s="37">
        <v>12279.85</v>
      </c>
      <c r="F39" s="38">
        <v>1.0006999999999999</v>
      </c>
      <c r="G39" s="21"/>
    </row>
    <row r="40" spans="1:7" x14ac:dyDescent="0.25">
      <c r="A40" s="17" t="s">
        <v>487</v>
      </c>
      <c r="B40" s="31"/>
      <c r="C40" s="31"/>
      <c r="D40" s="14"/>
      <c r="E40" s="15"/>
      <c r="F40" s="16"/>
      <c r="G40" s="16"/>
    </row>
    <row r="41" spans="1:7" x14ac:dyDescent="0.25">
      <c r="A41" s="17" t="s">
        <v>230</v>
      </c>
      <c r="B41" s="31"/>
      <c r="C41" s="31"/>
      <c r="D41" s="14"/>
      <c r="E41" s="39" t="s">
        <v>130</v>
      </c>
      <c r="F41" s="40" t="s">
        <v>130</v>
      </c>
      <c r="G41" s="16"/>
    </row>
    <row r="42" spans="1:7" x14ac:dyDescent="0.25">
      <c r="A42" s="24" t="s">
        <v>237</v>
      </c>
      <c r="B42" s="33"/>
      <c r="C42" s="33"/>
      <c r="D42" s="25"/>
      <c r="E42" s="28">
        <v>12279.85</v>
      </c>
      <c r="F42" s="29">
        <v>1.0006999999999999</v>
      </c>
      <c r="G42" s="21"/>
    </row>
    <row r="43" spans="1:7" x14ac:dyDescent="0.25">
      <c r="A43" s="13"/>
      <c r="B43" s="31"/>
      <c r="C43" s="31"/>
      <c r="D43" s="14"/>
      <c r="E43" s="15"/>
      <c r="F43" s="16"/>
      <c r="G43" s="16"/>
    </row>
    <row r="44" spans="1:7" x14ac:dyDescent="0.25">
      <c r="A44" s="13"/>
      <c r="B44" s="31"/>
      <c r="C44" s="31"/>
      <c r="D44" s="14"/>
      <c r="E44" s="15"/>
      <c r="F44" s="16"/>
      <c r="G44" s="16"/>
    </row>
    <row r="45" spans="1:7" x14ac:dyDescent="0.25">
      <c r="A45" s="17" t="s">
        <v>238</v>
      </c>
      <c r="B45" s="31"/>
      <c r="C45" s="31"/>
      <c r="D45" s="14"/>
      <c r="E45" s="15"/>
      <c r="F45" s="16"/>
      <c r="G45" s="16"/>
    </row>
    <row r="46" spans="1:7" x14ac:dyDescent="0.25">
      <c r="A46" s="13" t="s">
        <v>239</v>
      </c>
      <c r="B46" s="31"/>
      <c r="C46" s="31"/>
      <c r="D46" s="14"/>
      <c r="E46" s="15">
        <v>22.99</v>
      </c>
      <c r="F46" s="16">
        <v>1.9E-3</v>
      </c>
      <c r="G46" s="16">
        <v>6.5728999999999996E-2</v>
      </c>
    </row>
    <row r="47" spans="1:7" x14ac:dyDescent="0.25">
      <c r="A47" s="17" t="s">
        <v>230</v>
      </c>
      <c r="B47" s="32"/>
      <c r="C47" s="32"/>
      <c r="D47" s="18"/>
      <c r="E47" s="37">
        <v>22.99</v>
      </c>
      <c r="F47" s="38">
        <v>1.9E-3</v>
      </c>
      <c r="G47" s="21"/>
    </row>
    <row r="48" spans="1:7" x14ac:dyDescent="0.25">
      <c r="A48" s="13"/>
      <c r="B48" s="31"/>
      <c r="C48" s="31"/>
      <c r="D48" s="14"/>
      <c r="E48" s="15"/>
      <c r="F48" s="16"/>
      <c r="G48" s="16"/>
    </row>
    <row r="49" spans="1:7" x14ac:dyDescent="0.25">
      <c r="A49" s="24" t="s">
        <v>237</v>
      </c>
      <c r="B49" s="33"/>
      <c r="C49" s="33"/>
      <c r="D49" s="25"/>
      <c r="E49" s="19">
        <v>22.99</v>
      </c>
      <c r="F49" s="20">
        <v>1.9E-3</v>
      </c>
      <c r="G49" s="21"/>
    </row>
    <row r="50" spans="1:7" x14ac:dyDescent="0.25">
      <c r="A50" s="13" t="s">
        <v>240</v>
      </c>
      <c r="B50" s="31"/>
      <c r="C50" s="31"/>
      <c r="D50" s="14"/>
      <c r="E50" s="15">
        <v>4.1396000000000002E-3</v>
      </c>
      <c r="F50" s="16">
        <v>0</v>
      </c>
      <c r="G50" s="16"/>
    </row>
    <row r="51" spans="1:7" x14ac:dyDescent="0.25">
      <c r="A51" s="13" t="s">
        <v>241</v>
      </c>
      <c r="B51" s="31"/>
      <c r="C51" s="31"/>
      <c r="D51" s="14"/>
      <c r="E51" s="35">
        <v>-30.734139599999999</v>
      </c>
      <c r="F51" s="36">
        <v>-2.5999999999999999E-3</v>
      </c>
      <c r="G51" s="16">
        <v>6.5728999999999996E-2</v>
      </c>
    </row>
    <row r="52" spans="1:7" x14ac:dyDescent="0.25">
      <c r="A52" s="26" t="s">
        <v>242</v>
      </c>
      <c r="B52" s="34"/>
      <c r="C52" s="34"/>
      <c r="D52" s="27"/>
      <c r="E52" s="28">
        <v>12272.11</v>
      </c>
      <c r="F52" s="29">
        <v>1</v>
      </c>
      <c r="G52" s="29"/>
    </row>
    <row r="57" spans="1:7" x14ac:dyDescent="0.25">
      <c r="A57" s="1" t="s">
        <v>244</v>
      </c>
    </row>
    <row r="58" spans="1:7" x14ac:dyDescent="0.25">
      <c r="A58" s="48" t="s">
        <v>245</v>
      </c>
      <c r="B58" s="3" t="s">
        <v>130</v>
      </c>
    </row>
    <row r="59" spans="1:7" x14ac:dyDescent="0.25">
      <c r="A59" t="s">
        <v>246</v>
      </c>
    </row>
    <row r="60" spans="1:7" x14ac:dyDescent="0.25">
      <c r="A60" t="s">
        <v>337</v>
      </c>
      <c r="B60" t="s">
        <v>248</v>
      </c>
      <c r="C60" t="s">
        <v>248</v>
      </c>
    </row>
    <row r="61" spans="1:7" x14ac:dyDescent="0.25">
      <c r="B61" s="49">
        <v>45657</v>
      </c>
      <c r="C61" s="49">
        <v>45688</v>
      </c>
    </row>
    <row r="62" spans="1:7" x14ac:dyDescent="0.25">
      <c r="A62" t="s">
        <v>493</v>
      </c>
      <c r="B62">
        <v>10.2102</v>
      </c>
      <c r="C62">
        <v>9.7844999999999995</v>
      </c>
    </row>
    <row r="63" spans="1:7" x14ac:dyDescent="0.25">
      <c r="A63" t="s">
        <v>339</v>
      </c>
      <c r="B63">
        <v>10.2102</v>
      </c>
      <c r="C63">
        <v>9.7844999999999995</v>
      </c>
    </row>
    <row r="64" spans="1:7" x14ac:dyDescent="0.25">
      <c r="A64" t="s">
        <v>494</v>
      </c>
      <c r="B64">
        <v>10.1602</v>
      </c>
      <c r="C64">
        <v>9.7301000000000002</v>
      </c>
    </row>
    <row r="65" spans="1:4" x14ac:dyDescent="0.25">
      <c r="A65" t="s">
        <v>341</v>
      </c>
      <c r="B65">
        <v>10.1602</v>
      </c>
      <c r="C65">
        <v>9.7301000000000002</v>
      </c>
    </row>
    <row r="67" spans="1:4" x14ac:dyDescent="0.25">
      <c r="A67" t="s">
        <v>250</v>
      </c>
      <c r="B67" s="3" t="s">
        <v>130</v>
      </c>
    </row>
    <row r="68" spans="1:4" x14ac:dyDescent="0.25">
      <c r="A68" t="s">
        <v>251</v>
      </c>
      <c r="B68" s="3" t="s">
        <v>130</v>
      </c>
    </row>
    <row r="69" spans="1:4" ht="30" customHeight="1" x14ac:dyDescent="0.25">
      <c r="A69" s="48" t="s">
        <v>252</v>
      </c>
      <c r="B69" s="3" t="s">
        <v>130</v>
      </c>
    </row>
    <row r="70" spans="1:4" ht="30" customHeight="1" x14ac:dyDescent="0.25">
      <c r="A70" s="48" t="s">
        <v>253</v>
      </c>
      <c r="B70" s="3" t="s">
        <v>130</v>
      </c>
    </row>
    <row r="71" spans="1:4" x14ac:dyDescent="0.25">
      <c r="A71" t="s">
        <v>495</v>
      </c>
      <c r="B71" s="50">
        <v>0.87519999999999998</v>
      </c>
    </row>
    <row r="72" spans="1:4" ht="45" customHeight="1" x14ac:dyDescent="0.25">
      <c r="A72" s="48" t="s">
        <v>255</v>
      </c>
      <c r="B72" s="3" t="s">
        <v>130</v>
      </c>
    </row>
    <row r="73" spans="1:4" x14ac:dyDescent="0.25">
      <c r="B73" s="3"/>
    </row>
    <row r="74" spans="1:4" ht="30" customHeight="1" x14ac:dyDescent="0.25">
      <c r="A74" s="48" t="s">
        <v>256</v>
      </c>
      <c r="B74" s="3" t="s">
        <v>130</v>
      </c>
    </row>
    <row r="75" spans="1:4" ht="30" customHeight="1" x14ac:dyDescent="0.25">
      <c r="A75" s="48" t="s">
        <v>257</v>
      </c>
      <c r="B75" t="s">
        <v>130</v>
      </c>
    </row>
    <row r="76" spans="1:4" ht="30" customHeight="1" x14ac:dyDescent="0.25">
      <c r="A76" s="48" t="s">
        <v>258</v>
      </c>
      <c r="B76" s="3" t="s">
        <v>130</v>
      </c>
    </row>
    <row r="77" spans="1:4" ht="30" customHeight="1" x14ac:dyDescent="0.25">
      <c r="A77" s="48" t="s">
        <v>259</v>
      </c>
      <c r="B77" s="3" t="s">
        <v>130</v>
      </c>
    </row>
    <row r="79" spans="1:4" ht="69.95" customHeight="1" x14ac:dyDescent="0.25">
      <c r="A79" s="75" t="s">
        <v>269</v>
      </c>
      <c r="B79" s="75" t="s">
        <v>270</v>
      </c>
      <c r="C79" s="75" t="s">
        <v>4</v>
      </c>
      <c r="D79" s="75" t="s">
        <v>5</v>
      </c>
    </row>
    <row r="80" spans="1:4" ht="69.95" customHeight="1" x14ac:dyDescent="0.25">
      <c r="A80" s="75" t="s">
        <v>2889</v>
      </c>
      <c r="B80" s="75"/>
      <c r="C80" s="75" t="s">
        <v>101</v>
      </c>
      <c r="D8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8"/>
  <sheetViews>
    <sheetView showGridLines="0" workbookViewId="0">
      <pane ySplit="4" topLeftCell="A474" activePane="bottomLeft" state="frozen"/>
      <selection pane="bottomLeft" activeCell="A477" sqref="A477:A48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2890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2891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399</v>
      </c>
      <c r="B8" s="31" t="s">
        <v>400</v>
      </c>
      <c r="C8" s="31" t="s">
        <v>355</v>
      </c>
      <c r="D8" s="14">
        <v>7356250</v>
      </c>
      <c r="E8" s="15">
        <v>72539.98</v>
      </c>
      <c r="F8" s="16">
        <v>5.62E-2</v>
      </c>
      <c r="G8" s="16"/>
    </row>
    <row r="9" spans="1:8" x14ac:dyDescent="0.25">
      <c r="A9" s="13" t="s">
        <v>502</v>
      </c>
      <c r="B9" s="31" t="s">
        <v>503</v>
      </c>
      <c r="C9" s="31" t="s">
        <v>437</v>
      </c>
      <c r="D9" s="14">
        <v>3678500</v>
      </c>
      <c r="E9" s="15">
        <v>46536.7</v>
      </c>
      <c r="F9" s="16">
        <v>3.61E-2</v>
      </c>
      <c r="G9" s="16"/>
    </row>
    <row r="10" spans="1:8" x14ac:dyDescent="0.25">
      <c r="A10" s="13" t="s">
        <v>353</v>
      </c>
      <c r="B10" s="31" t="s">
        <v>354</v>
      </c>
      <c r="C10" s="31" t="s">
        <v>355</v>
      </c>
      <c r="D10" s="14">
        <v>2437400</v>
      </c>
      <c r="E10" s="15">
        <v>30535.75</v>
      </c>
      <c r="F10" s="16">
        <v>2.3699999999999999E-2</v>
      </c>
      <c r="G10" s="16"/>
    </row>
    <row r="11" spans="1:8" x14ac:dyDescent="0.25">
      <c r="A11" s="13" t="s">
        <v>426</v>
      </c>
      <c r="B11" s="31" t="s">
        <v>427</v>
      </c>
      <c r="C11" s="31" t="s">
        <v>428</v>
      </c>
      <c r="D11" s="14">
        <v>5349800</v>
      </c>
      <c r="E11" s="15">
        <v>23614.02</v>
      </c>
      <c r="F11" s="16">
        <v>1.83E-2</v>
      </c>
      <c r="G11" s="16"/>
    </row>
    <row r="12" spans="1:8" x14ac:dyDescent="0.25">
      <c r="A12" s="13" t="s">
        <v>369</v>
      </c>
      <c r="B12" s="31" t="s">
        <v>370</v>
      </c>
      <c r="C12" s="31" t="s">
        <v>355</v>
      </c>
      <c r="D12" s="14">
        <v>1341450</v>
      </c>
      <c r="E12" s="15">
        <v>22787.88</v>
      </c>
      <c r="F12" s="16">
        <v>1.77E-2</v>
      </c>
      <c r="G12" s="16"/>
    </row>
    <row r="13" spans="1:8" x14ac:dyDescent="0.25">
      <c r="A13" s="13" t="s">
        <v>1834</v>
      </c>
      <c r="B13" s="31" t="s">
        <v>1835</v>
      </c>
      <c r="C13" s="31" t="s">
        <v>580</v>
      </c>
      <c r="D13" s="14">
        <v>2389500</v>
      </c>
      <c r="E13" s="15">
        <v>22580.78</v>
      </c>
      <c r="F13" s="16">
        <v>1.7500000000000002E-2</v>
      </c>
      <c r="G13" s="16"/>
    </row>
    <row r="14" spans="1:8" x14ac:dyDescent="0.25">
      <c r="A14" s="13" t="s">
        <v>568</v>
      </c>
      <c r="B14" s="31" t="s">
        <v>569</v>
      </c>
      <c r="C14" s="31" t="s">
        <v>355</v>
      </c>
      <c r="D14" s="14">
        <v>2248500</v>
      </c>
      <c r="E14" s="15">
        <v>22287.13</v>
      </c>
      <c r="F14" s="16">
        <v>1.7299999999999999E-2</v>
      </c>
      <c r="G14" s="16"/>
    </row>
    <row r="15" spans="1:8" x14ac:dyDescent="0.25">
      <c r="A15" s="13" t="s">
        <v>625</v>
      </c>
      <c r="B15" s="31" t="s">
        <v>626</v>
      </c>
      <c r="C15" s="31" t="s">
        <v>539</v>
      </c>
      <c r="D15" s="14">
        <v>549900</v>
      </c>
      <c r="E15" s="15">
        <v>21648.46</v>
      </c>
      <c r="F15" s="16">
        <v>1.6799999999999999E-2</v>
      </c>
      <c r="G15" s="16"/>
    </row>
    <row r="16" spans="1:8" x14ac:dyDescent="0.25">
      <c r="A16" s="13" t="s">
        <v>513</v>
      </c>
      <c r="B16" s="31" t="s">
        <v>514</v>
      </c>
      <c r="C16" s="31" t="s">
        <v>393</v>
      </c>
      <c r="D16" s="14">
        <v>1281550</v>
      </c>
      <c r="E16" s="15">
        <v>20841.849999999999</v>
      </c>
      <c r="F16" s="16">
        <v>1.61E-2</v>
      </c>
      <c r="G16" s="16"/>
    </row>
    <row r="17" spans="1:7" x14ac:dyDescent="0.25">
      <c r="A17" s="13" t="s">
        <v>382</v>
      </c>
      <c r="B17" s="31" t="s">
        <v>383</v>
      </c>
      <c r="C17" s="31" t="s">
        <v>355</v>
      </c>
      <c r="D17" s="14">
        <v>2376750</v>
      </c>
      <c r="E17" s="15">
        <v>18369.900000000001</v>
      </c>
      <c r="F17" s="16">
        <v>1.4200000000000001E-2</v>
      </c>
      <c r="G17" s="16"/>
    </row>
    <row r="18" spans="1:7" x14ac:dyDescent="0.25">
      <c r="A18" s="13" t="s">
        <v>1059</v>
      </c>
      <c r="B18" s="31" t="s">
        <v>1060</v>
      </c>
      <c r="C18" s="31" t="s">
        <v>425</v>
      </c>
      <c r="D18" s="14">
        <v>3355000</v>
      </c>
      <c r="E18" s="15">
        <v>15092.47</v>
      </c>
      <c r="F18" s="16">
        <v>1.17E-2</v>
      </c>
      <c r="G18" s="16"/>
    </row>
    <row r="19" spans="1:7" x14ac:dyDescent="0.25">
      <c r="A19" s="13" t="s">
        <v>793</v>
      </c>
      <c r="B19" s="31" t="s">
        <v>794</v>
      </c>
      <c r="C19" s="31" t="s">
        <v>425</v>
      </c>
      <c r="D19" s="14">
        <v>3381300</v>
      </c>
      <c r="E19" s="15">
        <v>14285.99</v>
      </c>
      <c r="F19" s="16">
        <v>1.11E-2</v>
      </c>
      <c r="G19" s="16"/>
    </row>
    <row r="20" spans="1:7" x14ac:dyDescent="0.25">
      <c r="A20" s="13" t="s">
        <v>2136</v>
      </c>
      <c r="B20" s="31" t="s">
        <v>2137</v>
      </c>
      <c r="C20" s="31" t="s">
        <v>1076</v>
      </c>
      <c r="D20" s="14">
        <v>7794950</v>
      </c>
      <c r="E20" s="15">
        <v>13806.42</v>
      </c>
      <c r="F20" s="16">
        <v>1.0699999999999999E-2</v>
      </c>
      <c r="G20" s="16"/>
    </row>
    <row r="21" spans="1:7" x14ac:dyDescent="0.25">
      <c r="A21" s="13" t="s">
        <v>526</v>
      </c>
      <c r="B21" s="31" t="s">
        <v>527</v>
      </c>
      <c r="C21" s="31" t="s">
        <v>420</v>
      </c>
      <c r="D21" s="14">
        <v>1905750</v>
      </c>
      <c r="E21" s="15">
        <v>13647.08</v>
      </c>
      <c r="F21" s="16">
        <v>1.06E-2</v>
      </c>
      <c r="G21" s="16"/>
    </row>
    <row r="22" spans="1:7" x14ac:dyDescent="0.25">
      <c r="A22" s="13" t="s">
        <v>517</v>
      </c>
      <c r="B22" s="31" t="s">
        <v>518</v>
      </c>
      <c r="C22" s="31" t="s">
        <v>417</v>
      </c>
      <c r="D22" s="14">
        <v>4156500</v>
      </c>
      <c r="E22" s="15">
        <v>13467.06</v>
      </c>
      <c r="F22" s="16">
        <v>1.04E-2</v>
      </c>
      <c r="G22" s="16"/>
    </row>
    <row r="23" spans="1:7" x14ac:dyDescent="0.25">
      <c r="A23" s="13" t="s">
        <v>451</v>
      </c>
      <c r="B23" s="31" t="s">
        <v>452</v>
      </c>
      <c r="C23" s="31" t="s">
        <v>376</v>
      </c>
      <c r="D23" s="14">
        <v>155250</v>
      </c>
      <c r="E23" s="15">
        <v>12829.63</v>
      </c>
      <c r="F23" s="16">
        <v>9.9000000000000008E-3</v>
      </c>
      <c r="G23" s="16"/>
    </row>
    <row r="24" spans="1:7" x14ac:dyDescent="0.25">
      <c r="A24" s="13" t="s">
        <v>537</v>
      </c>
      <c r="B24" s="31" t="s">
        <v>538</v>
      </c>
      <c r="C24" s="31" t="s">
        <v>539</v>
      </c>
      <c r="D24" s="14">
        <v>4357650</v>
      </c>
      <c r="E24" s="15">
        <v>12752.66</v>
      </c>
      <c r="F24" s="16">
        <v>9.9000000000000008E-3</v>
      </c>
      <c r="G24" s="16"/>
    </row>
    <row r="25" spans="1:7" x14ac:dyDescent="0.25">
      <c r="A25" s="13" t="s">
        <v>374</v>
      </c>
      <c r="B25" s="31" t="s">
        <v>375</v>
      </c>
      <c r="C25" s="31" t="s">
        <v>376</v>
      </c>
      <c r="D25" s="14">
        <v>721700</v>
      </c>
      <c r="E25" s="15">
        <v>12452.57</v>
      </c>
      <c r="F25" s="16">
        <v>9.5999999999999992E-3</v>
      </c>
      <c r="G25" s="16"/>
    </row>
    <row r="26" spans="1:7" x14ac:dyDescent="0.25">
      <c r="A26" s="13" t="s">
        <v>543</v>
      </c>
      <c r="B26" s="31" t="s">
        <v>544</v>
      </c>
      <c r="C26" s="31" t="s">
        <v>545</v>
      </c>
      <c r="D26" s="14">
        <v>3008250</v>
      </c>
      <c r="E26" s="15">
        <v>11909.66</v>
      </c>
      <c r="F26" s="16">
        <v>9.1999999999999998E-3</v>
      </c>
      <c r="G26" s="16"/>
    </row>
    <row r="27" spans="1:7" x14ac:dyDescent="0.25">
      <c r="A27" s="13" t="s">
        <v>2754</v>
      </c>
      <c r="B27" s="31" t="s">
        <v>2755</v>
      </c>
      <c r="C27" s="31" t="s">
        <v>2472</v>
      </c>
      <c r="D27" s="14">
        <v>17212500</v>
      </c>
      <c r="E27" s="15">
        <v>11377.46</v>
      </c>
      <c r="F27" s="16">
        <v>8.8000000000000005E-3</v>
      </c>
      <c r="G27" s="16"/>
    </row>
    <row r="28" spans="1:7" x14ac:dyDescent="0.25">
      <c r="A28" s="13" t="s">
        <v>591</v>
      </c>
      <c r="B28" s="31" t="s">
        <v>592</v>
      </c>
      <c r="C28" s="31" t="s">
        <v>473</v>
      </c>
      <c r="D28" s="14">
        <v>4281200</v>
      </c>
      <c r="E28" s="15">
        <v>11242.86</v>
      </c>
      <c r="F28" s="16">
        <v>8.6999999999999994E-3</v>
      </c>
      <c r="G28" s="16"/>
    </row>
    <row r="29" spans="1:7" x14ac:dyDescent="0.25">
      <c r="A29" s="13" t="s">
        <v>829</v>
      </c>
      <c r="B29" s="31" t="s">
        <v>830</v>
      </c>
      <c r="C29" s="31" t="s">
        <v>420</v>
      </c>
      <c r="D29" s="14">
        <v>432950</v>
      </c>
      <c r="E29" s="15">
        <v>10641.48</v>
      </c>
      <c r="F29" s="16">
        <v>8.2000000000000007E-3</v>
      </c>
      <c r="G29" s="16"/>
    </row>
    <row r="30" spans="1:7" x14ac:dyDescent="0.25">
      <c r="A30" s="13" t="s">
        <v>1999</v>
      </c>
      <c r="B30" s="31" t="s">
        <v>2000</v>
      </c>
      <c r="C30" s="31" t="s">
        <v>580</v>
      </c>
      <c r="D30" s="14">
        <v>9728000</v>
      </c>
      <c r="E30" s="15">
        <v>10450.790000000001</v>
      </c>
      <c r="F30" s="16">
        <v>8.0999999999999996E-3</v>
      </c>
      <c r="G30" s="16"/>
    </row>
    <row r="31" spans="1:7" x14ac:dyDescent="0.25">
      <c r="A31" s="13" t="s">
        <v>535</v>
      </c>
      <c r="B31" s="31" t="s">
        <v>536</v>
      </c>
      <c r="C31" s="31" t="s">
        <v>420</v>
      </c>
      <c r="D31" s="14">
        <v>348425</v>
      </c>
      <c r="E31" s="15">
        <v>10417.379999999999</v>
      </c>
      <c r="F31" s="16">
        <v>8.0999999999999996E-3</v>
      </c>
      <c r="G31" s="16"/>
    </row>
    <row r="32" spans="1:7" x14ac:dyDescent="0.25">
      <c r="A32" s="13" t="s">
        <v>519</v>
      </c>
      <c r="B32" s="31" t="s">
        <v>520</v>
      </c>
      <c r="C32" s="31" t="s">
        <v>355</v>
      </c>
      <c r="D32" s="14">
        <v>534800</v>
      </c>
      <c r="E32" s="15">
        <v>10168.15</v>
      </c>
      <c r="F32" s="16">
        <v>7.9000000000000008E-3</v>
      </c>
      <c r="G32" s="16"/>
    </row>
    <row r="33" spans="1:7" x14ac:dyDescent="0.25">
      <c r="A33" s="13" t="s">
        <v>508</v>
      </c>
      <c r="B33" s="31" t="s">
        <v>509</v>
      </c>
      <c r="C33" s="31" t="s">
        <v>376</v>
      </c>
      <c r="D33" s="14">
        <v>226100</v>
      </c>
      <c r="E33" s="15">
        <v>9298.14</v>
      </c>
      <c r="F33" s="16">
        <v>7.1999999999999998E-3</v>
      </c>
      <c r="G33" s="16"/>
    </row>
    <row r="34" spans="1:7" x14ac:dyDescent="0.25">
      <c r="A34" s="13" t="s">
        <v>435</v>
      </c>
      <c r="B34" s="31" t="s">
        <v>436</v>
      </c>
      <c r="C34" s="31" t="s">
        <v>437</v>
      </c>
      <c r="D34" s="14">
        <v>3346200</v>
      </c>
      <c r="E34" s="15">
        <v>8736.93</v>
      </c>
      <c r="F34" s="16">
        <v>6.7999999999999996E-3</v>
      </c>
      <c r="G34" s="16"/>
    </row>
    <row r="35" spans="1:7" x14ac:dyDescent="0.25">
      <c r="A35" s="13" t="s">
        <v>391</v>
      </c>
      <c r="B35" s="31" t="s">
        <v>392</v>
      </c>
      <c r="C35" s="31" t="s">
        <v>393</v>
      </c>
      <c r="D35" s="14">
        <v>2497300</v>
      </c>
      <c r="E35" s="15">
        <v>8670.6299999999992</v>
      </c>
      <c r="F35" s="16">
        <v>6.7000000000000002E-3</v>
      </c>
      <c r="G35" s="16"/>
    </row>
    <row r="36" spans="1:7" x14ac:dyDescent="0.25">
      <c r="A36" s="13" t="s">
        <v>1832</v>
      </c>
      <c r="B36" s="31" t="s">
        <v>1833</v>
      </c>
      <c r="C36" s="31" t="s">
        <v>525</v>
      </c>
      <c r="D36" s="14">
        <v>337000</v>
      </c>
      <c r="E36" s="15">
        <v>8454.82</v>
      </c>
      <c r="F36" s="16">
        <v>6.6E-3</v>
      </c>
      <c r="G36" s="16"/>
    </row>
    <row r="37" spans="1:7" x14ac:dyDescent="0.25">
      <c r="A37" s="13" t="s">
        <v>797</v>
      </c>
      <c r="B37" s="31" t="s">
        <v>798</v>
      </c>
      <c r="C37" s="31" t="s">
        <v>425</v>
      </c>
      <c r="D37" s="14">
        <v>1528500</v>
      </c>
      <c r="E37" s="15">
        <v>8311.2199999999993</v>
      </c>
      <c r="F37" s="16">
        <v>6.4000000000000003E-3</v>
      </c>
      <c r="G37" s="16"/>
    </row>
    <row r="38" spans="1:7" x14ac:dyDescent="0.25">
      <c r="A38" s="13" t="s">
        <v>2746</v>
      </c>
      <c r="B38" s="31" t="s">
        <v>2747</v>
      </c>
      <c r="C38" s="31" t="s">
        <v>1419</v>
      </c>
      <c r="D38" s="14">
        <v>10108125</v>
      </c>
      <c r="E38" s="15">
        <v>7345.57</v>
      </c>
      <c r="F38" s="16">
        <v>5.7000000000000002E-3</v>
      </c>
      <c r="G38" s="16"/>
    </row>
    <row r="39" spans="1:7" x14ac:dyDescent="0.25">
      <c r="A39" s="13" t="s">
        <v>1031</v>
      </c>
      <c r="B39" s="31" t="s">
        <v>1032</v>
      </c>
      <c r="C39" s="31" t="s">
        <v>603</v>
      </c>
      <c r="D39" s="14">
        <v>1026250</v>
      </c>
      <c r="E39" s="15">
        <v>7223.77</v>
      </c>
      <c r="F39" s="16">
        <v>5.5999999999999999E-3</v>
      </c>
      <c r="G39" s="16"/>
    </row>
    <row r="40" spans="1:7" x14ac:dyDescent="0.25">
      <c r="A40" s="13" t="s">
        <v>499</v>
      </c>
      <c r="B40" s="31" t="s">
        <v>500</v>
      </c>
      <c r="C40" s="31" t="s">
        <v>501</v>
      </c>
      <c r="D40" s="14">
        <v>195600</v>
      </c>
      <c r="E40" s="15">
        <v>6977.83</v>
      </c>
      <c r="F40" s="16">
        <v>5.4000000000000003E-3</v>
      </c>
      <c r="G40" s="16"/>
    </row>
    <row r="41" spans="1:7" x14ac:dyDescent="0.25">
      <c r="A41" s="13" t="s">
        <v>1989</v>
      </c>
      <c r="B41" s="31" t="s">
        <v>1990</v>
      </c>
      <c r="C41" s="31" t="s">
        <v>393</v>
      </c>
      <c r="D41" s="14">
        <v>76360000</v>
      </c>
      <c r="E41" s="15">
        <v>6910.58</v>
      </c>
      <c r="F41" s="16">
        <v>5.4000000000000003E-3</v>
      </c>
      <c r="G41" s="16"/>
    </row>
    <row r="42" spans="1:7" x14ac:dyDescent="0.25">
      <c r="A42" s="13" t="s">
        <v>823</v>
      </c>
      <c r="B42" s="31" t="s">
        <v>824</v>
      </c>
      <c r="C42" s="31" t="s">
        <v>396</v>
      </c>
      <c r="D42" s="14">
        <v>3312750</v>
      </c>
      <c r="E42" s="15">
        <v>6893.5</v>
      </c>
      <c r="F42" s="16">
        <v>5.3E-3</v>
      </c>
      <c r="G42" s="16"/>
    </row>
    <row r="43" spans="1:7" x14ac:dyDescent="0.25">
      <c r="A43" s="13" t="s">
        <v>1991</v>
      </c>
      <c r="B43" s="31" t="s">
        <v>1992</v>
      </c>
      <c r="C43" s="31" t="s">
        <v>373</v>
      </c>
      <c r="D43" s="14">
        <v>2501200</v>
      </c>
      <c r="E43" s="15">
        <v>6849.54</v>
      </c>
      <c r="F43" s="16">
        <v>5.3E-3</v>
      </c>
      <c r="G43" s="16"/>
    </row>
    <row r="44" spans="1:7" x14ac:dyDescent="0.25">
      <c r="A44" s="13" t="s">
        <v>2248</v>
      </c>
      <c r="B44" s="31" t="s">
        <v>2249</v>
      </c>
      <c r="C44" s="31" t="s">
        <v>379</v>
      </c>
      <c r="D44" s="14">
        <v>2856700</v>
      </c>
      <c r="E44" s="15">
        <v>6826.94</v>
      </c>
      <c r="F44" s="16">
        <v>5.3E-3</v>
      </c>
      <c r="G44" s="16"/>
    </row>
    <row r="45" spans="1:7" x14ac:dyDescent="0.25">
      <c r="A45" s="13" t="s">
        <v>1385</v>
      </c>
      <c r="B45" s="31" t="s">
        <v>1386</v>
      </c>
      <c r="C45" s="31" t="s">
        <v>376</v>
      </c>
      <c r="D45" s="14">
        <v>2181000</v>
      </c>
      <c r="E45" s="15">
        <v>6802.54</v>
      </c>
      <c r="F45" s="16">
        <v>5.3E-3</v>
      </c>
      <c r="G45" s="16"/>
    </row>
    <row r="46" spans="1:7" x14ac:dyDescent="0.25">
      <c r="A46" s="13" t="s">
        <v>2764</v>
      </c>
      <c r="B46" s="31" t="s">
        <v>2765</v>
      </c>
      <c r="C46" s="31" t="s">
        <v>425</v>
      </c>
      <c r="D46" s="14">
        <v>1122000</v>
      </c>
      <c r="E46" s="15">
        <v>6710.68</v>
      </c>
      <c r="F46" s="16">
        <v>5.1999999999999998E-3</v>
      </c>
      <c r="G46" s="16"/>
    </row>
    <row r="47" spans="1:7" x14ac:dyDescent="0.25">
      <c r="A47" s="13" t="s">
        <v>562</v>
      </c>
      <c r="B47" s="31" t="s">
        <v>563</v>
      </c>
      <c r="C47" s="31" t="s">
        <v>440</v>
      </c>
      <c r="D47" s="14">
        <v>458150</v>
      </c>
      <c r="E47" s="15">
        <v>6524.06</v>
      </c>
      <c r="F47" s="16">
        <v>5.1000000000000004E-3</v>
      </c>
      <c r="G47" s="16"/>
    </row>
    <row r="48" spans="1:7" x14ac:dyDescent="0.25">
      <c r="A48" s="13" t="s">
        <v>813</v>
      </c>
      <c r="B48" s="31" t="s">
        <v>814</v>
      </c>
      <c r="C48" s="31" t="s">
        <v>355</v>
      </c>
      <c r="D48" s="14">
        <v>3053700</v>
      </c>
      <c r="E48" s="15">
        <v>6516.29</v>
      </c>
      <c r="F48" s="16">
        <v>5.0000000000000001E-3</v>
      </c>
      <c r="G48" s="16"/>
    </row>
    <row r="49" spans="1:7" x14ac:dyDescent="0.25">
      <c r="A49" s="13" t="s">
        <v>857</v>
      </c>
      <c r="B49" s="31" t="s">
        <v>858</v>
      </c>
      <c r="C49" s="31" t="s">
        <v>425</v>
      </c>
      <c r="D49" s="14">
        <v>2575650</v>
      </c>
      <c r="E49" s="15">
        <v>6224.06</v>
      </c>
      <c r="F49" s="16">
        <v>4.7999999999999996E-3</v>
      </c>
      <c r="G49" s="16"/>
    </row>
    <row r="50" spans="1:7" x14ac:dyDescent="0.25">
      <c r="A50" s="13" t="s">
        <v>1387</v>
      </c>
      <c r="B50" s="31" t="s">
        <v>1388</v>
      </c>
      <c r="C50" s="31" t="s">
        <v>603</v>
      </c>
      <c r="D50" s="14">
        <v>706125</v>
      </c>
      <c r="E50" s="15">
        <v>5806.47</v>
      </c>
      <c r="F50" s="16">
        <v>4.4999999999999997E-3</v>
      </c>
      <c r="G50" s="16"/>
    </row>
    <row r="51" spans="1:7" x14ac:dyDescent="0.25">
      <c r="A51" s="13" t="s">
        <v>1077</v>
      </c>
      <c r="B51" s="31" t="s">
        <v>1078</v>
      </c>
      <c r="C51" s="31" t="s">
        <v>1076</v>
      </c>
      <c r="D51" s="14">
        <v>416400</v>
      </c>
      <c r="E51" s="15">
        <v>5745.7</v>
      </c>
      <c r="F51" s="16">
        <v>4.4999999999999997E-3</v>
      </c>
      <c r="G51" s="16"/>
    </row>
    <row r="52" spans="1:7" x14ac:dyDescent="0.25">
      <c r="A52" s="13" t="s">
        <v>574</v>
      </c>
      <c r="B52" s="31" t="s">
        <v>575</v>
      </c>
      <c r="C52" s="31" t="s">
        <v>379</v>
      </c>
      <c r="D52" s="14">
        <v>960400</v>
      </c>
      <c r="E52" s="15">
        <v>5707.66</v>
      </c>
      <c r="F52" s="16">
        <v>4.4000000000000003E-3</v>
      </c>
      <c r="G52" s="16"/>
    </row>
    <row r="53" spans="1:7" x14ac:dyDescent="0.25">
      <c r="A53" s="13" t="s">
        <v>389</v>
      </c>
      <c r="B53" s="31" t="s">
        <v>390</v>
      </c>
      <c r="C53" s="31" t="s">
        <v>373</v>
      </c>
      <c r="D53" s="14">
        <v>98800</v>
      </c>
      <c r="E53" s="15">
        <v>5684.16</v>
      </c>
      <c r="F53" s="16">
        <v>4.4000000000000003E-3</v>
      </c>
      <c r="G53" s="16"/>
    </row>
    <row r="54" spans="1:7" x14ac:dyDescent="0.25">
      <c r="A54" s="13" t="s">
        <v>578</v>
      </c>
      <c r="B54" s="31" t="s">
        <v>579</v>
      </c>
      <c r="C54" s="31" t="s">
        <v>580</v>
      </c>
      <c r="D54" s="14">
        <v>4213000</v>
      </c>
      <c r="E54" s="15">
        <v>5671.54</v>
      </c>
      <c r="F54" s="16">
        <v>4.4000000000000003E-3</v>
      </c>
      <c r="G54" s="16"/>
    </row>
    <row r="55" spans="1:7" x14ac:dyDescent="0.25">
      <c r="A55" s="13" t="s">
        <v>506</v>
      </c>
      <c r="B55" s="31" t="s">
        <v>507</v>
      </c>
      <c r="C55" s="31" t="s">
        <v>376</v>
      </c>
      <c r="D55" s="14">
        <v>296800</v>
      </c>
      <c r="E55" s="15">
        <v>5579.25</v>
      </c>
      <c r="F55" s="16">
        <v>4.3E-3</v>
      </c>
      <c r="G55" s="16"/>
    </row>
    <row r="56" spans="1:7" x14ac:dyDescent="0.25">
      <c r="A56" s="13" t="s">
        <v>1840</v>
      </c>
      <c r="B56" s="31" t="s">
        <v>1841</v>
      </c>
      <c r="C56" s="31" t="s">
        <v>1842</v>
      </c>
      <c r="D56" s="14">
        <v>239100</v>
      </c>
      <c r="E56" s="15">
        <v>5470.13</v>
      </c>
      <c r="F56" s="16">
        <v>4.1999999999999997E-3</v>
      </c>
      <c r="G56" s="16"/>
    </row>
    <row r="57" spans="1:7" x14ac:dyDescent="0.25">
      <c r="A57" s="13" t="s">
        <v>2207</v>
      </c>
      <c r="B57" s="31" t="s">
        <v>2208</v>
      </c>
      <c r="C57" s="31" t="s">
        <v>561</v>
      </c>
      <c r="D57" s="14">
        <v>86900</v>
      </c>
      <c r="E57" s="15">
        <v>5462.27</v>
      </c>
      <c r="F57" s="16">
        <v>4.1999999999999997E-3</v>
      </c>
      <c r="G57" s="16"/>
    </row>
    <row r="58" spans="1:7" x14ac:dyDescent="0.25">
      <c r="A58" s="13" t="s">
        <v>515</v>
      </c>
      <c r="B58" s="31" t="s">
        <v>516</v>
      </c>
      <c r="C58" s="31" t="s">
        <v>420</v>
      </c>
      <c r="D58" s="14">
        <v>40800</v>
      </c>
      <c r="E58" s="15">
        <v>5022.75</v>
      </c>
      <c r="F58" s="16">
        <v>3.8999999999999998E-3</v>
      </c>
      <c r="G58" s="16"/>
    </row>
    <row r="59" spans="1:7" x14ac:dyDescent="0.25">
      <c r="A59" s="13" t="s">
        <v>551</v>
      </c>
      <c r="B59" s="31" t="s">
        <v>552</v>
      </c>
      <c r="C59" s="31" t="s">
        <v>425</v>
      </c>
      <c r="D59" s="14">
        <v>220275</v>
      </c>
      <c r="E59" s="15">
        <v>4975.57</v>
      </c>
      <c r="F59" s="16">
        <v>3.8999999999999998E-3</v>
      </c>
      <c r="G59" s="16"/>
    </row>
    <row r="60" spans="1:7" x14ac:dyDescent="0.25">
      <c r="A60" s="13" t="s">
        <v>546</v>
      </c>
      <c r="B60" s="31" t="s">
        <v>547</v>
      </c>
      <c r="C60" s="31" t="s">
        <v>360</v>
      </c>
      <c r="D60" s="14">
        <v>72750</v>
      </c>
      <c r="E60" s="15">
        <v>4954.6400000000003</v>
      </c>
      <c r="F60" s="16">
        <v>3.8E-3</v>
      </c>
      <c r="G60" s="16"/>
    </row>
    <row r="61" spans="1:7" x14ac:dyDescent="0.25">
      <c r="A61" s="13" t="s">
        <v>380</v>
      </c>
      <c r="B61" s="31" t="s">
        <v>381</v>
      </c>
      <c r="C61" s="31" t="s">
        <v>360</v>
      </c>
      <c r="D61" s="14">
        <v>447825</v>
      </c>
      <c r="E61" s="15">
        <v>4752.54</v>
      </c>
      <c r="F61" s="16">
        <v>3.7000000000000002E-3</v>
      </c>
      <c r="G61" s="16"/>
    </row>
    <row r="62" spans="1:7" x14ac:dyDescent="0.25">
      <c r="A62" s="13" t="s">
        <v>521</v>
      </c>
      <c r="B62" s="31" t="s">
        <v>522</v>
      </c>
      <c r="C62" s="31" t="s">
        <v>420</v>
      </c>
      <c r="D62" s="14">
        <v>109500</v>
      </c>
      <c r="E62" s="15">
        <v>4751.37</v>
      </c>
      <c r="F62" s="16">
        <v>3.7000000000000002E-3</v>
      </c>
      <c r="G62" s="16"/>
    </row>
    <row r="63" spans="1:7" x14ac:dyDescent="0.25">
      <c r="A63" s="13" t="s">
        <v>455</v>
      </c>
      <c r="B63" s="31" t="s">
        <v>456</v>
      </c>
      <c r="C63" s="31" t="s">
        <v>363</v>
      </c>
      <c r="D63" s="14">
        <v>403150</v>
      </c>
      <c r="E63" s="15">
        <v>4724.51</v>
      </c>
      <c r="F63" s="16">
        <v>3.7000000000000002E-3</v>
      </c>
      <c r="G63" s="16"/>
    </row>
    <row r="64" spans="1:7" x14ac:dyDescent="0.25">
      <c r="A64" s="13" t="s">
        <v>1868</v>
      </c>
      <c r="B64" s="31" t="s">
        <v>1869</v>
      </c>
      <c r="C64" s="31" t="s">
        <v>355</v>
      </c>
      <c r="D64" s="14">
        <v>4560000</v>
      </c>
      <c r="E64" s="15">
        <v>4614.72</v>
      </c>
      <c r="F64" s="16">
        <v>3.5999999999999999E-3</v>
      </c>
      <c r="G64" s="16"/>
    </row>
    <row r="65" spans="1:7" x14ac:dyDescent="0.25">
      <c r="A65" s="13" t="s">
        <v>2772</v>
      </c>
      <c r="B65" s="31" t="s">
        <v>2773</v>
      </c>
      <c r="C65" s="31" t="s">
        <v>561</v>
      </c>
      <c r="D65" s="14">
        <v>452100</v>
      </c>
      <c r="E65" s="15">
        <v>4458.16</v>
      </c>
      <c r="F65" s="16">
        <v>3.5000000000000001E-3</v>
      </c>
      <c r="G65" s="16"/>
    </row>
    <row r="66" spans="1:7" x14ac:dyDescent="0.25">
      <c r="A66" s="13" t="s">
        <v>429</v>
      </c>
      <c r="B66" s="31" t="s">
        <v>430</v>
      </c>
      <c r="C66" s="31" t="s">
        <v>363</v>
      </c>
      <c r="D66" s="14">
        <v>255500</v>
      </c>
      <c r="E66" s="15">
        <v>4455.79</v>
      </c>
      <c r="F66" s="16">
        <v>3.5000000000000001E-3</v>
      </c>
      <c r="G66" s="16"/>
    </row>
    <row r="67" spans="1:7" x14ac:dyDescent="0.25">
      <c r="A67" s="13" t="s">
        <v>504</v>
      </c>
      <c r="B67" s="31" t="s">
        <v>505</v>
      </c>
      <c r="C67" s="31" t="s">
        <v>425</v>
      </c>
      <c r="D67" s="14">
        <v>56125</v>
      </c>
      <c r="E67" s="15">
        <v>4425.51</v>
      </c>
      <c r="F67" s="16">
        <v>3.3999999999999998E-3</v>
      </c>
      <c r="G67" s="16"/>
    </row>
    <row r="68" spans="1:7" x14ac:dyDescent="0.25">
      <c r="A68" s="13" t="s">
        <v>418</v>
      </c>
      <c r="B68" s="31" t="s">
        <v>419</v>
      </c>
      <c r="C68" s="31" t="s">
        <v>420</v>
      </c>
      <c r="D68" s="14">
        <v>49800</v>
      </c>
      <c r="E68" s="15">
        <v>4406.2</v>
      </c>
      <c r="F68" s="16">
        <v>3.3999999999999998E-3</v>
      </c>
      <c r="G68" s="16"/>
    </row>
    <row r="69" spans="1:7" x14ac:dyDescent="0.25">
      <c r="A69" s="13" t="s">
        <v>807</v>
      </c>
      <c r="B69" s="31" t="s">
        <v>808</v>
      </c>
      <c r="C69" s="31" t="s">
        <v>368</v>
      </c>
      <c r="D69" s="14">
        <v>124250</v>
      </c>
      <c r="E69" s="15">
        <v>4336.6400000000003</v>
      </c>
      <c r="F69" s="16">
        <v>3.3999999999999998E-3</v>
      </c>
      <c r="G69" s="16"/>
    </row>
    <row r="70" spans="1:7" x14ac:dyDescent="0.25">
      <c r="A70" s="13" t="s">
        <v>585</v>
      </c>
      <c r="B70" s="31" t="s">
        <v>586</v>
      </c>
      <c r="C70" s="31" t="s">
        <v>512</v>
      </c>
      <c r="D70" s="14">
        <v>170400</v>
      </c>
      <c r="E70" s="15">
        <v>4206.84</v>
      </c>
      <c r="F70" s="16">
        <v>3.3E-3</v>
      </c>
      <c r="G70" s="16"/>
    </row>
    <row r="71" spans="1:7" x14ac:dyDescent="0.25">
      <c r="A71" s="13" t="s">
        <v>523</v>
      </c>
      <c r="B71" s="31" t="s">
        <v>524</v>
      </c>
      <c r="C71" s="31" t="s">
        <v>525</v>
      </c>
      <c r="D71" s="14">
        <v>36100</v>
      </c>
      <c r="E71" s="15">
        <v>4146.97</v>
      </c>
      <c r="F71" s="16">
        <v>3.2000000000000002E-3</v>
      </c>
      <c r="G71" s="16"/>
    </row>
    <row r="72" spans="1:7" x14ac:dyDescent="0.25">
      <c r="A72" s="13" t="s">
        <v>631</v>
      </c>
      <c r="B72" s="31" t="s">
        <v>632</v>
      </c>
      <c r="C72" s="31" t="s">
        <v>386</v>
      </c>
      <c r="D72" s="14">
        <v>66875</v>
      </c>
      <c r="E72" s="15">
        <v>4037.88</v>
      </c>
      <c r="F72" s="16">
        <v>3.0999999999999999E-3</v>
      </c>
      <c r="G72" s="16"/>
    </row>
    <row r="73" spans="1:7" x14ac:dyDescent="0.25">
      <c r="A73" s="13" t="s">
        <v>861</v>
      </c>
      <c r="B73" s="31" t="s">
        <v>862</v>
      </c>
      <c r="C73" s="31" t="s">
        <v>355</v>
      </c>
      <c r="D73" s="14">
        <v>4212000</v>
      </c>
      <c r="E73" s="15">
        <v>3928.53</v>
      </c>
      <c r="F73" s="16">
        <v>3.0000000000000001E-3</v>
      </c>
      <c r="G73" s="16"/>
    </row>
    <row r="74" spans="1:7" x14ac:dyDescent="0.25">
      <c r="A74" s="13" t="s">
        <v>847</v>
      </c>
      <c r="B74" s="31" t="s">
        <v>848</v>
      </c>
      <c r="C74" s="31" t="s">
        <v>386</v>
      </c>
      <c r="D74" s="14">
        <v>259836</v>
      </c>
      <c r="E74" s="15">
        <v>3916.51</v>
      </c>
      <c r="F74" s="16">
        <v>3.0000000000000001E-3</v>
      </c>
      <c r="G74" s="16"/>
    </row>
    <row r="75" spans="1:7" x14ac:dyDescent="0.25">
      <c r="A75" s="13" t="s">
        <v>1021</v>
      </c>
      <c r="B75" s="31" t="s">
        <v>1022</v>
      </c>
      <c r="C75" s="31" t="s">
        <v>355</v>
      </c>
      <c r="D75" s="14">
        <v>2080000</v>
      </c>
      <c r="E75" s="15">
        <v>3893.97</v>
      </c>
      <c r="F75" s="16">
        <v>3.0000000000000001E-3</v>
      </c>
      <c r="G75" s="16"/>
    </row>
    <row r="76" spans="1:7" x14ac:dyDescent="0.25">
      <c r="A76" s="13" t="s">
        <v>572</v>
      </c>
      <c r="B76" s="31" t="s">
        <v>573</v>
      </c>
      <c r="C76" s="31" t="s">
        <v>542</v>
      </c>
      <c r="D76" s="14">
        <v>346500</v>
      </c>
      <c r="E76" s="15">
        <v>3885.13</v>
      </c>
      <c r="F76" s="16">
        <v>3.0000000000000001E-3</v>
      </c>
      <c r="G76" s="16"/>
    </row>
    <row r="77" spans="1:7" x14ac:dyDescent="0.25">
      <c r="A77" s="13" t="s">
        <v>1997</v>
      </c>
      <c r="B77" s="31" t="s">
        <v>1998</v>
      </c>
      <c r="C77" s="31" t="s">
        <v>425</v>
      </c>
      <c r="D77" s="14">
        <v>1962000</v>
      </c>
      <c r="E77" s="15">
        <v>3846.11</v>
      </c>
      <c r="F77" s="16">
        <v>3.0000000000000001E-3</v>
      </c>
      <c r="G77" s="16"/>
    </row>
    <row r="78" spans="1:7" x14ac:dyDescent="0.25">
      <c r="A78" s="13" t="s">
        <v>1848</v>
      </c>
      <c r="B78" s="31" t="s">
        <v>1849</v>
      </c>
      <c r="C78" s="31" t="s">
        <v>403</v>
      </c>
      <c r="D78" s="14">
        <v>486200</v>
      </c>
      <c r="E78" s="15">
        <v>3771.7</v>
      </c>
      <c r="F78" s="16">
        <v>2.8999999999999998E-3</v>
      </c>
      <c r="G78" s="16"/>
    </row>
    <row r="79" spans="1:7" x14ac:dyDescent="0.25">
      <c r="A79" s="13" t="s">
        <v>1064</v>
      </c>
      <c r="B79" s="31" t="s">
        <v>1065</v>
      </c>
      <c r="C79" s="31" t="s">
        <v>420</v>
      </c>
      <c r="D79" s="14">
        <v>68425</v>
      </c>
      <c r="E79" s="15">
        <v>3554.2</v>
      </c>
      <c r="F79" s="16">
        <v>2.8E-3</v>
      </c>
      <c r="G79" s="16"/>
    </row>
    <row r="80" spans="1:7" x14ac:dyDescent="0.25">
      <c r="A80" s="13" t="s">
        <v>533</v>
      </c>
      <c r="B80" s="31" t="s">
        <v>534</v>
      </c>
      <c r="C80" s="31" t="s">
        <v>363</v>
      </c>
      <c r="D80" s="14">
        <v>108000</v>
      </c>
      <c r="E80" s="15">
        <v>3530.63</v>
      </c>
      <c r="F80" s="16">
        <v>2.7000000000000001E-3</v>
      </c>
      <c r="G80" s="16"/>
    </row>
    <row r="81" spans="1:7" x14ac:dyDescent="0.25">
      <c r="A81" s="13" t="s">
        <v>384</v>
      </c>
      <c r="B81" s="31" t="s">
        <v>385</v>
      </c>
      <c r="C81" s="31" t="s">
        <v>386</v>
      </c>
      <c r="D81" s="14">
        <v>120450</v>
      </c>
      <c r="E81" s="15">
        <v>3509.97</v>
      </c>
      <c r="F81" s="16">
        <v>2.7000000000000001E-3</v>
      </c>
      <c r="G81" s="16"/>
    </row>
    <row r="82" spans="1:7" x14ac:dyDescent="0.25">
      <c r="A82" s="13" t="s">
        <v>1836</v>
      </c>
      <c r="B82" s="31" t="s">
        <v>1837</v>
      </c>
      <c r="C82" s="31" t="s">
        <v>1419</v>
      </c>
      <c r="D82" s="14">
        <v>308000</v>
      </c>
      <c r="E82" s="15">
        <v>3386</v>
      </c>
      <c r="F82" s="16">
        <v>2.5999999999999999E-3</v>
      </c>
      <c r="G82" s="16"/>
    </row>
    <row r="83" spans="1:7" x14ac:dyDescent="0.25">
      <c r="A83" s="13" t="s">
        <v>408</v>
      </c>
      <c r="B83" s="31" t="s">
        <v>409</v>
      </c>
      <c r="C83" s="31" t="s">
        <v>376</v>
      </c>
      <c r="D83" s="14">
        <v>36250</v>
      </c>
      <c r="E83" s="15">
        <v>3306.74</v>
      </c>
      <c r="F83" s="16">
        <v>2.5999999999999999E-3</v>
      </c>
      <c r="G83" s="16"/>
    </row>
    <row r="84" spans="1:7" x14ac:dyDescent="0.25">
      <c r="A84" s="13" t="s">
        <v>366</v>
      </c>
      <c r="B84" s="31" t="s">
        <v>367</v>
      </c>
      <c r="C84" s="31" t="s">
        <v>368</v>
      </c>
      <c r="D84" s="14">
        <v>255600</v>
      </c>
      <c r="E84" s="15">
        <v>3222.73</v>
      </c>
      <c r="F84" s="16">
        <v>2.5000000000000001E-3</v>
      </c>
      <c r="G84" s="16"/>
    </row>
    <row r="85" spans="1:7" x14ac:dyDescent="0.25">
      <c r="A85" s="13" t="s">
        <v>1029</v>
      </c>
      <c r="B85" s="31" t="s">
        <v>1030</v>
      </c>
      <c r="C85" s="31" t="s">
        <v>425</v>
      </c>
      <c r="D85" s="14">
        <v>478725</v>
      </c>
      <c r="E85" s="15">
        <v>3196.45</v>
      </c>
      <c r="F85" s="16">
        <v>2.5000000000000001E-3</v>
      </c>
      <c r="G85" s="16"/>
    </row>
    <row r="86" spans="1:7" x14ac:dyDescent="0.25">
      <c r="A86" s="13" t="s">
        <v>633</v>
      </c>
      <c r="B86" s="31" t="s">
        <v>634</v>
      </c>
      <c r="C86" s="31" t="s">
        <v>470</v>
      </c>
      <c r="D86" s="14">
        <v>176050</v>
      </c>
      <c r="E86" s="15">
        <v>3185.71</v>
      </c>
      <c r="F86" s="16">
        <v>2.5000000000000001E-3</v>
      </c>
      <c r="G86" s="16"/>
    </row>
    <row r="87" spans="1:7" x14ac:dyDescent="0.25">
      <c r="A87" s="13" t="s">
        <v>2005</v>
      </c>
      <c r="B87" s="31" t="s">
        <v>2006</v>
      </c>
      <c r="C87" s="31" t="s">
        <v>525</v>
      </c>
      <c r="D87" s="14">
        <v>618300</v>
      </c>
      <c r="E87" s="15">
        <v>3170.64</v>
      </c>
      <c r="F87" s="16">
        <v>2.5000000000000001E-3</v>
      </c>
      <c r="G87" s="16"/>
    </row>
    <row r="88" spans="1:7" x14ac:dyDescent="0.25">
      <c r="A88" s="13" t="s">
        <v>1995</v>
      </c>
      <c r="B88" s="31" t="s">
        <v>1996</v>
      </c>
      <c r="C88" s="31" t="s">
        <v>478</v>
      </c>
      <c r="D88" s="14">
        <v>424050</v>
      </c>
      <c r="E88" s="15">
        <v>3159.38</v>
      </c>
      <c r="F88" s="16">
        <v>2.3999999999999998E-3</v>
      </c>
      <c r="G88" s="16"/>
    </row>
    <row r="89" spans="1:7" x14ac:dyDescent="0.25">
      <c r="A89" s="13" t="s">
        <v>873</v>
      </c>
      <c r="B89" s="31" t="s">
        <v>874</v>
      </c>
      <c r="C89" s="31" t="s">
        <v>875</v>
      </c>
      <c r="D89" s="14">
        <v>462000</v>
      </c>
      <c r="E89" s="15">
        <v>3098.4</v>
      </c>
      <c r="F89" s="16">
        <v>2.3999999999999998E-3</v>
      </c>
      <c r="G89" s="16"/>
    </row>
    <row r="90" spans="1:7" x14ac:dyDescent="0.25">
      <c r="A90" s="13" t="s">
        <v>566</v>
      </c>
      <c r="B90" s="31" t="s">
        <v>567</v>
      </c>
      <c r="C90" s="31" t="s">
        <v>352</v>
      </c>
      <c r="D90" s="14">
        <v>79950</v>
      </c>
      <c r="E90" s="15">
        <v>3093.99</v>
      </c>
      <c r="F90" s="16">
        <v>2.3999999999999998E-3</v>
      </c>
      <c r="G90" s="16"/>
    </row>
    <row r="91" spans="1:7" x14ac:dyDescent="0.25">
      <c r="A91" s="13" t="s">
        <v>2752</v>
      </c>
      <c r="B91" s="31" t="s">
        <v>2753</v>
      </c>
      <c r="C91" s="31" t="s">
        <v>349</v>
      </c>
      <c r="D91" s="14">
        <v>2705</v>
      </c>
      <c r="E91" s="15">
        <v>3073.76</v>
      </c>
      <c r="F91" s="16">
        <v>2.3999999999999998E-3</v>
      </c>
      <c r="G91" s="16"/>
    </row>
    <row r="92" spans="1:7" x14ac:dyDescent="0.25">
      <c r="A92" s="13" t="s">
        <v>1079</v>
      </c>
      <c r="B92" s="31" t="s">
        <v>1080</v>
      </c>
      <c r="C92" s="31" t="s">
        <v>1076</v>
      </c>
      <c r="D92" s="14">
        <v>972000</v>
      </c>
      <c r="E92" s="15">
        <v>3073.46</v>
      </c>
      <c r="F92" s="16">
        <v>2.3999999999999998E-3</v>
      </c>
      <c r="G92" s="16"/>
    </row>
    <row r="93" spans="1:7" x14ac:dyDescent="0.25">
      <c r="A93" s="13" t="s">
        <v>2232</v>
      </c>
      <c r="B93" s="31" t="s">
        <v>2233</v>
      </c>
      <c r="C93" s="31" t="s">
        <v>393</v>
      </c>
      <c r="D93" s="14">
        <v>3124950</v>
      </c>
      <c r="E93" s="15">
        <v>3063.39</v>
      </c>
      <c r="F93" s="16">
        <v>2.3999999999999998E-3</v>
      </c>
      <c r="G93" s="16"/>
    </row>
    <row r="94" spans="1:7" x14ac:dyDescent="0.25">
      <c r="A94" s="13" t="s">
        <v>1480</v>
      </c>
      <c r="B94" s="31" t="s">
        <v>1481</v>
      </c>
      <c r="C94" s="31" t="s">
        <v>363</v>
      </c>
      <c r="D94" s="14">
        <v>516800</v>
      </c>
      <c r="E94" s="15">
        <v>3018.37</v>
      </c>
      <c r="F94" s="16">
        <v>2.3E-3</v>
      </c>
      <c r="G94" s="16"/>
    </row>
    <row r="95" spans="1:7" x14ac:dyDescent="0.25">
      <c r="A95" s="13" t="s">
        <v>2794</v>
      </c>
      <c r="B95" s="31" t="s">
        <v>2795</v>
      </c>
      <c r="C95" s="31" t="s">
        <v>355</v>
      </c>
      <c r="D95" s="14">
        <v>1946000</v>
      </c>
      <c r="E95" s="15">
        <v>2945.85</v>
      </c>
      <c r="F95" s="16">
        <v>2.3E-3</v>
      </c>
      <c r="G95" s="16"/>
    </row>
    <row r="96" spans="1:7" x14ac:dyDescent="0.25">
      <c r="A96" s="13" t="s">
        <v>510</v>
      </c>
      <c r="B96" s="31" t="s">
        <v>511</v>
      </c>
      <c r="C96" s="31" t="s">
        <v>512</v>
      </c>
      <c r="D96" s="14">
        <v>651200</v>
      </c>
      <c r="E96" s="15">
        <v>2914.12</v>
      </c>
      <c r="F96" s="16">
        <v>2.3E-3</v>
      </c>
      <c r="G96" s="16"/>
    </row>
    <row r="97" spans="1:7" x14ac:dyDescent="0.25">
      <c r="A97" s="13" t="s">
        <v>819</v>
      </c>
      <c r="B97" s="31" t="s">
        <v>820</v>
      </c>
      <c r="C97" s="31" t="s">
        <v>437</v>
      </c>
      <c r="D97" s="14">
        <v>787725</v>
      </c>
      <c r="E97" s="15">
        <v>2822.02</v>
      </c>
      <c r="F97" s="16">
        <v>2.2000000000000001E-3</v>
      </c>
      <c r="G97" s="16"/>
    </row>
    <row r="98" spans="1:7" x14ac:dyDescent="0.25">
      <c r="A98" s="13" t="s">
        <v>401</v>
      </c>
      <c r="B98" s="31" t="s">
        <v>402</v>
      </c>
      <c r="C98" s="31" t="s">
        <v>403</v>
      </c>
      <c r="D98" s="14">
        <v>162500</v>
      </c>
      <c r="E98" s="15">
        <v>2806.05</v>
      </c>
      <c r="F98" s="16">
        <v>2.2000000000000001E-3</v>
      </c>
      <c r="G98" s="16"/>
    </row>
    <row r="99" spans="1:7" x14ac:dyDescent="0.25">
      <c r="A99" s="13" t="s">
        <v>361</v>
      </c>
      <c r="B99" s="31" t="s">
        <v>362</v>
      </c>
      <c r="C99" s="31" t="s">
        <v>363</v>
      </c>
      <c r="D99" s="14">
        <v>134725</v>
      </c>
      <c r="E99" s="15">
        <v>2802.89</v>
      </c>
      <c r="F99" s="16">
        <v>2.2000000000000001E-3</v>
      </c>
      <c r="G99" s="16"/>
    </row>
    <row r="100" spans="1:7" x14ac:dyDescent="0.25">
      <c r="A100" s="13" t="s">
        <v>837</v>
      </c>
      <c r="B100" s="31" t="s">
        <v>838</v>
      </c>
      <c r="C100" s="31" t="s">
        <v>478</v>
      </c>
      <c r="D100" s="14">
        <v>119700</v>
      </c>
      <c r="E100" s="15">
        <v>2788.35</v>
      </c>
      <c r="F100" s="16">
        <v>2.2000000000000001E-3</v>
      </c>
      <c r="G100" s="16"/>
    </row>
    <row r="101" spans="1:7" x14ac:dyDescent="0.25">
      <c r="A101" s="13" t="s">
        <v>404</v>
      </c>
      <c r="B101" s="31" t="s">
        <v>405</v>
      </c>
      <c r="C101" s="31" t="s">
        <v>373</v>
      </c>
      <c r="D101" s="14">
        <v>1242000</v>
      </c>
      <c r="E101" s="15">
        <v>2736.75</v>
      </c>
      <c r="F101" s="16">
        <v>2.0999999999999999E-3</v>
      </c>
      <c r="G101" s="16"/>
    </row>
    <row r="102" spans="1:7" x14ac:dyDescent="0.25">
      <c r="A102" s="13" t="s">
        <v>528</v>
      </c>
      <c r="B102" s="31" t="s">
        <v>529</v>
      </c>
      <c r="C102" s="31" t="s">
        <v>363</v>
      </c>
      <c r="D102" s="14">
        <v>170300</v>
      </c>
      <c r="E102" s="15">
        <v>2519.42</v>
      </c>
      <c r="F102" s="16">
        <v>2E-3</v>
      </c>
      <c r="G102" s="16"/>
    </row>
    <row r="103" spans="1:7" x14ac:dyDescent="0.25">
      <c r="A103" s="13" t="s">
        <v>2168</v>
      </c>
      <c r="B103" s="31" t="s">
        <v>2169</v>
      </c>
      <c r="C103" s="31" t="s">
        <v>561</v>
      </c>
      <c r="D103" s="14">
        <v>59500</v>
      </c>
      <c r="E103" s="15">
        <v>2468.48</v>
      </c>
      <c r="F103" s="16">
        <v>1.9E-3</v>
      </c>
      <c r="G103" s="16"/>
    </row>
    <row r="104" spans="1:7" x14ac:dyDescent="0.25">
      <c r="A104" s="13" t="s">
        <v>371</v>
      </c>
      <c r="B104" s="31" t="s">
        <v>372</v>
      </c>
      <c r="C104" s="31" t="s">
        <v>373</v>
      </c>
      <c r="D104" s="14">
        <v>31500</v>
      </c>
      <c r="E104" s="15">
        <v>2432.9699999999998</v>
      </c>
      <c r="F104" s="16">
        <v>1.9E-3</v>
      </c>
      <c r="G104" s="16"/>
    </row>
    <row r="105" spans="1:7" x14ac:dyDescent="0.25">
      <c r="A105" s="13" t="s">
        <v>2742</v>
      </c>
      <c r="B105" s="31" t="s">
        <v>2743</v>
      </c>
      <c r="C105" s="31" t="s">
        <v>349</v>
      </c>
      <c r="D105" s="14">
        <v>198000</v>
      </c>
      <c r="E105" s="15">
        <v>2423.62</v>
      </c>
      <c r="F105" s="16">
        <v>1.9E-3</v>
      </c>
      <c r="G105" s="16"/>
    </row>
    <row r="106" spans="1:7" x14ac:dyDescent="0.25">
      <c r="A106" s="13" t="s">
        <v>347</v>
      </c>
      <c r="B106" s="31" t="s">
        <v>348</v>
      </c>
      <c r="C106" s="31" t="s">
        <v>349</v>
      </c>
      <c r="D106" s="14">
        <v>8200</v>
      </c>
      <c r="E106" s="15">
        <v>2355.79</v>
      </c>
      <c r="F106" s="16">
        <v>1.8E-3</v>
      </c>
      <c r="G106" s="16"/>
    </row>
    <row r="107" spans="1:7" x14ac:dyDescent="0.25">
      <c r="A107" s="13" t="s">
        <v>1068</v>
      </c>
      <c r="B107" s="31" t="s">
        <v>1069</v>
      </c>
      <c r="C107" s="31" t="s">
        <v>363</v>
      </c>
      <c r="D107" s="14">
        <v>412000</v>
      </c>
      <c r="E107" s="15">
        <v>2292.16</v>
      </c>
      <c r="F107" s="16">
        <v>1.8E-3</v>
      </c>
      <c r="G107" s="16"/>
    </row>
    <row r="108" spans="1:7" x14ac:dyDescent="0.25">
      <c r="A108" s="13" t="s">
        <v>462</v>
      </c>
      <c r="B108" s="31" t="s">
        <v>463</v>
      </c>
      <c r="C108" s="31" t="s">
        <v>396</v>
      </c>
      <c r="D108" s="14">
        <v>37750</v>
      </c>
      <c r="E108" s="15">
        <v>2217.6799999999998</v>
      </c>
      <c r="F108" s="16">
        <v>1.6999999999999999E-3</v>
      </c>
      <c r="G108" s="16"/>
    </row>
    <row r="109" spans="1:7" x14ac:dyDescent="0.25">
      <c r="A109" s="13" t="s">
        <v>356</v>
      </c>
      <c r="B109" s="31" t="s">
        <v>357</v>
      </c>
      <c r="C109" s="31" t="s">
        <v>349</v>
      </c>
      <c r="D109" s="14">
        <v>1558450</v>
      </c>
      <c r="E109" s="15">
        <v>2201.4699999999998</v>
      </c>
      <c r="F109" s="16">
        <v>1.6999999999999999E-3</v>
      </c>
      <c r="G109" s="16"/>
    </row>
    <row r="110" spans="1:7" x14ac:dyDescent="0.25">
      <c r="A110" s="13" t="s">
        <v>1140</v>
      </c>
      <c r="B110" s="31" t="s">
        <v>1141</v>
      </c>
      <c r="C110" s="31" t="s">
        <v>393</v>
      </c>
      <c r="D110" s="14">
        <v>134750</v>
      </c>
      <c r="E110" s="15">
        <v>2200.4699999999998</v>
      </c>
      <c r="F110" s="16">
        <v>1.6999999999999999E-3</v>
      </c>
      <c r="G110" s="16"/>
    </row>
    <row r="111" spans="1:7" x14ac:dyDescent="0.25">
      <c r="A111" s="13" t="s">
        <v>441</v>
      </c>
      <c r="B111" s="31" t="s">
        <v>442</v>
      </c>
      <c r="C111" s="31" t="s">
        <v>440</v>
      </c>
      <c r="D111" s="14">
        <v>392000</v>
      </c>
      <c r="E111" s="15">
        <v>2104.06</v>
      </c>
      <c r="F111" s="16">
        <v>1.6000000000000001E-3</v>
      </c>
      <c r="G111" s="16"/>
    </row>
    <row r="112" spans="1:7" x14ac:dyDescent="0.25">
      <c r="A112" s="13" t="s">
        <v>2134</v>
      </c>
      <c r="B112" s="31" t="s">
        <v>2135</v>
      </c>
      <c r="C112" s="31" t="s">
        <v>437</v>
      </c>
      <c r="D112" s="14">
        <v>1618500</v>
      </c>
      <c r="E112" s="15">
        <v>2079.61</v>
      </c>
      <c r="F112" s="16">
        <v>1.6000000000000001E-3</v>
      </c>
      <c r="G112" s="16"/>
    </row>
    <row r="113" spans="1:7" x14ac:dyDescent="0.25">
      <c r="A113" s="13" t="s">
        <v>1383</v>
      </c>
      <c r="B113" s="31" t="s">
        <v>1384</v>
      </c>
      <c r="C113" s="31" t="s">
        <v>368</v>
      </c>
      <c r="D113" s="14">
        <v>85800</v>
      </c>
      <c r="E113" s="15">
        <v>1974.09</v>
      </c>
      <c r="F113" s="16">
        <v>1.5E-3</v>
      </c>
      <c r="G113" s="16"/>
    </row>
    <row r="114" spans="1:7" x14ac:dyDescent="0.25">
      <c r="A114" s="13" t="s">
        <v>2252</v>
      </c>
      <c r="B114" s="31" t="s">
        <v>2253</v>
      </c>
      <c r="C114" s="31" t="s">
        <v>2217</v>
      </c>
      <c r="D114" s="14">
        <v>178266</v>
      </c>
      <c r="E114" s="15">
        <v>1943.99</v>
      </c>
      <c r="F114" s="16">
        <v>1.5E-3</v>
      </c>
      <c r="G114" s="16"/>
    </row>
    <row r="115" spans="1:7" x14ac:dyDescent="0.25">
      <c r="A115" s="13" t="s">
        <v>843</v>
      </c>
      <c r="B115" s="31" t="s">
        <v>844</v>
      </c>
      <c r="C115" s="31" t="s">
        <v>368</v>
      </c>
      <c r="D115" s="14">
        <v>123500</v>
      </c>
      <c r="E115" s="15">
        <v>1934.26</v>
      </c>
      <c r="F115" s="16">
        <v>1.5E-3</v>
      </c>
      <c r="G115" s="16"/>
    </row>
    <row r="116" spans="1:7" x14ac:dyDescent="0.25">
      <c r="A116" s="13" t="s">
        <v>1070</v>
      </c>
      <c r="B116" s="31" t="s">
        <v>1071</v>
      </c>
      <c r="C116" s="31" t="s">
        <v>373</v>
      </c>
      <c r="D116" s="14">
        <v>52350</v>
      </c>
      <c r="E116" s="15">
        <v>1918.44</v>
      </c>
      <c r="F116" s="16">
        <v>1.5E-3</v>
      </c>
      <c r="G116" s="16"/>
    </row>
    <row r="117" spans="1:7" x14ac:dyDescent="0.25">
      <c r="A117" s="13" t="s">
        <v>530</v>
      </c>
      <c r="B117" s="31" t="s">
        <v>531</v>
      </c>
      <c r="C117" s="31" t="s">
        <v>532</v>
      </c>
      <c r="D117" s="14">
        <v>300300</v>
      </c>
      <c r="E117" s="15">
        <v>1916.06</v>
      </c>
      <c r="F117" s="16">
        <v>1.5E-3</v>
      </c>
      <c r="G117" s="16"/>
    </row>
    <row r="118" spans="1:7" x14ac:dyDescent="0.25">
      <c r="A118" s="13" t="s">
        <v>799</v>
      </c>
      <c r="B118" s="31" t="s">
        <v>800</v>
      </c>
      <c r="C118" s="31" t="s">
        <v>532</v>
      </c>
      <c r="D118" s="14">
        <v>127875</v>
      </c>
      <c r="E118" s="15">
        <v>1897.15</v>
      </c>
      <c r="F118" s="16">
        <v>1.5E-3</v>
      </c>
      <c r="G118" s="16"/>
    </row>
    <row r="119" spans="1:7" x14ac:dyDescent="0.25">
      <c r="A119" s="13" t="s">
        <v>1037</v>
      </c>
      <c r="B119" s="31" t="s">
        <v>1038</v>
      </c>
      <c r="C119" s="31" t="s">
        <v>360</v>
      </c>
      <c r="D119" s="14">
        <v>247000</v>
      </c>
      <c r="E119" s="15">
        <v>1844.23</v>
      </c>
      <c r="F119" s="16">
        <v>1.4E-3</v>
      </c>
      <c r="G119" s="16"/>
    </row>
    <row r="120" spans="1:7" x14ac:dyDescent="0.25">
      <c r="A120" s="13" t="s">
        <v>1866</v>
      </c>
      <c r="B120" s="31" t="s">
        <v>1867</v>
      </c>
      <c r="C120" s="31" t="s">
        <v>355</v>
      </c>
      <c r="D120" s="14">
        <v>2775000</v>
      </c>
      <c r="E120" s="15">
        <v>1754.91</v>
      </c>
      <c r="F120" s="16">
        <v>1.4E-3</v>
      </c>
      <c r="G120" s="16"/>
    </row>
    <row r="121" spans="1:7" x14ac:dyDescent="0.25">
      <c r="A121" s="13" t="s">
        <v>2740</v>
      </c>
      <c r="B121" s="31" t="s">
        <v>2741</v>
      </c>
      <c r="C121" s="31" t="s">
        <v>355</v>
      </c>
      <c r="D121" s="14">
        <v>9022000</v>
      </c>
      <c r="E121" s="15">
        <v>1734.93</v>
      </c>
      <c r="F121" s="16">
        <v>1.2999999999999999E-3</v>
      </c>
      <c r="G121" s="16"/>
    </row>
    <row r="122" spans="1:7" x14ac:dyDescent="0.25">
      <c r="A122" s="13" t="s">
        <v>2790</v>
      </c>
      <c r="B122" s="31" t="s">
        <v>2791</v>
      </c>
      <c r="C122" s="31" t="s">
        <v>425</v>
      </c>
      <c r="D122" s="14">
        <v>958500</v>
      </c>
      <c r="E122" s="15">
        <v>1719.45</v>
      </c>
      <c r="F122" s="16">
        <v>1.2999999999999999E-3</v>
      </c>
      <c r="G122" s="16"/>
    </row>
    <row r="123" spans="1:7" x14ac:dyDescent="0.25">
      <c r="A123" s="13" t="s">
        <v>2758</v>
      </c>
      <c r="B123" s="31" t="s">
        <v>2759</v>
      </c>
      <c r="C123" s="31" t="s">
        <v>414</v>
      </c>
      <c r="D123" s="14">
        <v>218000</v>
      </c>
      <c r="E123" s="15">
        <v>1700.62</v>
      </c>
      <c r="F123" s="16">
        <v>1.2999999999999999E-3</v>
      </c>
      <c r="G123" s="16"/>
    </row>
    <row r="124" spans="1:7" x14ac:dyDescent="0.25">
      <c r="A124" s="13" t="s">
        <v>866</v>
      </c>
      <c r="B124" s="31" t="s">
        <v>867</v>
      </c>
      <c r="C124" s="31" t="s">
        <v>417</v>
      </c>
      <c r="D124" s="14">
        <v>333750</v>
      </c>
      <c r="E124" s="15">
        <v>1697.45</v>
      </c>
      <c r="F124" s="16">
        <v>1.2999999999999999E-3</v>
      </c>
      <c r="G124" s="16"/>
    </row>
    <row r="125" spans="1:7" x14ac:dyDescent="0.25">
      <c r="A125" s="13" t="s">
        <v>394</v>
      </c>
      <c r="B125" s="31" t="s">
        <v>395</v>
      </c>
      <c r="C125" s="31" t="s">
        <v>396</v>
      </c>
      <c r="D125" s="14">
        <v>27075</v>
      </c>
      <c r="E125" s="15">
        <v>1644.36</v>
      </c>
      <c r="F125" s="16">
        <v>1.2999999999999999E-3</v>
      </c>
      <c r="G125" s="16"/>
    </row>
    <row r="126" spans="1:7" x14ac:dyDescent="0.25">
      <c r="A126" s="13" t="s">
        <v>481</v>
      </c>
      <c r="B126" s="31" t="s">
        <v>482</v>
      </c>
      <c r="C126" s="31" t="s">
        <v>352</v>
      </c>
      <c r="D126" s="14">
        <v>122850</v>
      </c>
      <c r="E126" s="15">
        <v>1608.97</v>
      </c>
      <c r="F126" s="16">
        <v>1.1999999999999999E-3</v>
      </c>
      <c r="G126" s="16"/>
    </row>
    <row r="127" spans="1:7" x14ac:dyDescent="0.25">
      <c r="A127" s="13" t="s">
        <v>583</v>
      </c>
      <c r="B127" s="31" t="s">
        <v>584</v>
      </c>
      <c r="C127" s="31" t="s">
        <v>532</v>
      </c>
      <c r="D127" s="14">
        <v>260250</v>
      </c>
      <c r="E127" s="15">
        <v>1603.14</v>
      </c>
      <c r="F127" s="16">
        <v>1.1999999999999999E-3</v>
      </c>
      <c r="G127" s="16"/>
    </row>
    <row r="128" spans="1:7" x14ac:dyDescent="0.25">
      <c r="A128" s="13" t="s">
        <v>2130</v>
      </c>
      <c r="B128" s="31" t="s">
        <v>2131</v>
      </c>
      <c r="C128" s="31" t="s">
        <v>417</v>
      </c>
      <c r="D128" s="14">
        <v>434700</v>
      </c>
      <c r="E128" s="15">
        <v>1584.48</v>
      </c>
      <c r="F128" s="16">
        <v>1.1999999999999999E-3</v>
      </c>
      <c r="G128" s="16"/>
    </row>
    <row r="129" spans="1:7" x14ac:dyDescent="0.25">
      <c r="A129" s="13" t="s">
        <v>559</v>
      </c>
      <c r="B129" s="31" t="s">
        <v>560</v>
      </c>
      <c r="C129" s="31" t="s">
        <v>561</v>
      </c>
      <c r="D129" s="14">
        <v>55000</v>
      </c>
      <c r="E129" s="15">
        <v>1579.44</v>
      </c>
      <c r="F129" s="16">
        <v>1.1999999999999999E-3</v>
      </c>
      <c r="G129" s="16"/>
    </row>
    <row r="130" spans="1:7" x14ac:dyDescent="0.25">
      <c r="A130" s="13" t="s">
        <v>2172</v>
      </c>
      <c r="B130" s="31" t="s">
        <v>2173</v>
      </c>
      <c r="C130" s="31" t="s">
        <v>352</v>
      </c>
      <c r="D130" s="14">
        <v>903750</v>
      </c>
      <c r="E130" s="15">
        <v>1577.95</v>
      </c>
      <c r="F130" s="16">
        <v>1.1999999999999999E-3</v>
      </c>
      <c r="G130" s="16"/>
    </row>
    <row r="131" spans="1:7" x14ac:dyDescent="0.25">
      <c r="A131" s="13" t="s">
        <v>387</v>
      </c>
      <c r="B131" s="31" t="s">
        <v>388</v>
      </c>
      <c r="C131" s="31" t="s">
        <v>376</v>
      </c>
      <c r="D131" s="14">
        <v>24700</v>
      </c>
      <c r="E131" s="15">
        <v>1490.05</v>
      </c>
      <c r="F131" s="16">
        <v>1.1999999999999999E-3</v>
      </c>
      <c r="G131" s="16"/>
    </row>
    <row r="132" spans="1:7" x14ac:dyDescent="0.25">
      <c r="A132" s="13" t="s">
        <v>2146</v>
      </c>
      <c r="B132" s="31" t="s">
        <v>2147</v>
      </c>
      <c r="C132" s="31" t="s">
        <v>417</v>
      </c>
      <c r="D132" s="14">
        <v>197500</v>
      </c>
      <c r="E132" s="15">
        <v>1477.99</v>
      </c>
      <c r="F132" s="16">
        <v>1.1000000000000001E-3</v>
      </c>
      <c r="G132" s="16"/>
    </row>
    <row r="133" spans="1:7" x14ac:dyDescent="0.25">
      <c r="A133" s="13" t="s">
        <v>2162</v>
      </c>
      <c r="B133" s="31" t="s">
        <v>2163</v>
      </c>
      <c r="C133" s="31" t="s">
        <v>368</v>
      </c>
      <c r="D133" s="14">
        <v>414000</v>
      </c>
      <c r="E133" s="15">
        <v>1421.68</v>
      </c>
      <c r="F133" s="16">
        <v>1.1000000000000001E-3</v>
      </c>
      <c r="G133" s="16"/>
    </row>
    <row r="134" spans="1:7" x14ac:dyDescent="0.25">
      <c r="A134" s="13" t="s">
        <v>2197</v>
      </c>
      <c r="B134" s="31" t="s">
        <v>2198</v>
      </c>
      <c r="C134" s="31" t="s">
        <v>360</v>
      </c>
      <c r="D134" s="14">
        <v>48900</v>
      </c>
      <c r="E134" s="15">
        <v>1395.14</v>
      </c>
      <c r="F134" s="16">
        <v>1.1000000000000001E-3</v>
      </c>
      <c r="G134" s="16"/>
    </row>
    <row r="135" spans="1:7" x14ac:dyDescent="0.25">
      <c r="A135" s="13" t="s">
        <v>2186</v>
      </c>
      <c r="B135" s="31" t="s">
        <v>2187</v>
      </c>
      <c r="C135" s="31" t="s">
        <v>525</v>
      </c>
      <c r="D135" s="14">
        <v>148750</v>
      </c>
      <c r="E135" s="15">
        <v>1364.78</v>
      </c>
      <c r="F135" s="16">
        <v>1.1000000000000001E-3</v>
      </c>
      <c r="G135" s="16"/>
    </row>
    <row r="136" spans="1:7" x14ac:dyDescent="0.25">
      <c r="A136" s="13" t="s">
        <v>2774</v>
      </c>
      <c r="B136" s="31" t="s">
        <v>2775</v>
      </c>
      <c r="C136" s="31" t="s">
        <v>865</v>
      </c>
      <c r="D136" s="14">
        <v>24900</v>
      </c>
      <c r="E136" s="15">
        <v>1356.89</v>
      </c>
      <c r="F136" s="16">
        <v>1.1000000000000001E-3</v>
      </c>
      <c r="G136" s="16"/>
    </row>
    <row r="137" spans="1:7" x14ac:dyDescent="0.25">
      <c r="A137" s="13" t="s">
        <v>2744</v>
      </c>
      <c r="B137" s="31" t="s">
        <v>2745</v>
      </c>
      <c r="C137" s="31" t="s">
        <v>470</v>
      </c>
      <c r="D137" s="14">
        <v>215445</v>
      </c>
      <c r="E137" s="15">
        <v>1300.75</v>
      </c>
      <c r="F137" s="16">
        <v>1E-3</v>
      </c>
      <c r="G137" s="16"/>
    </row>
    <row r="138" spans="1:7" x14ac:dyDescent="0.25">
      <c r="A138" s="13" t="s">
        <v>449</v>
      </c>
      <c r="B138" s="31" t="s">
        <v>450</v>
      </c>
      <c r="C138" s="31" t="s">
        <v>425</v>
      </c>
      <c r="D138" s="14">
        <v>543200</v>
      </c>
      <c r="E138" s="15">
        <v>1247.73</v>
      </c>
      <c r="F138" s="16">
        <v>1E-3</v>
      </c>
      <c r="G138" s="16"/>
    </row>
    <row r="139" spans="1:7" x14ac:dyDescent="0.25">
      <c r="A139" s="13" t="s">
        <v>1083</v>
      </c>
      <c r="B139" s="31" t="s">
        <v>1084</v>
      </c>
      <c r="C139" s="31" t="s">
        <v>379</v>
      </c>
      <c r="D139" s="14">
        <v>596250</v>
      </c>
      <c r="E139" s="15">
        <v>1205.8599999999999</v>
      </c>
      <c r="F139" s="16">
        <v>8.9999999999999998E-4</v>
      </c>
      <c r="G139" s="16"/>
    </row>
    <row r="140" spans="1:7" x14ac:dyDescent="0.25">
      <c r="A140" s="13" t="s">
        <v>406</v>
      </c>
      <c r="B140" s="31" t="s">
        <v>407</v>
      </c>
      <c r="C140" s="31" t="s">
        <v>352</v>
      </c>
      <c r="D140" s="14">
        <v>19700</v>
      </c>
      <c r="E140" s="15">
        <v>1129.3900000000001</v>
      </c>
      <c r="F140" s="16">
        <v>8.9999999999999998E-4</v>
      </c>
      <c r="G140" s="16"/>
    </row>
    <row r="141" spans="1:7" x14ac:dyDescent="0.25">
      <c r="A141" s="13" t="s">
        <v>2174</v>
      </c>
      <c r="B141" s="31" t="s">
        <v>2175</v>
      </c>
      <c r="C141" s="31" t="s">
        <v>355</v>
      </c>
      <c r="D141" s="14">
        <v>625000</v>
      </c>
      <c r="E141" s="15">
        <v>1085.75</v>
      </c>
      <c r="F141" s="16">
        <v>8.0000000000000004E-4</v>
      </c>
      <c r="G141" s="16"/>
    </row>
    <row r="142" spans="1:7" x14ac:dyDescent="0.25">
      <c r="A142" s="13" t="s">
        <v>1023</v>
      </c>
      <c r="B142" s="31" t="s">
        <v>1024</v>
      </c>
      <c r="C142" s="31" t="s">
        <v>532</v>
      </c>
      <c r="D142" s="14">
        <v>96000</v>
      </c>
      <c r="E142" s="15">
        <v>1071.1199999999999</v>
      </c>
      <c r="F142" s="16">
        <v>8.0000000000000004E-4</v>
      </c>
      <c r="G142" s="16"/>
    </row>
    <row r="143" spans="1:7" x14ac:dyDescent="0.25">
      <c r="A143" s="13" t="s">
        <v>1993</v>
      </c>
      <c r="B143" s="31" t="s">
        <v>1994</v>
      </c>
      <c r="C143" s="31" t="s">
        <v>349</v>
      </c>
      <c r="D143" s="14">
        <v>241400</v>
      </c>
      <c r="E143" s="15">
        <v>1055.6400000000001</v>
      </c>
      <c r="F143" s="16">
        <v>8.0000000000000004E-4</v>
      </c>
      <c r="G143" s="16"/>
    </row>
    <row r="144" spans="1:7" x14ac:dyDescent="0.25">
      <c r="A144" s="13" t="s">
        <v>555</v>
      </c>
      <c r="B144" s="31" t="s">
        <v>556</v>
      </c>
      <c r="C144" s="31" t="s">
        <v>363</v>
      </c>
      <c r="D144" s="14">
        <v>107100</v>
      </c>
      <c r="E144" s="15">
        <v>1039.1400000000001</v>
      </c>
      <c r="F144" s="16">
        <v>8.0000000000000004E-4</v>
      </c>
      <c r="G144" s="16"/>
    </row>
    <row r="145" spans="1:7" x14ac:dyDescent="0.25">
      <c r="A145" s="13" t="s">
        <v>1821</v>
      </c>
      <c r="B145" s="31" t="s">
        <v>1822</v>
      </c>
      <c r="C145" s="31" t="s">
        <v>691</v>
      </c>
      <c r="D145" s="14">
        <v>475000</v>
      </c>
      <c r="E145" s="15">
        <v>1029.94</v>
      </c>
      <c r="F145" s="16">
        <v>8.0000000000000004E-4</v>
      </c>
      <c r="G145" s="16"/>
    </row>
    <row r="146" spans="1:7" x14ac:dyDescent="0.25">
      <c r="A146" s="13" t="s">
        <v>2238</v>
      </c>
      <c r="B146" s="31" t="s">
        <v>2239</v>
      </c>
      <c r="C146" s="31" t="s">
        <v>368</v>
      </c>
      <c r="D146" s="14">
        <v>76125</v>
      </c>
      <c r="E146" s="15">
        <v>987.19</v>
      </c>
      <c r="F146" s="16">
        <v>8.0000000000000004E-4</v>
      </c>
      <c r="G146" s="16"/>
    </row>
    <row r="147" spans="1:7" x14ac:dyDescent="0.25">
      <c r="A147" s="13" t="s">
        <v>803</v>
      </c>
      <c r="B147" s="31" t="s">
        <v>804</v>
      </c>
      <c r="C147" s="31" t="s">
        <v>425</v>
      </c>
      <c r="D147" s="14">
        <v>75625</v>
      </c>
      <c r="E147" s="15">
        <v>972.42</v>
      </c>
      <c r="F147" s="16">
        <v>8.0000000000000004E-4</v>
      </c>
      <c r="G147" s="16"/>
    </row>
    <row r="148" spans="1:7" x14ac:dyDescent="0.25">
      <c r="A148" s="13" t="s">
        <v>2228</v>
      </c>
      <c r="B148" s="31" t="s">
        <v>2229</v>
      </c>
      <c r="C148" s="31" t="s">
        <v>561</v>
      </c>
      <c r="D148" s="14">
        <v>201000</v>
      </c>
      <c r="E148" s="15">
        <v>893.85</v>
      </c>
      <c r="F148" s="16">
        <v>6.9999999999999999E-4</v>
      </c>
      <c r="G148" s="16"/>
    </row>
    <row r="149" spans="1:7" x14ac:dyDescent="0.25">
      <c r="A149" s="13" t="s">
        <v>364</v>
      </c>
      <c r="B149" s="31" t="s">
        <v>365</v>
      </c>
      <c r="C149" s="31" t="s">
        <v>363</v>
      </c>
      <c r="D149" s="14">
        <v>14700</v>
      </c>
      <c r="E149" s="15">
        <v>819.92</v>
      </c>
      <c r="F149" s="16">
        <v>5.9999999999999995E-4</v>
      </c>
      <c r="G149" s="16"/>
    </row>
    <row r="150" spans="1:7" x14ac:dyDescent="0.25">
      <c r="A150" s="13" t="s">
        <v>2007</v>
      </c>
      <c r="B150" s="31" t="s">
        <v>2008</v>
      </c>
      <c r="C150" s="31" t="s">
        <v>349</v>
      </c>
      <c r="D150" s="14">
        <v>216000</v>
      </c>
      <c r="E150" s="15">
        <v>808.92</v>
      </c>
      <c r="F150" s="16">
        <v>5.9999999999999995E-4</v>
      </c>
      <c r="G150" s="16"/>
    </row>
    <row r="151" spans="1:7" x14ac:dyDescent="0.25">
      <c r="A151" s="13" t="s">
        <v>2818</v>
      </c>
      <c r="B151" s="31" t="s">
        <v>2819</v>
      </c>
      <c r="C151" s="31" t="s">
        <v>1076</v>
      </c>
      <c r="D151" s="14">
        <v>162500</v>
      </c>
      <c r="E151" s="15">
        <v>789.75</v>
      </c>
      <c r="F151" s="16">
        <v>5.9999999999999995E-4</v>
      </c>
      <c r="G151" s="16"/>
    </row>
    <row r="152" spans="1:7" x14ac:dyDescent="0.25">
      <c r="A152" s="13" t="s">
        <v>397</v>
      </c>
      <c r="B152" s="31" t="s">
        <v>398</v>
      </c>
      <c r="C152" s="31" t="s">
        <v>363</v>
      </c>
      <c r="D152" s="14">
        <v>51350</v>
      </c>
      <c r="E152" s="15">
        <v>746.22</v>
      </c>
      <c r="F152" s="16">
        <v>5.9999999999999995E-4</v>
      </c>
      <c r="G152" s="16"/>
    </row>
    <row r="153" spans="1:7" x14ac:dyDescent="0.25">
      <c r="A153" s="13" t="s">
        <v>1074</v>
      </c>
      <c r="B153" s="31" t="s">
        <v>1075</v>
      </c>
      <c r="C153" s="31" t="s">
        <v>1076</v>
      </c>
      <c r="D153" s="14">
        <v>357500</v>
      </c>
      <c r="E153" s="15">
        <v>721.44</v>
      </c>
      <c r="F153" s="16">
        <v>5.9999999999999995E-4</v>
      </c>
      <c r="G153" s="16"/>
    </row>
    <row r="154" spans="1:7" x14ac:dyDescent="0.25">
      <c r="A154" s="13" t="s">
        <v>453</v>
      </c>
      <c r="B154" s="31" t="s">
        <v>454</v>
      </c>
      <c r="C154" s="31" t="s">
        <v>363</v>
      </c>
      <c r="D154" s="14">
        <v>2620</v>
      </c>
      <c r="E154" s="15">
        <v>685.74</v>
      </c>
      <c r="F154" s="16">
        <v>5.0000000000000001E-4</v>
      </c>
      <c r="G154" s="16"/>
    </row>
    <row r="155" spans="1:7" x14ac:dyDescent="0.25">
      <c r="A155" s="13" t="s">
        <v>1025</v>
      </c>
      <c r="B155" s="31" t="s">
        <v>1026</v>
      </c>
      <c r="C155" s="31" t="s">
        <v>376</v>
      </c>
      <c r="D155" s="14">
        <v>123000</v>
      </c>
      <c r="E155" s="15">
        <v>657.56</v>
      </c>
      <c r="F155" s="16">
        <v>5.0000000000000001E-4</v>
      </c>
      <c r="G155" s="16"/>
    </row>
    <row r="156" spans="1:7" x14ac:dyDescent="0.25">
      <c r="A156" s="13" t="s">
        <v>1823</v>
      </c>
      <c r="B156" s="31" t="s">
        <v>1824</v>
      </c>
      <c r="C156" s="31" t="s">
        <v>580</v>
      </c>
      <c r="D156" s="14">
        <v>81250</v>
      </c>
      <c r="E156" s="15">
        <v>643.13</v>
      </c>
      <c r="F156" s="16">
        <v>5.0000000000000001E-4</v>
      </c>
      <c r="G156" s="16"/>
    </row>
    <row r="157" spans="1:7" x14ac:dyDescent="0.25">
      <c r="A157" s="13" t="s">
        <v>564</v>
      </c>
      <c r="B157" s="31" t="s">
        <v>565</v>
      </c>
      <c r="C157" s="31" t="s">
        <v>376</v>
      </c>
      <c r="D157" s="14">
        <v>45600</v>
      </c>
      <c r="E157" s="15">
        <v>642.6</v>
      </c>
      <c r="F157" s="16">
        <v>5.0000000000000001E-4</v>
      </c>
      <c r="G157" s="16"/>
    </row>
    <row r="158" spans="1:7" x14ac:dyDescent="0.25">
      <c r="A158" s="13" t="s">
        <v>2142</v>
      </c>
      <c r="B158" s="31" t="s">
        <v>2143</v>
      </c>
      <c r="C158" s="31" t="s">
        <v>478</v>
      </c>
      <c r="D158" s="14">
        <v>51300</v>
      </c>
      <c r="E158" s="15">
        <v>617.91</v>
      </c>
      <c r="F158" s="16">
        <v>5.0000000000000001E-4</v>
      </c>
      <c r="G158" s="16"/>
    </row>
    <row r="159" spans="1:7" x14ac:dyDescent="0.25">
      <c r="A159" s="13" t="s">
        <v>1846</v>
      </c>
      <c r="B159" s="31" t="s">
        <v>1847</v>
      </c>
      <c r="C159" s="31" t="s">
        <v>368</v>
      </c>
      <c r="D159" s="14">
        <v>120900</v>
      </c>
      <c r="E159" s="15">
        <v>608.25</v>
      </c>
      <c r="F159" s="16">
        <v>5.0000000000000001E-4</v>
      </c>
      <c r="G159" s="16"/>
    </row>
    <row r="160" spans="1:7" x14ac:dyDescent="0.25">
      <c r="A160" s="13" t="s">
        <v>471</v>
      </c>
      <c r="B160" s="31" t="s">
        <v>472</v>
      </c>
      <c r="C160" s="31" t="s">
        <v>473</v>
      </c>
      <c r="D160" s="14">
        <v>130075</v>
      </c>
      <c r="E160" s="15">
        <v>546.9</v>
      </c>
      <c r="F160" s="16">
        <v>4.0000000000000002E-4</v>
      </c>
      <c r="G160" s="16"/>
    </row>
    <row r="161" spans="1:7" x14ac:dyDescent="0.25">
      <c r="A161" s="13" t="s">
        <v>1035</v>
      </c>
      <c r="B161" s="31" t="s">
        <v>1036</v>
      </c>
      <c r="C161" s="31" t="s">
        <v>603</v>
      </c>
      <c r="D161" s="14">
        <v>69000</v>
      </c>
      <c r="E161" s="15">
        <v>527.64</v>
      </c>
      <c r="F161" s="16">
        <v>4.0000000000000002E-4</v>
      </c>
      <c r="G161" s="16"/>
    </row>
    <row r="162" spans="1:7" x14ac:dyDescent="0.25">
      <c r="A162" s="13" t="s">
        <v>2003</v>
      </c>
      <c r="B162" s="31" t="s">
        <v>2004</v>
      </c>
      <c r="C162" s="31" t="s">
        <v>425</v>
      </c>
      <c r="D162" s="14">
        <v>48750</v>
      </c>
      <c r="E162" s="15">
        <v>498.76</v>
      </c>
      <c r="F162" s="16">
        <v>4.0000000000000002E-4</v>
      </c>
      <c r="G162" s="16"/>
    </row>
    <row r="163" spans="1:7" x14ac:dyDescent="0.25">
      <c r="A163" s="13" t="s">
        <v>350</v>
      </c>
      <c r="B163" s="31" t="s">
        <v>351</v>
      </c>
      <c r="C163" s="31" t="s">
        <v>352</v>
      </c>
      <c r="D163" s="14">
        <v>8375</v>
      </c>
      <c r="E163" s="15">
        <v>444.37</v>
      </c>
      <c r="F163" s="16">
        <v>2.9999999999999997E-4</v>
      </c>
      <c r="G163" s="16"/>
    </row>
    <row r="164" spans="1:7" x14ac:dyDescent="0.25">
      <c r="A164" s="13" t="s">
        <v>423</v>
      </c>
      <c r="B164" s="31" t="s">
        <v>424</v>
      </c>
      <c r="C164" s="31" t="s">
        <v>425</v>
      </c>
      <c r="D164" s="14">
        <v>25000</v>
      </c>
      <c r="E164" s="15">
        <v>434.03</v>
      </c>
      <c r="F164" s="16">
        <v>2.9999999999999997E-4</v>
      </c>
      <c r="G164" s="16"/>
    </row>
    <row r="165" spans="1:7" x14ac:dyDescent="0.25">
      <c r="A165" s="13" t="s">
        <v>1819</v>
      </c>
      <c r="B165" s="31" t="s">
        <v>1820</v>
      </c>
      <c r="C165" s="31" t="s">
        <v>691</v>
      </c>
      <c r="D165" s="14">
        <v>11850</v>
      </c>
      <c r="E165" s="15">
        <v>429.38</v>
      </c>
      <c r="F165" s="16">
        <v>2.9999999999999997E-4</v>
      </c>
      <c r="G165" s="16"/>
    </row>
    <row r="166" spans="1:7" x14ac:dyDescent="0.25">
      <c r="A166" s="13" t="s">
        <v>412</v>
      </c>
      <c r="B166" s="31" t="s">
        <v>413</v>
      </c>
      <c r="C166" s="31" t="s">
        <v>414</v>
      </c>
      <c r="D166" s="14">
        <v>9750</v>
      </c>
      <c r="E166" s="15">
        <v>421.62</v>
      </c>
      <c r="F166" s="16">
        <v>2.9999999999999997E-4</v>
      </c>
      <c r="G166" s="16"/>
    </row>
    <row r="167" spans="1:7" x14ac:dyDescent="0.25">
      <c r="A167" s="13" t="s">
        <v>2802</v>
      </c>
      <c r="B167" s="31" t="s">
        <v>2803</v>
      </c>
      <c r="C167" s="31" t="s">
        <v>501</v>
      </c>
      <c r="D167" s="14">
        <v>727750</v>
      </c>
      <c r="E167" s="15">
        <v>417.15</v>
      </c>
      <c r="F167" s="16">
        <v>2.9999999999999997E-4</v>
      </c>
      <c r="G167" s="16"/>
    </row>
    <row r="168" spans="1:7" x14ac:dyDescent="0.25">
      <c r="A168" s="13" t="s">
        <v>2362</v>
      </c>
      <c r="B168" s="31" t="s">
        <v>2363</v>
      </c>
      <c r="C168" s="31" t="s">
        <v>561</v>
      </c>
      <c r="D168" s="14">
        <v>68900</v>
      </c>
      <c r="E168" s="15">
        <v>382.02</v>
      </c>
      <c r="F168" s="16">
        <v>2.9999999999999997E-4</v>
      </c>
      <c r="G168" s="16"/>
    </row>
    <row r="169" spans="1:7" x14ac:dyDescent="0.25">
      <c r="A169" s="13" t="s">
        <v>2760</v>
      </c>
      <c r="B169" s="31" t="s">
        <v>2761</v>
      </c>
      <c r="C169" s="31" t="s">
        <v>580</v>
      </c>
      <c r="D169" s="14">
        <v>56575</v>
      </c>
      <c r="E169" s="15">
        <v>369.6</v>
      </c>
      <c r="F169" s="16">
        <v>2.9999999999999997E-4</v>
      </c>
      <c r="G169" s="16"/>
    </row>
    <row r="170" spans="1:7" x14ac:dyDescent="0.25">
      <c r="A170" s="13" t="s">
        <v>445</v>
      </c>
      <c r="B170" s="31" t="s">
        <v>446</v>
      </c>
      <c r="C170" s="31" t="s">
        <v>396</v>
      </c>
      <c r="D170" s="14">
        <v>49300</v>
      </c>
      <c r="E170" s="15">
        <v>312.98</v>
      </c>
      <c r="F170" s="16">
        <v>2.0000000000000001E-4</v>
      </c>
      <c r="G170" s="16"/>
    </row>
    <row r="171" spans="1:7" x14ac:dyDescent="0.25">
      <c r="A171" s="13" t="s">
        <v>2254</v>
      </c>
      <c r="B171" s="31" t="s">
        <v>2255</v>
      </c>
      <c r="C171" s="31" t="s">
        <v>470</v>
      </c>
      <c r="D171" s="14">
        <v>57000</v>
      </c>
      <c r="E171" s="15">
        <v>287.33999999999997</v>
      </c>
      <c r="F171" s="16">
        <v>2.0000000000000001E-4</v>
      </c>
      <c r="G171" s="16"/>
    </row>
    <row r="172" spans="1:7" x14ac:dyDescent="0.25">
      <c r="A172" s="13" t="s">
        <v>787</v>
      </c>
      <c r="B172" s="31" t="s">
        <v>788</v>
      </c>
      <c r="C172" s="31" t="s">
        <v>376</v>
      </c>
      <c r="D172" s="14">
        <v>16800</v>
      </c>
      <c r="E172" s="15">
        <v>281.31</v>
      </c>
      <c r="F172" s="16">
        <v>2.0000000000000001E-4</v>
      </c>
      <c r="G172" s="16"/>
    </row>
    <row r="173" spans="1:7" x14ac:dyDescent="0.25">
      <c r="A173" s="13" t="s">
        <v>2748</v>
      </c>
      <c r="B173" s="31" t="s">
        <v>2749</v>
      </c>
      <c r="C173" s="31" t="s">
        <v>386</v>
      </c>
      <c r="D173" s="14">
        <v>6375</v>
      </c>
      <c r="E173" s="15">
        <v>253.01</v>
      </c>
      <c r="F173" s="16">
        <v>2.0000000000000001E-4</v>
      </c>
      <c r="G173" s="16"/>
    </row>
    <row r="174" spans="1:7" x14ac:dyDescent="0.25">
      <c r="A174" s="13" t="s">
        <v>2230</v>
      </c>
      <c r="B174" s="31" t="s">
        <v>2231</v>
      </c>
      <c r="C174" s="31" t="s">
        <v>417</v>
      </c>
      <c r="D174" s="14">
        <v>155025</v>
      </c>
      <c r="E174" s="15">
        <v>221.65</v>
      </c>
      <c r="F174" s="16">
        <v>2.0000000000000001E-4</v>
      </c>
      <c r="G174" s="16"/>
    </row>
    <row r="175" spans="1:7" x14ac:dyDescent="0.25">
      <c r="A175" s="13" t="s">
        <v>1389</v>
      </c>
      <c r="B175" s="31" t="s">
        <v>1390</v>
      </c>
      <c r="C175" s="31" t="s">
        <v>542</v>
      </c>
      <c r="D175" s="14">
        <v>41250</v>
      </c>
      <c r="E175" s="15">
        <v>218.56</v>
      </c>
      <c r="F175" s="16">
        <v>2.0000000000000001E-4</v>
      </c>
      <c r="G175" s="16"/>
    </row>
    <row r="176" spans="1:7" x14ac:dyDescent="0.25">
      <c r="A176" s="13" t="s">
        <v>853</v>
      </c>
      <c r="B176" s="31" t="s">
        <v>854</v>
      </c>
      <c r="C176" s="31" t="s">
        <v>386</v>
      </c>
      <c r="D176" s="14">
        <v>14350</v>
      </c>
      <c r="E176" s="15">
        <v>216.62</v>
      </c>
      <c r="F176" s="16">
        <v>2.0000000000000001E-4</v>
      </c>
      <c r="G176" s="16"/>
    </row>
    <row r="177" spans="1:7" x14ac:dyDescent="0.25">
      <c r="A177" s="13" t="s">
        <v>639</v>
      </c>
      <c r="B177" s="31" t="s">
        <v>640</v>
      </c>
      <c r="C177" s="31" t="s">
        <v>352</v>
      </c>
      <c r="D177" s="14">
        <v>5750</v>
      </c>
      <c r="E177" s="15">
        <v>207.2</v>
      </c>
      <c r="F177" s="16">
        <v>2.0000000000000001E-4</v>
      </c>
      <c r="G177" s="16"/>
    </row>
    <row r="178" spans="1:7" x14ac:dyDescent="0.25">
      <c r="A178" s="13" t="s">
        <v>2152</v>
      </c>
      <c r="B178" s="31" t="s">
        <v>2153</v>
      </c>
      <c r="C178" s="31" t="s">
        <v>355</v>
      </c>
      <c r="D178" s="14">
        <v>168150</v>
      </c>
      <c r="E178" s="15">
        <v>194.2</v>
      </c>
      <c r="F178" s="16">
        <v>2.0000000000000001E-4</v>
      </c>
      <c r="G178" s="16"/>
    </row>
    <row r="179" spans="1:7" x14ac:dyDescent="0.25">
      <c r="A179" s="13" t="s">
        <v>2360</v>
      </c>
      <c r="B179" s="31" t="s">
        <v>2361</v>
      </c>
      <c r="C179" s="31" t="s">
        <v>360</v>
      </c>
      <c r="D179" s="14">
        <v>8800</v>
      </c>
      <c r="E179" s="15">
        <v>158.13</v>
      </c>
      <c r="F179" s="16">
        <v>1E-4</v>
      </c>
      <c r="G179" s="16"/>
    </row>
    <row r="180" spans="1:7" x14ac:dyDescent="0.25">
      <c r="A180" s="13" t="s">
        <v>2738</v>
      </c>
      <c r="B180" s="31" t="s">
        <v>2739</v>
      </c>
      <c r="C180" s="31" t="s">
        <v>561</v>
      </c>
      <c r="D180" s="14">
        <v>4875</v>
      </c>
      <c r="E180" s="15">
        <v>136.97999999999999</v>
      </c>
      <c r="F180" s="16">
        <v>1E-4</v>
      </c>
      <c r="G180" s="16"/>
    </row>
    <row r="181" spans="1:7" x14ac:dyDescent="0.25">
      <c r="A181" s="13" t="s">
        <v>805</v>
      </c>
      <c r="B181" s="31" t="s">
        <v>806</v>
      </c>
      <c r="C181" s="31" t="s">
        <v>376</v>
      </c>
      <c r="D181" s="14">
        <v>4125</v>
      </c>
      <c r="E181" s="15">
        <v>118.3</v>
      </c>
      <c r="F181" s="16">
        <v>1E-4</v>
      </c>
      <c r="G181" s="16"/>
    </row>
    <row r="182" spans="1:7" x14ac:dyDescent="0.25">
      <c r="A182" s="13" t="s">
        <v>2784</v>
      </c>
      <c r="B182" s="31" t="s">
        <v>2785</v>
      </c>
      <c r="C182" s="31" t="s">
        <v>355</v>
      </c>
      <c r="D182" s="14">
        <v>101325</v>
      </c>
      <c r="E182" s="15">
        <v>114.01</v>
      </c>
      <c r="F182" s="16">
        <v>1E-4</v>
      </c>
      <c r="G182" s="16"/>
    </row>
    <row r="183" spans="1:7" x14ac:dyDescent="0.25">
      <c r="A183" s="13" t="s">
        <v>476</v>
      </c>
      <c r="B183" s="31" t="s">
        <v>477</v>
      </c>
      <c r="C183" s="31" t="s">
        <v>478</v>
      </c>
      <c r="D183" s="14">
        <v>8125</v>
      </c>
      <c r="E183" s="15">
        <v>110.46</v>
      </c>
      <c r="F183" s="16">
        <v>1E-4</v>
      </c>
      <c r="G183" s="16"/>
    </row>
    <row r="184" spans="1:7" x14ac:dyDescent="0.25">
      <c r="A184" s="13" t="s">
        <v>2001</v>
      </c>
      <c r="B184" s="31" t="s">
        <v>2002</v>
      </c>
      <c r="C184" s="31" t="s">
        <v>525</v>
      </c>
      <c r="D184" s="14">
        <v>5400</v>
      </c>
      <c r="E184" s="15">
        <v>108.41</v>
      </c>
      <c r="F184" s="16">
        <v>1E-4</v>
      </c>
      <c r="G184" s="16"/>
    </row>
    <row r="185" spans="1:7" x14ac:dyDescent="0.25">
      <c r="A185" s="13" t="s">
        <v>576</v>
      </c>
      <c r="B185" s="31" t="s">
        <v>577</v>
      </c>
      <c r="C185" s="31" t="s">
        <v>532</v>
      </c>
      <c r="D185" s="14">
        <v>4250</v>
      </c>
      <c r="E185" s="15">
        <v>78.989999999999995</v>
      </c>
      <c r="F185" s="16">
        <v>1E-4</v>
      </c>
      <c r="G185" s="16"/>
    </row>
    <row r="186" spans="1:7" x14ac:dyDescent="0.25">
      <c r="A186" s="13" t="s">
        <v>1045</v>
      </c>
      <c r="B186" s="31" t="s">
        <v>1046</v>
      </c>
      <c r="C186" s="31" t="s">
        <v>349</v>
      </c>
      <c r="D186" s="14">
        <v>14725</v>
      </c>
      <c r="E186" s="15">
        <v>74.260000000000005</v>
      </c>
      <c r="F186" s="16">
        <v>1E-4</v>
      </c>
      <c r="G186" s="16"/>
    </row>
    <row r="187" spans="1:7" x14ac:dyDescent="0.25">
      <c r="A187" s="13" t="s">
        <v>464</v>
      </c>
      <c r="B187" s="31" t="s">
        <v>465</v>
      </c>
      <c r="C187" s="31" t="s">
        <v>349</v>
      </c>
      <c r="D187" s="14">
        <v>1950</v>
      </c>
      <c r="E187" s="15">
        <v>64.78</v>
      </c>
      <c r="F187" s="16">
        <v>1E-4</v>
      </c>
      <c r="G187" s="16"/>
    </row>
    <row r="188" spans="1:7" x14ac:dyDescent="0.25">
      <c r="A188" s="13" t="s">
        <v>2768</v>
      </c>
      <c r="B188" s="31" t="s">
        <v>2769</v>
      </c>
      <c r="C188" s="31" t="s">
        <v>440</v>
      </c>
      <c r="D188" s="14">
        <v>2400</v>
      </c>
      <c r="E188" s="15">
        <v>51.5</v>
      </c>
      <c r="F188" s="16">
        <v>0</v>
      </c>
      <c r="G188" s="16"/>
    </row>
    <row r="189" spans="1:7" x14ac:dyDescent="0.25">
      <c r="A189" s="13" t="s">
        <v>2203</v>
      </c>
      <c r="B189" s="31" t="s">
        <v>2204</v>
      </c>
      <c r="C189" s="31" t="s">
        <v>501</v>
      </c>
      <c r="D189" s="14">
        <v>19525</v>
      </c>
      <c r="E189" s="15">
        <v>49.26</v>
      </c>
      <c r="F189" s="16">
        <v>0</v>
      </c>
      <c r="G189" s="16"/>
    </row>
    <row r="190" spans="1:7" x14ac:dyDescent="0.25">
      <c r="A190" s="13" t="s">
        <v>468</v>
      </c>
      <c r="B190" s="31" t="s">
        <v>469</v>
      </c>
      <c r="C190" s="31" t="s">
        <v>470</v>
      </c>
      <c r="D190" s="14">
        <v>1250</v>
      </c>
      <c r="E190" s="15">
        <v>43.55</v>
      </c>
      <c r="F190" s="16">
        <v>0</v>
      </c>
      <c r="G190" s="16"/>
    </row>
    <row r="191" spans="1:7" x14ac:dyDescent="0.25">
      <c r="A191" s="13" t="s">
        <v>2770</v>
      </c>
      <c r="B191" s="31" t="s">
        <v>2771</v>
      </c>
      <c r="C191" s="31" t="s">
        <v>561</v>
      </c>
      <c r="D191" s="14">
        <v>1800</v>
      </c>
      <c r="E191" s="15">
        <v>41.86</v>
      </c>
      <c r="F191" s="16">
        <v>0</v>
      </c>
      <c r="G191" s="16"/>
    </row>
    <row r="192" spans="1:7" x14ac:dyDescent="0.25">
      <c r="A192" s="13" t="s">
        <v>859</v>
      </c>
      <c r="B192" s="31" t="s">
        <v>860</v>
      </c>
      <c r="C192" s="31" t="s">
        <v>363</v>
      </c>
      <c r="D192" s="14">
        <v>1950</v>
      </c>
      <c r="E192" s="15">
        <v>28.14</v>
      </c>
      <c r="F192" s="16">
        <v>0</v>
      </c>
      <c r="G192" s="16"/>
    </row>
    <row r="193" spans="1:7" x14ac:dyDescent="0.25">
      <c r="A193" s="13" t="s">
        <v>410</v>
      </c>
      <c r="B193" s="31" t="s">
        <v>411</v>
      </c>
      <c r="C193" s="31" t="s">
        <v>363</v>
      </c>
      <c r="D193" s="14">
        <v>200</v>
      </c>
      <c r="E193" s="15">
        <v>10.130000000000001</v>
      </c>
      <c r="F193" s="16">
        <v>0</v>
      </c>
      <c r="G193" s="16"/>
    </row>
    <row r="194" spans="1:7" x14ac:dyDescent="0.25">
      <c r="A194" s="13" t="s">
        <v>540</v>
      </c>
      <c r="B194" s="31" t="s">
        <v>541</v>
      </c>
      <c r="C194" s="31" t="s">
        <v>542</v>
      </c>
      <c r="D194" s="14">
        <v>350</v>
      </c>
      <c r="E194" s="15">
        <v>9.8800000000000008</v>
      </c>
      <c r="F194" s="16">
        <v>0</v>
      </c>
      <c r="G194" s="16"/>
    </row>
    <row r="195" spans="1:7" x14ac:dyDescent="0.25">
      <c r="A195" s="13" t="s">
        <v>1131</v>
      </c>
      <c r="B195" s="31" t="s">
        <v>1132</v>
      </c>
      <c r="C195" s="31" t="s">
        <v>865</v>
      </c>
      <c r="D195" s="14">
        <v>600</v>
      </c>
      <c r="E195" s="15">
        <v>8.73</v>
      </c>
      <c r="F195" s="16">
        <v>0</v>
      </c>
      <c r="G195" s="16"/>
    </row>
    <row r="196" spans="1:7" x14ac:dyDescent="0.25">
      <c r="A196" s="13" t="s">
        <v>1081</v>
      </c>
      <c r="B196" s="31" t="s">
        <v>1082</v>
      </c>
      <c r="C196" s="31" t="s">
        <v>363</v>
      </c>
      <c r="D196" s="14">
        <v>625</v>
      </c>
      <c r="E196" s="15">
        <v>7.61</v>
      </c>
      <c r="F196" s="16">
        <v>0</v>
      </c>
      <c r="G196" s="16"/>
    </row>
    <row r="197" spans="1:7" x14ac:dyDescent="0.25">
      <c r="A197" s="13" t="s">
        <v>1838</v>
      </c>
      <c r="B197" s="31" t="s">
        <v>1839</v>
      </c>
      <c r="C197" s="31" t="s">
        <v>875</v>
      </c>
      <c r="D197" s="14">
        <v>456</v>
      </c>
      <c r="E197" s="15">
        <v>4.67</v>
      </c>
      <c r="F197" s="16">
        <v>0</v>
      </c>
      <c r="G197" s="16"/>
    </row>
    <row r="198" spans="1:7" x14ac:dyDescent="0.25">
      <c r="A198" s="17" t="s">
        <v>230</v>
      </c>
      <c r="B198" s="32"/>
      <c r="C198" s="32"/>
      <c r="D198" s="18"/>
      <c r="E198" s="37">
        <v>913740.67</v>
      </c>
      <c r="F198" s="38">
        <v>0.70809999999999995</v>
      </c>
      <c r="G198" s="21"/>
    </row>
    <row r="199" spans="1:7" x14ac:dyDescent="0.25">
      <c r="A199" s="17" t="s">
        <v>487</v>
      </c>
      <c r="B199" s="31"/>
      <c r="C199" s="31"/>
      <c r="D199" s="14"/>
      <c r="E199" s="15"/>
      <c r="F199" s="16"/>
      <c r="G199" s="16"/>
    </row>
    <row r="200" spans="1:7" x14ac:dyDescent="0.25">
      <c r="A200" s="17" t="s">
        <v>230</v>
      </c>
      <c r="B200" s="31"/>
      <c r="C200" s="31"/>
      <c r="D200" s="14"/>
      <c r="E200" s="39" t="s">
        <v>130</v>
      </c>
      <c r="F200" s="40" t="s">
        <v>130</v>
      </c>
      <c r="G200" s="16"/>
    </row>
    <row r="201" spans="1:7" x14ac:dyDescent="0.25">
      <c r="A201" s="24" t="s">
        <v>237</v>
      </c>
      <c r="B201" s="33"/>
      <c r="C201" s="33"/>
      <c r="D201" s="25"/>
      <c r="E201" s="28">
        <v>913740.67</v>
      </c>
      <c r="F201" s="29">
        <v>0.70809999999999995</v>
      </c>
      <c r="G201" s="21"/>
    </row>
    <row r="202" spans="1:7" x14ac:dyDescent="0.25">
      <c r="A202" s="13"/>
      <c r="B202" s="31"/>
      <c r="C202" s="31"/>
      <c r="D202" s="14"/>
      <c r="E202" s="15"/>
      <c r="F202" s="16"/>
      <c r="G202" s="16"/>
    </row>
    <row r="203" spans="1:7" x14ac:dyDescent="0.25">
      <c r="A203" s="17" t="s">
        <v>488</v>
      </c>
      <c r="B203" s="31"/>
      <c r="C203" s="31"/>
      <c r="D203" s="14"/>
      <c r="E203" s="15"/>
      <c r="F203" s="16"/>
      <c r="G203" s="16"/>
    </row>
    <row r="204" spans="1:7" x14ac:dyDescent="0.25">
      <c r="A204" s="17" t="s">
        <v>489</v>
      </c>
      <c r="B204" s="31"/>
      <c r="C204" s="31"/>
      <c r="D204" s="14"/>
      <c r="E204" s="15"/>
      <c r="F204" s="16"/>
      <c r="G204" s="16"/>
    </row>
    <row r="205" spans="1:7" x14ac:dyDescent="0.25">
      <c r="A205" s="13" t="s">
        <v>2892</v>
      </c>
      <c r="B205" s="31"/>
      <c r="C205" s="31" t="s">
        <v>875</v>
      </c>
      <c r="D205" s="44">
        <v>-456</v>
      </c>
      <c r="E205" s="35">
        <v>-4.7</v>
      </c>
      <c r="F205" s="36">
        <v>-3.0000000000000001E-6</v>
      </c>
      <c r="G205" s="16"/>
    </row>
    <row r="206" spans="1:7" x14ac:dyDescent="0.25">
      <c r="A206" s="13" t="s">
        <v>2893</v>
      </c>
      <c r="B206" s="31"/>
      <c r="C206" s="31" t="s">
        <v>363</v>
      </c>
      <c r="D206" s="44">
        <v>-625</v>
      </c>
      <c r="E206" s="35">
        <v>-7.62</v>
      </c>
      <c r="F206" s="36">
        <v>-5.0000000000000004E-6</v>
      </c>
      <c r="G206" s="16"/>
    </row>
    <row r="207" spans="1:7" x14ac:dyDescent="0.25">
      <c r="A207" s="13" t="s">
        <v>2894</v>
      </c>
      <c r="B207" s="31"/>
      <c r="C207" s="31" t="s">
        <v>865</v>
      </c>
      <c r="D207" s="44">
        <v>-600</v>
      </c>
      <c r="E207" s="35">
        <v>-8.77</v>
      </c>
      <c r="F207" s="36">
        <v>-6.0000000000000002E-6</v>
      </c>
      <c r="G207" s="16"/>
    </row>
    <row r="208" spans="1:7" x14ac:dyDescent="0.25">
      <c r="A208" s="13" t="s">
        <v>2895</v>
      </c>
      <c r="B208" s="31"/>
      <c r="C208" s="31" t="s">
        <v>542</v>
      </c>
      <c r="D208" s="44">
        <v>-350</v>
      </c>
      <c r="E208" s="35">
        <v>-9.8800000000000008</v>
      </c>
      <c r="F208" s="36">
        <v>-6.9999999999999999E-6</v>
      </c>
      <c r="G208" s="16"/>
    </row>
    <row r="209" spans="1:7" x14ac:dyDescent="0.25">
      <c r="A209" s="13" t="s">
        <v>491</v>
      </c>
      <c r="B209" s="31"/>
      <c r="C209" s="31" t="s">
        <v>363</v>
      </c>
      <c r="D209" s="44">
        <v>-200</v>
      </c>
      <c r="E209" s="35">
        <v>-10.09</v>
      </c>
      <c r="F209" s="36">
        <v>-6.9999999999999999E-6</v>
      </c>
      <c r="G209" s="16"/>
    </row>
    <row r="210" spans="1:7" x14ac:dyDescent="0.25">
      <c r="A210" s="13" t="s">
        <v>2896</v>
      </c>
      <c r="B210" s="31"/>
      <c r="C210" s="31" t="s">
        <v>363</v>
      </c>
      <c r="D210" s="44">
        <v>-1950</v>
      </c>
      <c r="E210" s="35">
        <v>-28.24</v>
      </c>
      <c r="F210" s="36">
        <v>-2.0999999999999999E-5</v>
      </c>
      <c r="G210" s="16"/>
    </row>
    <row r="211" spans="1:7" x14ac:dyDescent="0.25">
      <c r="A211" s="13" t="s">
        <v>2897</v>
      </c>
      <c r="B211" s="31"/>
      <c r="C211" s="31" t="s">
        <v>561</v>
      </c>
      <c r="D211" s="44">
        <v>-1800</v>
      </c>
      <c r="E211" s="35">
        <v>-42.06</v>
      </c>
      <c r="F211" s="36">
        <v>-3.1999999999999999E-5</v>
      </c>
      <c r="G211" s="16"/>
    </row>
    <row r="212" spans="1:7" x14ac:dyDescent="0.25">
      <c r="A212" s="13" t="s">
        <v>2898</v>
      </c>
      <c r="B212" s="31"/>
      <c r="C212" s="31" t="s">
        <v>470</v>
      </c>
      <c r="D212" s="44">
        <v>-1250</v>
      </c>
      <c r="E212" s="35">
        <v>-43.72</v>
      </c>
      <c r="F212" s="36">
        <v>-3.3000000000000003E-5</v>
      </c>
      <c r="G212" s="16"/>
    </row>
    <row r="213" spans="1:7" x14ac:dyDescent="0.25">
      <c r="A213" s="13" t="s">
        <v>2899</v>
      </c>
      <c r="B213" s="31"/>
      <c r="C213" s="31" t="s">
        <v>501</v>
      </c>
      <c r="D213" s="44">
        <v>-19525</v>
      </c>
      <c r="E213" s="35">
        <v>-49.31</v>
      </c>
      <c r="F213" s="36">
        <v>-3.8000000000000002E-5</v>
      </c>
      <c r="G213" s="16"/>
    </row>
    <row r="214" spans="1:7" x14ac:dyDescent="0.25">
      <c r="A214" s="13" t="s">
        <v>2900</v>
      </c>
      <c r="B214" s="31"/>
      <c r="C214" s="31" t="s">
        <v>440</v>
      </c>
      <c r="D214" s="44">
        <v>-2400</v>
      </c>
      <c r="E214" s="35">
        <v>-51.8</v>
      </c>
      <c r="F214" s="36">
        <v>-4.0000000000000003E-5</v>
      </c>
      <c r="G214" s="16"/>
    </row>
    <row r="215" spans="1:7" x14ac:dyDescent="0.25">
      <c r="A215" s="13" t="s">
        <v>2901</v>
      </c>
      <c r="B215" s="31"/>
      <c r="C215" s="31" t="s">
        <v>349</v>
      </c>
      <c r="D215" s="44">
        <v>-1950</v>
      </c>
      <c r="E215" s="35">
        <v>-65.040000000000006</v>
      </c>
      <c r="F215" s="36">
        <v>-5.0000000000000002E-5</v>
      </c>
      <c r="G215" s="16"/>
    </row>
    <row r="216" spans="1:7" x14ac:dyDescent="0.25">
      <c r="A216" s="13" t="s">
        <v>2902</v>
      </c>
      <c r="B216" s="31"/>
      <c r="C216" s="31" t="s">
        <v>349</v>
      </c>
      <c r="D216" s="44">
        <v>-14725</v>
      </c>
      <c r="E216" s="35">
        <v>-74.48</v>
      </c>
      <c r="F216" s="36">
        <v>-5.7000000000000003E-5</v>
      </c>
      <c r="G216" s="16"/>
    </row>
    <row r="217" spans="1:7" x14ac:dyDescent="0.25">
      <c r="A217" s="13" t="s">
        <v>2903</v>
      </c>
      <c r="B217" s="31"/>
      <c r="C217" s="31" t="s">
        <v>532</v>
      </c>
      <c r="D217" s="44">
        <v>-4250</v>
      </c>
      <c r="E217" s="35">
        <v>-79.44</v>
      </c>
      <c r="F217" s="36">
        <v>-6.0999999999999999E-5</v>
      </c>
      <c r="G217" s="16"/>
    </row>
    <row r="218" spans="1:7" x14ac:dyDescent="0.25">
      <c r="A218" s="13" t="s">
        <v>2018</v>
      </c>
      <c r="B218" s="31"/>
      <c r="C218" s="31" t="s">
        <v>525</v>
      </c>
      <c r="D218" s="44">
        <v>-5400</v>
      </c>
      <c r="E218" s="35">
        <v>-108.89</v>
      </c>
      <c r="F218" s="36">
        <v>-8.3999999999999995E-5</v>
      </c>
      <c r="G218" s="16"/>
    </row>
    <row r="219" spans="1:7" x14ac:dyDescent="0.25">
      <c r="A219" s="13" t="s">
        <v>2904</v>
      </c>
      <c r="B219" s="31"/>
      <c r="C219" s="31" t="s">
        <v>478</v>
      </c>
      <c r="D219" s="44">
        <v>-8125</v>
      </c>
      <c r="E219" s="35">
        <v>-111.11</v>
      </c>
      <c r="F219" s="36">
        <v>-8.6000000000000003E-5</v>
      </c>
      <c r="G219" s="16"/>
    </row>
    <row r="220" spans="1:7" x14ac:dyDescent="0.25">
      <c r="A220" s="13" t="s">
        <v>2905</v>
      </c>
      <c r="B220" s="31"/>
      <c r="C220" s="31" t="s">
        <v>355</v>
      </c>
      <c r="D220" s="44">
        <v>-101325</v>
      </c>
      <c r="E220" s="35">
        <v>-114.68</v>
      </c>
      <c r="F220" s="36">
        <v>-8.7999999999999998E-5</v>
      </c>
      <c r="G220" s="16"/>
    </row>
    <row r="221" spans="1:7" x14ac:dyDescent="0.25">
      <c r="A221" s="13" t="s">
        <v>2906</v>
      </c>
      <c r="B221" s="31"/>
      <c r="C221" s="31" t="s">
        <v>376</v>
      </c>
      <c r="D221" s="44">
        <v>-4125</v>
      </c>
      <c r="E221" s="35">
        <v>-118.94</v>
      </c>
      <c r="F221" s="36">
        <v>-9.2E-5</v>
      </c>
      <c r="G221" s="16"/>
    </row>
    <row r="222" spans="1:7" x14ac:dyDescent="0.25">
      <c r="A222" s="13" t="s">
        <v>2907</v>
      </c>
      <c r="B222" s="31"/>
      <c r="C222" s="31" t="s">
        <v>561</v>
      </c>
      <c r="D222" s="44">
        <v>-4875</v>
      </c>
      <c r="E222" s="35">
        <v>-137.68</v>
      </c>
      <c r="F222" s="36">
        <v>-1.06E-4</v>
      </c>
      <c r="G222" s="16"/>
    </row>
    <row r="223" spans="1:7" x14ac:dyDescent="0.25">
      <c r="A223" s="13" t="s">
        <v>2908</v>
      </c>
      <c r="B223" s="31"/>
      <c r="C223" s="31" t="s">
        <v>360</v>
      </c>
      <c r="D223" s="44">
        <v>-8800</v>
      </c>
      <c r="E223" s="35">
        <v>-158.5</v>
      </c>
      <c r="F223" s="36">
        <v>-1.22E-4</v>
      </c>
      <c r="G223" s="16"/>
    </row>
    <row r="224" spans="1:7" x14ac:dyDescent="0.25">
      <c r="A224" s="13" t="s">
        <v>2909</v>
      </c>
      <c r="B224" s="31"/>
      <c r="C224" s="31" t="s">
        <v>355</v>
      </c>
      <c r="D224" s="44">
        <v>-16500</v>
      </c>
      <c r="E224" s="35">
        <v>-165.23</v>
      </c>
      <c r="F224" s="36">
        <v>-1.2799999999999999E-4</v>
      </c>
      <c r="G224" s="16"/>
    </row>
    <row r="225" spans="1:7" x14ac:dyDescent="0.25">
      <c r="A225" s="13" t="s">
        <v>2910</v>
      </c>
      <c r="B225" s="31"/>
      <c r="C225" s="31" t="s">
        <v>355</v>
      </c>
      <c r="D225" s="44">
        <v>-168150</v>
      </c>
      <c r="E225" s="35">
        <v>-194.25</v>
      </c>
      <c r="F225" s="36">
        <v>-1.4999999999999999E-4</v>
      </c>
      <c r="G225" s="16"/>
    </row>
    <row r="226" spans="1:7" x14ac:dyDescent="0.25">
      <c r="A226" s="13" t="s">
        <v>2911</v>
      </c>
      <c r="B226" s="31"/>
      <c r="C226" s="31" t="s">
        <v>352</v>
      </c>
      <c r="D226" s="44">
        <v>-5750</v>
      </c>
      <c r="E226" s="35">
        <v>-207.34</v>
      </c>
      <c r="F226" s="36">
        <v>-1.6000000000000001E-4</v>
      </c>
      <c r="G226" s="16"/>
    </row>
    <row r="227" spans="1:7" x14ac:dyDescent="0.25">
      <c r="A227" s="13" t="s">
        <v>2912</v>
      </c>
      <c r="B227" s="31"/>
      <c r="C227" s="31" t="s">
        <v>386</v>
      </c>
      <c r="D227" s="44">
        <v>-14350</v>
      </c>
      <c r="E227" s="35">
        <v>-217.55</v>
      </c>
      <c r="F227" s="36">
        <v>-1.6799999999999999E-4</v>
      </c>
      <c r="G227" s="16"/>
    </row>
    <row r="228" spans="1:7" x14ac:dyDescent="0.25">
      <c r="A228" s="13" t="s">
        <v>2913</v>
      </c>
      <c r="B228" s="31"/>
      <c r="C228" s="31" t="s">
        <v>542</v>
      </c>
      <c r="D228" s="44">
        <v>-41250</v>
      </c>
      <c r="E228" s="35">
        <v>-219.8</v>
      </c>
      <c r="F228" s="36">
        <v>-1.7000000000000001E-4</v>
      </c>
      <c r="G228" s="16"/>
    </row>
    <row r="229" spans="1:7" x14ac:dyDescent="0.25">
      <c r="A229" s="13" t="s">
        <v>2914</v>
      </c>
      <c r="B229" s="31"/>
      <c r="C229" s="31" t="s">
        <v>417</v>
      </c>
      <c r="D229" s="44">
        <v>-155025</v>
      </c>
      <c r="E229" s="35">
        <v>-223.07</v>
      </c>
      <c r="F229" s="36">
        <v>-1.7200000000000001E-4</v>
      </c>
      <c r="G229" s="16"/>
    </row>
    <row r="230" spans="1:7" x14ac:dyDescent="0.25">
      <c r="A230" s="13" t="s">
        <v>2915</v>
      </c>
      <c r="B230" s="31"/>
      <c r="C230" s="31" t="s">
        <v>386</v>
      </c>
      <c r="D230" s="44">
        <v>-6375</v>
      </c>
      <c r="E230" s="35">
        <v>-253.66</v>
      </c>
      <c r="F230" s="36">
        <v>-1.9599999999999999E-4</v>
      </c>
      <c r="G230" s="16"/>
    </row>
    <row r="231" spans="1:7" x14ac:dyDescent="0.25">
      <c r="A231" s="13" t="s">
        <v>2916</v>
      </c>
      <c r="B231" s="31"/>
      <c r="C231" s="31" t="s">
        <v>376</v>
      </c>
      <c r="D231" s="44">
        <v>-16800</v>
      </c>
      <c r="E231" s="35">
        <v>-282.76</v>
      </c>
      <c r="F231" s="36">
        <v>-2.1900000000000001E-4</v>
      </c>
      <c r="G231" s="16"/>
    </row>
    <row r="232" spans="1:7" x14ac:dyDescent="0.25">
      <c r="A232" s="13" t="s">
        <v>2917</v>
      </c>
      <c r="B232" s="31"/>
      <c r="C232" s="31" t="s">
        <v>470</v>
      </c>
      <c r="D232" s="44">
        <v>-57000</v>
      </c>
      <c r="E232" s="35">
        <v>-285.68</v>
      </c>
      <c r="F232" s="36">
        <v>-2.2100000000000001E-4</v>
      </c>
      <c r="G232" s="16"/>
    </row>
    <row r="233" spans="1:7" x14ac:dyDescent="0.25">
      <c r="A233" s="13" t="s">
        <v>2035</v>
      </c>
      <c r="B233" s="31"/>
      <c r="C233" s="31" t="s">
        <v>396</v>
      </c>
      <c r="D233" s="44">
        <v>-49300</v>
      </c>
      <c r="E233" s="35">
        <v>-315.02999999999997</v>
      </c>
      <c r="F233" s="36">
        <v>-2.4399999999999999E-4</v>
      </c>
      <c r="G233" s="16"/>
    </row>
    <row r="234" spans="1:7" x14ac:dyDescent="0.25">
      <c r="A234" s="13" t="s">
        <v>2918</v>
      </c>
      <c r="B234" s="31"/>
      <c r="C234" s="31" t="s">
        <v>580</v>
      </c>
      <c r="D234" s="44">
        <v>-56575</v>
      </c>
      <c r="E234" s="35">
        <v>-369.55</v>
      </c>
      <c r="F234" s="36">
        <v>-2.8600000000000001E-4</v>
      </c>
      <c r="G234" s="16"/>
    </row>
    <row r="235" spans="1:7" x14ac:dyDescent="0.25">
      <c r="A235" s="13" t="s">
        <v>2919</v>
      </c>
      <c r="B235" s="31"/>
      <c r="C235" s="31" t="s">
        <v>561</v>
      </c>
      <c r="D235" s="44">
        <v>-68900</v>
      </c>
      <c r="E235" s="35">
        <v>-384.6</v>
      </c>
      <c r="F235" s="36">
        <v>-2.9799999999999998E-4</v>
      </c>
      <c r="G235" s="16"/>
    </row>
    <row r="236" spans="1:7" x14ac:dyDescent="0.25">
      <c r="A236" s="13" t="s">
        <v>2920</v>
      </c>
      <c r="B236" s="31"/>
      <c r="C236" s="31" t="s">
        <v>501</v>
      </c>
      <c r="D236" s="44">
        <v>-727750</v>
      </c>
      <c r="E236" s="35">
        <v>-418.24</v>
      </c>
      <c r="F236" s="36">
        <v>-3.2400000000000001E-4</v>
      </c>
      <c r="G236" s="16"/>
    </row>
    <row r="237" spans="1:7" x14ac:dyDescent="0.25">
      <c r="A237" s="13" t="s">
        <v>2020</v>
      </c>
      <c r="B237" s="31"/>
      <c r="C237" s="31" t="s">
        <v>414</v>
      </c>
      <c r="D237" s="44">
        <v>-9750</v>
      </c>
      <c r="E237" s="35">
        <v>-422.61</v>
      </c>
      <c r="F237" s="36">
        <v>-3.2699999999999998E-4</v>
      </c>
      <c r="G237" s="16"/>
    </row>
    <row r="238" spans="1:7" x14ac:dyDescent="0.25">
      <c r="A238" s="13" t="s">
        <v>2921</v>
      </c>
      <c r="B238" s="31"/>
      <c r="C238" s="31" t="s">
        <v>691</v>
      </c>
      <c r="D238" s="44">
        <v>-11850</v>
      </c>
      <c r="E238" s="35">
        <v>-431.74</v>
      </c>
      <c r="F238" s="36">
        <v>-3.3399999999999999E-4</v>
      </c>
      <c r="G238" s="16"/>
    </row>
    <row r="239" spans="1:7" x14ac:dyDescent="0.25">
      <c r="A239" s="13" t="s">
        <v>2922</v>
      </c>
      <c r="B239" s="31"/>
      <c r="C239" s="31" t="s">
        <v>425</v>
      </c>
      <c r="D239" s="44">
        <v>-25000</v>
      </c>
      <c r="E239" s="35">
        <v>-436.64</v>
      </c>
      <c r="F239" s="36">
        <v>-3.3799999999999998E-4</v>
      </c>
      <c r="G239" s="16"/>
    </row>
    <row r="240" spans="1:7" x14ac:dyDescent="0.25">
      <c r="A240" s="13" t="s">
        <v>2923</v>
      </c>
      <c r="B240" s="31"/>
      <c r="C240" s="31" t="s">
        <v>352</v>
      </c>
      <c r="D240" s="44">
        <v>-8375</v>
      </c>
      <c r="E240" s="35">
        <v>-446.17</v>
      </c>
      <c r="F240" s="36">
        <v>-3.4499999999999998E-4</v>
      </c>
      <c r="G240" s="16"/>
    </row>
    <row r="241" spans="1:7" x14ac:dyDescent="0.25">
      <c r="A241" s="13" t="s">
        <v>2016</v>
      </c>
      <c r="B241" s="31"/>
      <c r="C241" s="31" t="s">
        <v>425</v>
      </c>
      <c r="D241" s="44">
        <v>-48750</v>
      </c>
      <c r="E241" s="35">
        <v>-500.91</v>
      </c>
      <c r="F241" s="36">
        <v>-3.88E-4</v>
      </c>
      <c r="G241" s="16"/>
    </row>
    <row r="242" spans="1:7" x14ac:dyDescent="0.25">
      <c r="A242" s="13" t="s">
        <v>2924</v>
      </c>
      <c r="B242" s="31"/>
      <c r="C242" s="31" t="s">
        <v>603</v>
      </c>
      <c r="D242" s="44">
        <v>-69000</v>
      </c>
      <c r="E242" s="35">
        <v>-530.71</v>
      </c>
      <c r="F242" s="36">
        <v>-4.1100000000000002E-4</v>
      </c>
      <c r="G242" s="16"/>
    </row>
    <row r="243" spans="1:7" x14ac:dyDescent="0.25">
      <c r="A243" s="13" t="s">
        <v>2925</v>
      </c>
      <c r="B243" s="31"/>
      <c r="C243" s="31" t="s">
        <v>473</v>
      </c>
      <c r="D243" s="44">
        <v>-130075</v>
      </c>
      <c r="E243" s="35">
        <v>-549.11</v>
      </c>
      <c r="F243" s="36">
        <v>-4.2499999999999998E-4</v>
      </c>
      <c r="G243" s="16"/>
    </row>
    <row r="244" spans="1:7" x14ac:dyDescent="0.25">
      <c r="A244" s="13" t="s">
        <v>2019</v>
      </c>
      <c r="B244" s="31"/>
      <c r="C244" s="31" t="s">
        <v>368</v>
      </c>
      <c r="D244" s="44">
        <v>-120900</v>
      </c>
      <c r="E244" s="35">
        <v>-603.29</v>
      </c>
      <c r="F244" s="36">
        <v>-4.6700000000000002E-4</v>
      </c>
      <c r="G244" s="16"/>
    </row>
    <row r="245" spans="1:7" x14ac:dyDescent="0.25">
      <c r="A245" s="13" t="s">
        <v>2926</v>
      </c>
      <c r="B245" s="31"/>
      <c r="C245" s="31" t="s">
        <v>478</v>
      </c>
      <c r="D245" s="44">
        <v>-51300</v>
      </c>
      <c r="E245" s="35">
        <v>-619.5</v>
      </c>
      <c r="F245" s="36">
        <v>-4.8000000000000001E-4</v>
      </c>
      <c r="G245" s="16"/>
    </row>
    <row r="246" spans="1:7" x14ac:dyDescent="0.25">
      <c r="A246" s="13" t="s">
        <v>2927</v>
      </c>
      <c r="B246" s="31"/>
      <c r="C246" s="31" t="s">
        <v>376</v>
      </c>
      <c r="D246" s="44">
        <v>-45600</v>
      </c>
      <c r="E246" s="35">
        <v>-644.6</v>
      </c>
      <c r="F246" s="36">
        <v>-4.9899999999999999E-4</v>
      </c>
      <c r="G246" s="16"/>
    </row>
    <row r="247" spans="1:7" x14ac:dyDescent="0.25">
      <c r="A247" s="13" t="s">
        <v>2928</v>
      </c>
      <c r="B247" s="31"/>
      <c r="C247" s="31" t="s">
        <v>580</v>
      </c>
      <c r="D247" s="44">
        <v>-81250</v>
      </c>
      <c r="E247" s="35">
        <v>-644.84</v>
      </c>
      <c r="F247" s="36">
        <v>-4.9899999999999999E-4</v>
      </c>
      <c r="G247" s="16"/>
    </row>
    <row r="248" spans="1:7" x14ac:dyDescent="0.25">
      <c r="A248" s="13" t="s">
        <v>2929</v>
      </c>
      <c r="B248" s="31"/>
      <c r="C248" s="31" t="s">
        <v>376</v>
      </c>
      <c r="D248" s="44">
        <v>-123000</v>
      </c>
      <c r="E248" s="35">
        <v>-661.49</v>
      </c>
      <c r="F248" s="36">
        <v>-5.1199999999999998E-4</v>
      </c>
      <c r="G248" s="16"/>
    </row>
    <row r="249" spans="1:7" x14ac:dyDescent="0.25">
      <c r="A249" s="13" t="s">
        <v>2930</v>
      </c>
      <c r="B249" s="31"/>
      <c r="C249" s="31" t="s">
        <v>363</v>
      </c>
      <c r="D249" s="44">
        <v>-2620</v>
      </c>
      <c r="E249" s="35">
        <v>-687.11</v>
      </c>
      <c r="F249" s="36">
        <v>-5.3200000000000003E-4</v>
      </c>
      <c r="G249" s="16"/>
    </row>
    <row r="250" spans="1:7" x14ac:dyDescent="0.25">
      <c r="A250" s="13" t="s">
        <v>2931</v>
      </c>
      <c r="B250" s="31"/>
      <c r="C250" s="31" t="s">
        <v>1076</v>
      </c>
      <c r="D250" s="44">
        <v>-357500</v>
      </c>
      <c r="E250" s="35">
        <v>-715.18</v>
      </c>
      <c r="F250" s="36">
        <v>-5.5400000000000002E-4</v>
      </c>
      <c r="G250" s="16"/>
    </row>
    <row r="251" spans="1:7" x14ac:dyDescent="0.25">
      <c r="A251" s="13" t="s">
        <v>2932</v>
      </c>
      <c r="B251" s="31"/>
      <c r="C251" s="31" t="s">
        <v>363</v>
      </c>
      <c r="D251" s="44">
        <v>-51350</v>
      </c>
      <c r="E251" s="35">
        <v>-750.87</v>
      </c>
      <c r="F251" s="36">
        <v>-5.8100000000000003E-4</v>
      </c>
      <c r="G251" s="16"/>
    </row>
    <row r="252" spans="1:7" x14ac:dyDescent="0.25">
      <c r="A252" s="13" t="s">
        <v>2933</v>
      </c>
      <c r="B252" s="31"/>
      <c r="C252" s="31" t="s">
        <v>1076</v>
      </c>
      <c r="D252" s="44">
        <v>-162500</v>
      </c>
      <c r="E252" s="35">
        <v>-793.24</v>
      </c>
      <c r="F252" s="36">
        <v>-6.1399999999999996E-4</v>
      </c>
      <c r="G252" s="16"/>
    </row>
    <row r="253" spans="1:7" x14ac:dyDescent="0.25">
      <c r="A253" s="13" t="s">
        <v>2011</v>
      </c>
      <c r="B253" s="31"/>
      <c r="C253" s="31" t="s">
        <v>349</v>
      </c>
      <c r="D253" s="44">
        <v>-216000</v>
      </c>
      <c r="E253" s="35">
        <v>-811.4</v>
      </c>
      <c r="F253" s="36">
        <v>-6.2799999999999998E-4</v>
      </c>
      <c r="G253" s="16"/>
    </row>
    <row r="254" spans="1:7" x14ac:dyDescent="0.25">
      <c r="A254" s="13" t="s">
        <v>2934</v>
      </c>
      <c r="B254" s="31"/>
      <c r="C254" s="31" t="s">
        <v>363</v>
      </c>
      <c r="D254" s="44">
        <v>-14700</v>
      </c>
      <c r="E254" s="35">
        <v>-824.65</v>
      </c>
      <c r="F254" s="36">
        <v>-6.38E-4</v>
      </c>
      <c r="G254" s="16"/>
    </row>
    <row r="255" spans="1:7" x14ac:dyDescent="0.25">
      <c r="A255" s="13" t="s">
        <v>2935</v>
      </c>
      <c r="B255" s="31"/>
      <c r="C255" s="31" t="s">
        <v>561</v>
      </c>
      <c r="D255" s="44">
        <v>-201000</v>
      </c>
      <c r="E255" s="35">
        <v>-899.37</v>
      </c>
      <c r="F255" s="36">
        <v>-6.96E-4</v>
      </c>
      <c r="G255" s="16"/>
    </row>
    <row r="256" spans="1:7" x14ac:dyDescent="0.25">
      <c r="A256" s="13" t="s">
        <v>2017</v>
      </c>
      <c r="B256" s="31"/>
      <c r="C256" s="31" t="s">
        <v>425</v>
      </c>
      <c r="D256" s="44">
        <v>-75625</v>
      </c>
      <c r="E256" s="35">
        <v>-977.08</v>
      </c>
      <c r="F256" s="36">
        <v>-7.5699999999999997E-4</v>
      </c>
      <c r="G256" s="16"/>
    </row>
    <row r="257" spans="1:7" x14ac:dyDescent="0.25">
      <c r="A257" s="13" t="s">
        <v>2936</v>
      </c>
      <c r="B257" s="31"/>
      <c r="C257" s="31" t="s">
        <v>368</v>
      </c>
      <c r="D257" s="44">
        <v>-76125</v>
      </c>
      <c r="E257" s="35">
        <v>-991.34</v>
      </c>
      <c r="F257" s="36">
        <v>-7.6800000000000002E-4</v>
      </c>
      <c r="G257" s="16"/>
    </row>
    <row r="258" spans="1:7" x14ac:dyDescent="0.25">
      <c r="A258" s="13" t="s">
        <v>2937</v>
      </c>
      <c r="B258" s="31"/>
      <c r="C258" s="31" t="s">
        <v>691</v>
      </c>
      <c r="D258" s="44">
        <v>-475000</v>
      </c>
      <c r="E258" s="35">
        <v>-1030.94</v>
      </c>
      <c r="F258" s="36">
        <v>-7.9799999999999999E-4</v>
      </c>
      <c r="G258" s="16"/>
    </row>
    <row r="259" spans="1:7" x14ac:dyDescent="0.25">
      <c r="A259" s="13" t="s">
        <v>2938</v>
      </c>
      <c r="B259" s="31"/>
      <c r="C259" s="31" t="s">
        <v>363</v>
      </c>
      <c r="D259" s="44">
        <v>-107100</v>
      </c>
      <c r="E259" s="35">
        <v>-1042.3</v>
      </c>
      <c r="F259" s="36">
        <v>-8.0699999999999999E-4</v>
      </c>
      <c r="G259" s="16"/>
    </row>
    <row r="260" spans="1:7" x14ac:dyDescent="0.25">
      <c r="A260" s="13" t="s">
        <v>2049</v>
      </c>
      <c r="B260" s="31"/>
      <c r="C260" s="31" t="s">
        <v>349</v>
      </c>
      <c r="D260" s="44">
        <v>-241400</v>
      </c>
      <c r="E260" s="35">
        <v>-1048.52</v>
      </c>
      <c r="F260" s="36">
        <v>-8.12E-4</v>
      </c>
      <c r="G260" s="16"/>
    </row>
    <row r="261" spans="1:7" x14ac:dyDescent="0.25">
      <c r="A261" s="13" t="s">
        <v>2939</v>
      </c>
      <c r="B261" s="31"/>
      <c r="C261" s="31" t="s">
        <v>532</v>
      </c>
      <c r="D261" s="44">
        <v>-96000</v>
      </c>
      <c r="E261" s="35">
        <v>-1074.3800000000001</v>
      </c>
      <c r="F261" s="36">
        <v>-8.3199999999999995E-4</v>
      </c>
      <c r="G261" s="16"/>
    </row>
    <row r="262" spans="1:7" x14ac:dyDescent="0.25">
      <c r="A262" s="13" t="s">
        <v>2940</v>
      </c>
      <c r="B262" s="31"/>
      <c r="C262" s="31" t="s">
        <v>355</v>
      </c>
      <c r="D262" s="44">
        <v>-625000</v>
      </c>
      <c r="E262" s="35">
        <v>-1089.6300000000001</v>
      </c>
      <c r="F262" s="36">
        <v>-8.4400000000000002E-4</v>
      </c>
      <c r="G262" s="16"/>
    </row>
    <row r="263" spans="1:7" x14ac:dyDescent="0.25">
      <c r="A263" s="13" t="s">
        <v>2941</v>
      </c>
      <c r="B263" s="31"/>
      <c r="C263" s="31" t="s">
        <v>352</v>
      </c>
      <c r="D263" s="44">
        <v>-19700</v>
      </c>
      <c r="E263" s="35">
        <v>-1129.8499999999999</v>
      </c>
      <c r="F263" s="36">
        <v>-8.7500000000000002E-4</v>
      </c>
      <c r="G263" s="16"/>
    </row>
    <row r="264" spans="1:7" x14ac:dyDescent="0.25">
      <c r="A264" s="13" t="s">
        <v>2942</v>
      </c>
      <c r="B264" s="31"/>
      <c r="C264" s="31" t="s">
        <v>379</v>
      </c>
      <c r="D264" s="44">
        <v>-596250</v>
      </c>
      <c r="E264" s="35">
        <v>-1190.47</v>
      </c>
      <c r="F264" s="36">
        <v>-9.2199999999999997E-4</v>
      </c>
      <c r="G264" s="16"/>
    </row>
    <row r="265" spans="1:7" x14ac:dyDescent="0.25">
      <c r="A265" s="13" t="s">
        <v>2943</v>
      </c>
      <c r="B265" s="31"/>
      <c r="C265" s="31" t="s">
        <v>425</v>
      </c>
      <c r="D265" s="44">
        <v>-543200</v>
      </c>
      <c r="E265" s="35">
        <v>-1255.23</v>
      </c>
      <c r="F265" s="36">
        <v>-9.7199999999999999E-4</v>
      </c>
      <c r="G265" s="16"/>
    </row>
    <row r="266" spans="1:7" x14ac:dyDescent="0.25">
      <c r="A266" s="13" t="s">
        <v>2944</v>
      </c>
      <c r="B266" s="31"/>
      <c r="C266" s="31" t="s">
        <v>470</v>
      </c>
      <c r="D266" s="44">
        <v>-215445</v>
      </c>
      <c r="E266" s="35">
        <v>-1304.8399999999999</v>
      </c>
      <c r="F266" s="36">
        <v>-1.011E-3</v>
      </c>
      <c r="G266" s="16"/>
    </row>
    <row r="267" spans="1:7" x14ac:dyDescent="0.25">
      <c r="A267" s="13" t="s">
        <v>2945</v>
      </c>
      <c r="B267" s="31"/>
      <c r="C267" s="31" t="s">
        <v>865</v>
      </c>
      <c r="D267" s="44">
        <v>-24900</v>
      </c>
      <c r="E267" s="35">
        <v>-1363.65</v>
      </c>
      <c r="F267" s="36">
        <v>-1.0560000000000001E-3</v>
      </c>
      <c r="G267" s="16"/>
    </row>
    <row r="268" spans="1:7" x14ac:dyDescent="0.25">
      <c r="A268" s="13" t="s">
        <v>2946</v>
      </c>
      <c r="B268" s="31"/>
      <c r="C268" s="31" t="s">
        <v>525</v>
      </c>
      <c r="D268" s="44">
        <v>-148750</v>
      </c>
      <c r="E268" s="35">
        <v>-1369.69</v>
      </c>
      <c r="F268" s="36">
        <v>-1.0610000000000001E-3</v>
      </c>
      <c r="G268" s="16"/>
    </row>
    <row r="269" spans="1:7" x14ac:dyDescent="0.25">
      <c r="A269" s="13" t="s">
        <v>2947</v>
      </c>
      <c r="B269" s="31"/>
      <c r="C269" s="31" t="s">
        <v>360</v>
      </c>
      <c r="D269" s="44">
        <v>-48900</v>
      </c>
      <c r="E269" s="35">
        <v>-1398.42</v>
      </c>
      <c r="F269" s="36">
        <v>-1.083E-3</v>
      </c>
      <c r="G269" s="16"/>
    </row>
    <row r="270" spans="1:7" x14ac:dyDescent="0.25">
      <c r="A270" s="13" t="s">
        <v>2948</v>
      </c>
      <c r="B270" s="31"/>
      <c r="C270" s="31" t="s">
        <v>368</v>
      </c>
      <c r="D270" s="44">
        <v>-414000</v>
      </c>
      <c r="E270" s="35">
        <v>-1426.64</v>
      </c>
      <c r="F270" s="36">
        <v>-1.1050000000000001E-3</v>
      </c>
      <c r="G270" s="16"/>
    </row>
    <row r="271" spans="1:7" x14ac:dyDescent="0.25">
      <c r="A271" s="13" t="s">
        <v>2949</v>
      </c>
      <c r="B271" s="31"/>
      <c r="C271" s="31" t="s">
        <v>417</v>
      </c>
      <c r="D271" s="44">
        <v>-197500</v>
      </c>
      <c r="E271" s="35">
        <v>-1486.98</v>
      </c>
      <c r="F271" s="36">
        <v>-1.152E-3</v>
      </c>
      <c r="G271" s="16"/>
    </row>
    <row r="272" spans="1:7" x14ac:dyDescent="0.25">
      <c r="A272" s="13" t="s">
        <v>2059</v>
      </c>
      <c r="B272" s="31"/>
      <c r="C272" s="31" t="s">
        <v>376</v>
      </c>
      <c r="D272" s="44">
        <v>-24700</v>
      </c>
      <c r="E272" s="35">
        <v>-1498.93</v>
      </c>
      <c r="F272" s="36">
        <v>-1.1609999999999999E-3</v>
      </c>
      <c r="G272" s="16"/>
    </row>
    <row r="273" spans="1:7" x14ac:dyDescent="0.25">
      <c r="A273" s="13" t="s">
        <v>2950</v>
      </c>
      <c r="B273" s="31"/>
      <c r="C273" s="31" t="s">
        <v>352</v>
      </c>
      <c r="D273" s="44">
        <v>-903750</v>
      </c>
      <c r="E273" s="35">
        <v>-1582.01</v>
      </c>
      <c r="F273" s="36">
        <v>-1.225E-3</v>
      </c>
      <c r="G273" s="16"/>
    </row>
    <row r="274" spans="1:7" x14ac:dyDescent="0.25">
      <c r="A274" s="13" t="s">
        <v>2951</v>
      </c>
      <c r="B274" s="31"/>
      <c r="C274" s="31" t="s">
        <v>561</v>
      </c>
      <c r="D274" s="44">
        <v>-55000</v>
      </c>
      <c r="E274" s="35">
        <v>-1589.09</v>
      </c>
      <c r="F274" s="36">
        <v>-1.2310000000000001E-3</v>
      </c>
      <c r="G274" s="16"/>
    </row>
    <row r="275" spans="1:7" x14ac:dyDescent="0.25">
      <c r="A275" s="13" t="s">
        <v>2952</v>
      </c>
      <c r="B275" s="31"/>
      <c r="C275" s="31" t="s">
        <v>417</v>
      </c>
      <c r="D275" s="44">
        <v>-434700</v>
      </c>
      <c r="E275" s="35">
        <v>-1592.52</v>
      </c>
      <c r="F275" s="36">
        <v>-1.2329999999999999E-3</v>
      </c>
      <c r="G275" s="16"/>
    </row>
    <row r="276" spans="1:7" x14ac:dyDescent="0.25">
      <c r="A276" s="13" t="s">
        <v>2953</v>
      </c>
      <c r="B276" s="31"/>
      <c r="C276" s="31" t="s">
        <v>532</v>
      </c>
      <c r="D276" s="44">
        <v>-260250</v>
      </c>
      <c r="E276" s="35">
        <v>-1610.04</v>
      </c>
      <c r="F276" s="36">
        <v>-1.2470000000000001E-3</v>
      </c>
      <c r="G276" s="16"/>
    </row>
    <row r="277" spans="1:7" x14ac:dyDescent="0.25">
      <c r="A277" s="13" t="s">
        <v>2954</v>
      </c>
      <c r="B277" s="31"/>
      <c r="C277" s="31" t="s">
        <v>352</v>
      </c>
      <c r="D277" s="44">
        <v>-122850</v>
      </c>
      <c r="E277" s="35">
        <v>-1618.61</v>
      </c>
      <c r="F277" s="36">
        <v>-1.2539999999999999E-3</v>
      </c>
      <c r="G277" s="16"/>
    </row>
    <row r="278" spans="1:7" x14ac:dyDescent="0.25">
      <c r="A278" s="13" t="s">
        <v>2955</v>
      </c>
      <c r="B278" s="31"/>
      <c r="C278" s="31" t="s">
        <v>396</v>
      </c>
      <c r="D278" s="44">
        <v>-27075</v>
      </c>
      <c r="E278" s="35">
        <v>-1651.3</v>
      </c>
      <c r="F278" s="36">
        <v>-1.279E-3</v>
      </c>
      <c r="G278" s="16"/>
    </row>
    <row r="279" spans="1:7" x14ac:dyDescent="0.25">
      <c r="A279" s="13" t="s">
        <v>2956</v>
      </c>
      <c r="B279" s="31"/>
      <c r="C279" s="31" t="s">
        <v>414</v>
      </c>
      <c r="D279" s="44">
        <v>-218000</v>
      </c>
      <c r="E279" s="35">
        <v>-1694.51</v>
      </c>
      <c r="F279" s="36">
        <v>-1.312E-3</v>
      </c>
      <c r="G279" s="16"/>
    </row>
    <row r="280" spans="1:7" x14ac:dyDescent="0.25">
      <c r="A280" s="13" t="s">
        <v>2957</v>
      </c>
      <c r="B280" s="31"/>
      <c r="C280" s="31" t="s">
        <v>417</v>
      </c>
      <c r="D280" s="44">
        <v>-333750</v>
      </c>
      <c r="E280" s="35">
        <v>-1704.13</v>
      </c>
      <c r="F280" s="36">
        <v>-1.32E-3</v>
      </c>
      <c r="G280" s="16"/>
    </row>
    <row r="281" spans="1:7" x14ac:dyDescent="0.25">
      <c r="A281" s="13" t="s">
        <v>2958</v>
      </c>
      <c r="B281" s="31"/>
      <c r="C281" s="31" t="s">
        <v>425</v>
      </c>
      <c r="D281" s="44">
        <v>-958500</v>
      </c>
      <c r="E281" s="35">
        <v>-1725.59</v>
      </c>
      <c r="F281" s="36">
        <v>-1.3370000000000001E-3</v>
      </c>
      <c r="G281" s="16"/>
    </row>
    <row r="282" spans="1:7" x14ac:dyDescent="0.25">
      <c r="A282" s="13" t="s">
        <v>2959</v>
      </c>
      <c r="B282" s="31"/>
      <c r="C282" s="31" t="s">
        <v>355</v>
      </c>
      <c r="D282" s="44">
        <v>-9022000</v>
      </c>
      <c r="E282" s="35">
        <v>-1743.95</v>
      </c>
      <c r="F282" s="36">
        <v>-1.351E-3</v>
      </c>
      <c r="G282" s="16"/>
    </row>
    <row r="283" spans="1:7" x14ac:dyDescent="0.25">
      <c r="A283" s="13" t="s">
        <v>2960</v>
      </c>
      <c r="B283" s="31"/>
      <c r="C283" s="31" t="s">
        <v>355</v>
      </c>
      <c r="D283" s="44">
        <v>-2775000</v>
      </c>
      <c r="E283" s="35">
        <v>-1761.85</v>
      </c>
      <c r="F283" s="36">
        <v>-1.3649999999999999E-3</v>
      </c>
      <c r="G283" s="16"/>
    </row>
    <row r="284" spans="1:7" x14ac:dyDescent="0.25">
      <c r="A284" s="13" t="s">
        <v>2961</v>
      </c>
      <c r="B284" s="31"/>
      <c r="C284" s="31" t="s">
        <v>360</v>
      </c>
      <c r="D284" s="44">
        <v>-247000</v>
      </c>
      <c r="E284" s="35">
        <v>-1852.5</v>
      </c>
      <c r="F284" s="36">
        <v>-1.4350000000000001E-3</v>
      </c>
      <c r="G284" s="16"/>
    </row>
    <row r="285" spans="1:7" x14ac:dyDescent="0.25">
      <c r="A285" s="13" t="s">
        <v>2962</v>
      </c>
      <c r="B285" s="31"/>
      <c r="C285" s="31" t="s">
        <v>532</v>
      </c>
      <c r="D285" s="44">
        <v>-127875</v>
      </c>
      <c r="E285" s="35">
        <v>-1903.42</v>
      </c>
      <c r="F285" s="36">
        <v>-1.474E-3</v>
      </c>
      <c r="G285" s="16"/>
    </row>
    <row r="286" spans="1:7" x14ac:dyDescent="0.25">
      <c r="A286" s="13" t="s">
        <v>2047</v>
      </c>
      <c r="B286" s="31"/>
      <c r="C286" s="31" t="s">
        <v>532</v>
      </c>
      <c r="D286" s="44">
        <v>-300300</v>
      </c>
      <c r="E286" s="35">
        <v>-1924.62</v>
      </c>
      <c r="F286" s="36">
        <v>-1.4909999999999999E-3</v>
      </c>
      <c r="G286" s="16"/>
    </row>
    <row r="287" spans="1:7" x14ac:dyDescent="0.25">
      <c r="A287" s="13" t="s">
        <v>2036</v>
      </c>
      <c r="B287" s="31"/>
      <c r="C287" s="31" t="s">
        <v>373</v>
      </c>
      <c r="D287" s="44">
        <v>-52350</v>
      </c>
      <c r="E287" s="35">
        <v>-1926.61</v>
      </c>
      <c r="F287" s="36">
        <v>-1.4920000000000001E-3</v>
      </c>
      <c r="G287" s="16"/>
    </row>
    <row r="288" spans="1:7" x14ac:dyDescent="0.25">
      <c r="A288" s="13" t="s">
        <v>2963</v>
      </c>
      <c r="B288" s="31"/>
      <c r="C288" s="31" t="s">
        <v>368</v>
      </c>
      <c r="D288" s="44">
        <v>-123500</v>
      </c>
      <c r="E288" s="35">
        <v>-1940.37</v>
      </c>
      <c r="F288" s="36">
        <v>-1.503E-3</v>
      </c>
      <c r="G288" s="16"/>
    </row>
    <row r="289" spans="1:7" x14ac:dyDescent="0.25">
      <c r="A289" s="13" t="s">
        <v>2964</v>
      </c>
      <c r="B289" s="31"/>
      <c r="C289" s="31" t="s">
        <v>2217</v>
      </c>
      <c r="D289" s="44">
        <v>-178266</v>
      </c>
      <c r="E289" s="35">
        <v>-1948.45</v>
      </c>
      <c r="F289" s="36">
        <v>-1.5089999999999999E-3</v>
      </c>
      <c r="G289" s="16"/>
    </row>
    <row r="290" spans="1:7" x14ac:dyDescent="0.25">
      <c r="A290" s="13" t="s">
        <v>2965</v>
      </c>
      <c r="B290" s="31"/>
      <c r="C290" s="31" t="s">
        <v>368</v>
      </c>
      <c r="D290" s="44">
        <v>-85800</v>
      </c>
      <c r="E290" s="35">
        <v>-1982.32</v>
      </c>
      <c r="F290" s="36">
        <v>-1.5349999999999999E-3</v>
      </c>
      <c r="G290" s="16"/>
    </row>
    <row r="291" spans="1:7" x14ac:dyDescent="0.25">
      <c r="A291" s="13" t="s">
        <v>2966</v>
      </c>
      <c r="B291" s="31"/>
      <c r="C291" s="31" t="s">
        <v>437</v>
      </c>
      <c r="D291" s="44">
        <v>-1618500</v>
      </c>
      <c r="E291" s="35">
        <v>-2091.91</v>
      </c>
      <c r="F291" s="36">
        <v>-1.6199999999999999E-3</v>
      </c>
      <c r="G291" s="16"/>
    </row>
    <row r="292" spans="1:7" x14ac:dyDescent="0.25">
      <c r="A292" s="13" t="s">
        <v>2967</v>
      </c>
      <c r="B292" s="31"/>
      <c r="C292" s="31" t="s">
        <v>440</v>
      </c>
      <c r="D292" s="44">
        <v>-392000</v>
      </c>
      <c r="E292" s="35">
        <v>-2116.6</v>
      </c>
      <c r="F292" s="36">
        <v>-1.64E-3</v>
      </c>
      <c r="G292" s="16"/>
    </row>
    <row r="293" spans="1:7" x14ac:dyDescent="0.25">
      <c r="A293" s="13" t="s">
        <v>2968</v>
      </c>
      <c r="B293" s="31"/>
      <c r="C293" s="31" t="s">
        <v>393</v>
      </c>
      <c r="D293" s="44">
        <v>-134750</v>
      </c>
      <c r="E293" s="35">
        <v>-2206.73</v>
      </c>
      <c r="F293" s="36">
        <v>-1.709E-3</v>
      </c>
      <c r="G293" s="16"/>
    </row>
    <row r="294" spans="1:7" x14ac:dyDescent="0.25">
      <c r="A294" s="13" t="s">
        <v>2969</v>
      </c>
      <c r="B294" s="31"/>
      <c r="C294" s="31" t="s">
        <v>349</v>
      </c>
      <c r="D294" s="44">
        <v>-1558450</v>
      </c>
      <c r="E294" s="35">
        <v>-2214.56</v>
      </c>
      <c r="F294" s="36">
        <v>-1.7149999999999999E-3</v>
      </c>
      <c r="G294" s="16"/>
    </row>
    <row r="295" spans="1:7" x14ac:dyDescent="0.25">
      <c r="A295" s="13" t="s">
        <v>2970</v>
      </c>
      <c r="B295" s="31"/>
      <c r="C295" s="31" t="s">
        <v>396</v>
      </c>
      <c r="D295" s="44">
        <v>-37750</v>
      </c>
      <c r="E295" s="35">
        <v>-2231.9499999999998</v>
      </c>
      <c r="F295" s="36">
        <v>-1.7290000000000001E-3</v>
      </c>
      <c r="G295" s="16"/>
    </row>
    <row r="296" spans="1:7" x14ac:dyDescent="0.25">
      <c r="A296" s="13" t="s">
        <v>2971</v>
      </c>
      <c r="B296" s="31"/>
      <c r="C296" s="31" t="s">
        <v>363</v>
      </c>
      <c r="D296" s="44">
        <v>-412000</v>
      </c>
      <c r="E296" s="35">
        <v>-2305.7600000000002</v>
      </c>
      <c r="F296" s="36">
        <v>-1.786E-3</v>
      </c>
      <c r="G296" s="16"/>
    </row>
    <row r="297" spans="1:7" x14ac:dyDescent="0.25">
      <c r="A297" s="13" t="s">
        <v>2972</v>
      </c>
      <c r="B297" s="31"/>
      <c r="C297" s="31" t="s">
        <v>349</v>
      </c>
      <c r="D297" s="44">
        <v>-8200</v>
      </c>
      <c r="E297" s="35">
        <v>-2369.15</v>
      </c>
      <c r="F297" s="36">
        <v>-1.835E-3</v>
      </c>
      <c r="G297" s="16"/>
    </row>
    <row r="298" spans="1:7" x14ac:dyDescent="0.25">
      <c r="A298" s="13" t="s">
        <v>2973</v>
      </c>
      <c r="B298" s="31"/>
      <c r="C298" s="31" t="s">
        <v>349</v>
      </c>
      <c r="D298" s="44">
        <v>-198000</v>
      </c>
      <c r="E298" s="35">
        <v>-2426.29</v>
      </c>
      <c r="F298" s="36">
        <v>-1.8799999999999999E-3</v>
      </c>
      <c r="G298" s="16"/>
    </row>
    <row r="299" spans="1:7" x14ac:dyDescent="0.25">
      <c r="A299" s="13" t="s">
        <v>2974</v>
      </c>
      <c r="B299" s="31"/>
      <c r="C299" s="31" t="s">
        <v>373</v>
      </c>
      <c r="D299" s="44">
        <v>-31500</v>
      </c>
      <c r="E299" s="35">
        <v>-2441.64</v>
      </c>
      <c r="F299" s="36">
        <v>-1.8910000000000001E-3</v>
      </c>
      <c r="G299" s="16"/>
    </row>
    <row r="300" spans="1:7" x14ac:dyDescent="0.25">
      <c r="A300" s="13" t="s">
        <v>2975</v>
      </c>
      <c r="B300" s="31"/>
      <c r="C300" s="31" t="s">
        <v>561</v>
      </c>
      <c r="D300" s="44">
        <v>-59500</v>
      </c>
      <c r="E300" s="35">
        <v>-2483.5</v>
      </c>
      <c r="F300" s="36">
        <v>-1.9239999999999999E-3</v>
      </c>
      <c r="G300" s="16"/>
    </row>
    <row r="301" spans="1:7" x14ac:dyDescent="0.25">
      <c r="A301" s="13" t="s">
        <v>2014</v>
      </c>
      <c r="B301" s="31"/>
      <c r="C301" s="31" t="s">
        <v>363</v>
      </c>
      <c r="D301" s="44">
        <v>-170300</v>
      </c>
      <c r="E301" s="35">
        <v>-2531.42</v>
      </c>
      <c r="F301" s="36">
        <v>-1.9610000000000001E-3</v>
      </c>
      <c r="G301" s="16"/>
    </row>
    <row r="302" spans="1:7" x14ac:dyDescent="0.25">
      <c r="A302" s="13" t="s">
        <v>2976</v>
      </c>
      <c r="B302" s="31"/>
      <c r="C302" s="31" t="s">
        <v>373</v>
      </c>
      <c r="D302" s="44">
        <v>-1242000</v>
      </c>
      <c r="E302" s="35">
        <v>-2752.27</v>
      </c>
      <c r="F302" s="36">
        <v>-2.1320000000000002E-3</v>
      </c>
      <c r="G302" s="16"/>
    </row>
    <row r="303" spans="1:7" x14ac:dyDescent="0.25">
      <c r="A303" s="13" t="s">
        <v>2977</v>
      </c>
      <c r="B303" s="31"/>
      <c r="C303" s="31" t="s">
        <v>478</v>
      </c>
      <c r="D303" s="44">
        <v>-119700</v>
      </c>
      <c r="E303" s="35">
        <v>-2796.55</v>
      </c>
      <c r="F303" s="36">
        <v>-2.166E-3</v>
      </c>
      <c r="G303" s="16"/>
    </row>
    <row r="304" spans="1:7" x14ac:dyDescent="0.25">
      <c r="A304" s="13" t="s">
        <v>2978</v>
      </c>
      <c r="B304" s="31"/>
      <c r="C304" s="31" t="s">
        <v>403</v>
      </c>
      <c r="D304" s="44">
        <v>-162500</v>
      </c>
      <c r="E304" s="35">
        <v>-2812.96</v>
      </c>
      <c r="F304" s="36">
        <v>-2.1789999999999999E-3</v>
      </c>
      <c r="G304" s="16"/>
    </row>
    <row r="305" spans="1:7" x14ac:dyDescent="0.25">
      <c r="A305" s="13" t="s">
        <v>2048</v>
      </c>
      <c r="B305" s="31"/>
      <c r="C305" s="31" t="s">
        <v>363</v>
      </c>
      <c r="D305" s="44">
        <v>-134725</v>
      </c>
      <c r="E305" s="35">
        <v>-2813.87</v>
      </c>
      <c r="F305" s="36">
        <v>-2.1800000000000001E-3</v>
      </c>
      <c r="G305" s="16"/>
    </row>
    <row r="306" spans="1:7" x14ac:dyDescent="0.25">
      <c r="A306" s="13" t="s">
        <v>2055</v>
      </c>
      <c r="B306" s="31"/>
      <c r="C306" s="31" t="s">
        <v>437</v>
      </c>
      <c r="D306" s="44">
        <v>-787725</v>
      </c>
      <c r="E306" s="35">
        <v>-2820.84</v>
      </c>
      <c r="F306" s="36">
        <v>-2.1849999999999999E-3</v>
      </c>
      <c r="G306" s="16"/>
    </row>
    <row r="307" spans="1:7" x14ac:dyDescent="0.25">
      <c r="A307" s="13" t="s">
        <v>2979</v>
      </c>
      <c r="B307" s="31"/>
      <c r="C307" s="31" t="s">
        <v>512</v>
      </c>
      <c r="D307" s="44">
        <v>-651200</v>
      </c>
      <c r="E307" s="35">
        <v>-2891.98</v>
      </c>
      <c r="F307" s="36">
        <v>-2.2399999999999998E-3</v>
      </c>
      <c r="G307" s="16"/>
    </row>
    <row r="308" spans="1:7" x14ac:dyDescent="0.25">
      <c r="A308" s="13" t="s">
        <v>2980</v>
      </c>
      <c r="B308" s="31"/>
      <c r="C308" s="31" t="s">
        <v>355</v>
      </c>
      <c r="D308" s="44">
        <v>-1946000</v>
      </c>
      <c r="E308" s="35">
        <v>-2963.95</v>
      </c>
      <c r="F308" s="36">
        <v>-2.2959999999999999E-3</v>
      </c>
      <c r="G308" s="16"/>
    </row>
    <row r="309" spans="1:7" x14ac:dyDescent="0.25">
      <c r="A309" s="13" t="s">
        <v>2981</v>
      </c>
      <c r="B309" s="31"/>
      <c r="C309" s="31" t="s">
        <v>363</v>
      </c>
      <c r="D309" s="44">
        <v>-516800</v>
      </c>
      <c r="E309" s="35">
        <v>-3028.71</v>
      </c>
      <c r="F309" s="36">
        <v>-2.346E-3</v>
      </c>
      <c r="G309" s="16"/>
    </row>
    <row r="310" spans="1:7" x14ac:dyDescent="0.25">
      <c r="A310" s="13" t="s">
        <v>2982</v>
      </c>
      <c r="B310" s="31"/>
      <c r="C310" s="31" t="s">
        <v>393</v>
      </c>
      <c r="D310" s="44">
        <v>-3124950</v>
      </c>
      <c r="E310" s="35">
        <v>-3081.51</v>
      </c>
      <c r="F310" s="36">
        <v>-2.3869999999999998E-3</v>
      </c>
      <c r="G310" s="16"/>
    </row>
    <row r="311" spans="1:7" x14ac:dyDescent="0.25">
      <c r="A311" s="13" t="s">
        <v>2983</v>
      </c>
      <c r="B311" s="31"/>
      <c r="C311" s="31" t="s">
        <v>1076</v>
      </c>
      <c r="D311" s="44">
        <v>-972000</v>
      </c>
      <c r="E311" s="35">
        <v>-3088.53</v>
      </c>
      <c r="F311" s="36">
        <v>-2.3930000000000002E-3</v>
      </c>
      <c r="G311" s="16"/>
    </row>
    <row r="312" spans="1:7" x14ac:dyDescent="0.25">
      <c r="A312" s="13" t="s">
        <v>2984</v>
      </c>
      <c r="B312" s="31"/>
      <c r="C312" s="31" t="s">
        <v>349</v>
      </c>
      <c r="D312" s="44">
        <v>-2705</v>
      </c>
      <c r="E312" s="35">
        <v>-3091.77</v>
      </c>
      <c r="F312" s="36">
        <v>-2.395E-3</v>
      </c>
      <c r="G312" s="16"/>
    </row>
    <row r="313" spans="1:7" x14ac:dyDescent="0.25">
      <c r="A313" s="13" t="s">
        <v>2985</v>
      </c>
      <c r="B313" s="31"/>
      <c r="C313" s="31" t="s">
        <v>352</v>
      </c>
      <c r="D313" s="44">
        <v>-79950</v>
      </c>
      <c r="E313" s="35">
        <v>-3101.3</v>
      </c>
      <c r="F313" s="36">
        <v>-2.4030000000000002E-3</v>
      </c>
      <c r="G313" s="16"/>
    </row>
    <row r="314" spans="1:7" x14ac:dyDescent="0.25">
      <c r="A314" s="13" t="s">
        <v>2986</v>
      </c>
      <c r="B314" s="31"/>
      <c r="C314" s="31" t="s">
        <v>875</v>
      </c>
      <c r="D314" s="44">
        <v>-462000</v>
      </c>
      <c r="E314" s="35">
        <v>-3101.87</v>
      </c>
      <c r="F314" s="36">
        <v>-2.4030000000000002E-3</v>
      </c>
      <c r="G314" s="16"/>
    </row>
    <row r="315" spans="1:7" x14ac:dyDescent="0.25">
      <c r="A315" s="13" t="s">
        <v>2045</v>
      </c>
      <c r="B315" s="31"/>
      <c r="C315" s="31" t="s">
        <v>478</v>
      </c>
      <c r="D315" s="44">
        <v>-424050</v>
      </c>
      <c r="E315" s="35">
        <v>-3178.68</v>
      </c>
      <c r="F315" s="36">
        <v>-2.4620000000000002E-3</v>
      </c>
      <c r="G315" s="16"/>
    </row>
    <row r="316" spans="1:7" x14ac:dyDescent="0.25">
      <c r="A316" s="13" t="s">
        <v>2013</v>
      </c>
      <c r="B316" s="31"/>
      <c r="C316" s="31" t="s">
        <v>525</v>
      </c>
      <c r="D316" s="44">
        <v>-618300</v>
      </c>
      <c r="E316" s="35">
        <v>-3189.81</v>
      </c>
      <c r="F316" s="36">
        <v>-2.4710000000000001E-3</v>
      </c>
      <c r="G316" s="16"/>
    </row>
    <row r="317" spans="1:7" x14ac:dyDescent="0.25">
      <c r="A317" s="13" t="s">
        <v>2046</v>
      </c>
      <c r="B317" s="31"/>
      <c r="C317" s="31" t="s">
        <v>470</v>
      </c>
      <c r="D317" s="44">
        <v>-176050</v>
      </c>
      <c r="E317" s="35">
        <v>-3191.7</v>
      </c>
      <c r="F317" s="36">
        <v>-2.4729999999999999E-3</v>
      </c>
      <c r="G317" s="16"/>
    </row>
    <row r="318" spans="1:7" x14ac:dyDescent="0.25">
      <c r="A318" s="13" t="s">
        <v>2987</v>
      </c>
      <c r="B318" s="31"/>
      <c r="C318" s="31" t="s">
        <v>425</v>
      </c>
      <c r="D318" s="44">
        <v>-478725</v>
      </c>
      <c r="E318" s="35">
        <v>-3202.91</v>
      </c>
      <c r="F318" s="36">
        <v>-2.4810000000000001E-3</v>
      </c>
      <c r="G318" s="16"/>
    </row>
    <row r="319" spans="1:7" x14ac:dyDescent="0.25">
      <c r="A319" s="13" t="s">
        <v>2988</v>
      </c>
      <c r="B319" s="31"/>
      <c r="C319" s="31" t="s">
        <v>368</v>
      </c>
      <c r="D319" s="44">
        <v>-255600</v>
      </c>
      <c r="E319" s="35">
        <v>-3240.37</v>
      </c>
      <c r="F319" s="36">
        <v>-2.5100000000000001E-3</v>
      </c>
      <c r="G319" s="16"/>
    </row>
    <row r="320" spans="1:7" x14ac:dyDescent="0.25">
      <c r="A320" s="13" t="s">
        <v>2989</v>
      </c>
      <c r="B320" s="31"/>
      <c r="C320" s="31" t="s">
        <v>376</v>
      </c>
      <c r="D320" s="44">
        <v>-36250</v>
      </c>
      <c r="E320" s="35">
        <v>-3317.18</v>
      </c>
      <c r="F320" s="36">
        <v>-2.5699999999999998E-3</v>
      </c>
      <c r="G320" s="16"/>
    </row>
    <row r="321" spans="1:7" x14ac:dyDescent="0.25">
      <c r="A321" s="13" t="s">
        <v>2026</v>
      </c>
      <c r="B321" s="31"/>
      <c r="C321" s="31" t="s">
        <v>1419</v>
      </c>
      <c r="D321" s="44">
        <v>-308000</v>
      </c>
      <c r="E321" s="35">
        <v>-3396.16</v>
      </c>
      <c r="F321" s="36">
        <v>-2.6310000000000001E-3</v>
      </c>
      <c r="G321" s="16"/>
    </row>
    <row r="322" spans="1:7" x14ac:dyDescent="0.25">
      <c r="A322" s="13" t="s">
        <v>2041</v>
      </c>
      <c r="B322" s="31"/>
      <c r="C322" s="31" t="s">
        <v>386</v>
      </c>
      <c r="D322" s="44">
        <v>-120450</v>
      </c>
      <c r="E322" s="35">
        <v>-3509.73</v>
      </c>
      <c r="F322" s="36">
        <v>-2.7190000000000001E-3</v>
      </c>
      <c r="G322" s="16"/>
    </row>
    <row r="323" spans="1:7" x14ac:dyDescent="0.25">
      <c r="A323" s="13" t="s">
        <v>2990</v>
      </c>
      <c r="B323" s="31"/>
      <c r="C323" s="31" t="s">
        <v>363</v>
      </c>
      <c r="D323" s="44">
        <v>-108000</v>
      </c>
      <c r="E323" s="35">
        <v>-3547.91</v>
      </c>
      <c r="F323" s="36">
        <v>-2.7490000000000001E-3</v>
      </c>
      <c r="G323" s="16"/>
    </row>
    <row r="324" spans="1:7" x14ac:dyDescent="0.25">
      <c r="A324" s="13" t="s">
        <v>2991</v>
      </c>
      <c r="B324" s="31"/>
      <c r="C324" s="31" t="s">
        <v>420</v>
      </c>
      <c r="D324" s="44">
        <v>-68425</v>
      </c>
      <c r="E324" s="35">
        <v>-3571.1</v>
      </c>
      <c r="F324" s="36">
        <v>-2.7669999999999999E-3</v>
      </c>
      <c r="G324" s="16"/>
    </row>
    <row r="325" spans="1:7" x14ac:dyDescent="0.25">
      <c r="A325" s="13" t="s">
        <v>2992</v>
      </c>
      <c r="B325" s="31"/>
      <c r="C325" s="31" t="s">
        <v>403</v>
      </c>
      <c r="D325" s="44">
        <v>-486200</v>
      </c>
      <c r="E325" s="35">
        <v>-3795.76</v>
      </c>
      <c r="F325" s="36">
        <v>-2.941E-3</v>
      </c>
      <c r="G325" s="16"/>
    </row>
    <row r="326" spans="1:7" x14ac:dyDescent="0.25">
      <c r="A326" s="13" t="s">
        <v>2033</v>
      </c>
      <c r="B326" s="31"/>
      <c r="C326" s="31" t="s">
        <v>425</v>
      </c>
      <c r="D326" s="44">
        <v>-1962000</v>
      </c>
      <c r="E326" s="35">
        <v>-3854.15</v>
      </c>
      <c r="F326" s="36">
        <v>-2.9859999999999999E-3</v>
      </c>
      <c r="G326" s="16"/>
    </row>
    <row r="327" spans="1:7" x14ac:dyDescent="0.25">
      <c r="A327" s="13" t="s">
        <v>2010</v>
      </c>
      <c r="B327" s="31"/>
      <c r="C327" s="31" t="s">
        <v>542</v>
      </c>
      <c r="D327" s="44">
        <v>-346500</v>
      </c>
      <c r="E327" s="35">
        <v>-3887.9</v>
      </c>
      <c r="F327" s="36">
        <v>-3.0119999999999999E-3</v>
      </c>
      <c r="G327" s="16"/>
    </row>
    <row r="328" spans="1:7" x14ac:dyDescent="0.25">
      <c r="A328" s="13" t="s">
        <v>2056</v>
      </c>
      <c r="B328" s="31"/>
      <c r="C328" s="31" t="s">
        <v>355</v>
      </c>
      <c r="D328" s="44">
        <v>-2080000</v>
      </c>
      <c r="E328" s="35">
        <v>-3902.29</v>
      </c>
      <c r="F328" s="36">
        <v>-3.0230000000000001E-3</v>
      </c>
      <c r="G328" s="16"/>
    </row>
    <row r="329" spans="1:7" x14ac:dyDescent="0.25">
      <c r="A329" s="13" t="s">
        <v>2993</v>
      </c>
      <c r="B329" s="31"/>
      <c r="C329" s="31" t="s">
        <v>386</v>
      </c>
      <c r="D329" s="44">
        <v>-259836</v>
      </c>
      <c r="E329" s="35">
        <v>-3938.2</v>
      </c>
      <c r="F329" s="36">
        <v>-3.0509999999999999E-3</v>
      </c>
      <c r="G329" s="16"/>
    </row>
    <row r="330" spans="1:7" x14ac:dyDescent="0.25">
      <c r="A330" s="13" t="s">
        <v>2030</v>
      </c>
      <c r="B330" s="31"/>
      <c r="C330" s="31" t="s">
        <v>355</v>
      </c>
      <c r="D330" s="44">
        <v>-4212000</v>
      </c>
      <c r="E330" s="35">
        <v>-3941.59</v>
      </c>
      <c r="F330" s="36">
        <v>-3.0539999999999999E-3</v>
      </c>
      <c r="G330" s="16"/>
    </row>
    <row r="331" spans="1:7" x14ac:dyDescent="0.25">
      <c r="A331" s="13" t="s">
        <v>2024</v>
      </c>
      <c r="B331" s="31"/>
      <c r="C331" s="31" t="s">
        <v>386</v>
      </c>
      <c r="D331" s="44">
        <v>-66875</v>
      </c>
      <c r="E331" s="35">
        <v>-4046.77</v>
      </c>
      <c r="F331" s="36">
        <v>-3.1350000000000002E-3</v>
      </c>
      <c r="G331" s="16"/>
    </row>
    <row r="332" spans="1:7" x14ac:dyDescent="0.25">
      <c r="A332" s="13" t="s">
        <v>2039</v>
      </c>
      <c r="B332" s="31"/>
      <c r="C332" s="31" t="s">
        <v>525</v>
      </c>
      <c r="D332" s="44">
        <v>-36100</v>
      </c>
      <c r="E332" s="35">
        <v>-4179.59</v>
      </c>
      <c r="F332" s="36">
        <v>-3.238E-3</v>
      </c>
      <c r="G332" s="16"/>
    </row>
    <row r="333" spans="1:7" x14ac:dyDescent="0.25">
      <c r="A333" s="13" t="s">
        <v>2021</v>
      </c>
      <c r="B333" s="31"/>
      <c r="C333" s="31" t="s">
        <v>512</v>
      </c>
      <c r="D333" s="44">
        <v>-170400</v>
      </c>
      <c r="E333" s="35">
        <v>-4227.37</v>
      </c>
      <c r="F333" s="36">
        <v>-3.2750000000000001E-3</v>
      </c>
      <c r="G333" s="16"/>
    </row>
    <row r="334" spans="1:7" x14ac:dyDescent="0.25">
      <c r="A334" s="13" t="s">
        <v>2057</v>
      </c>
      <c r="B334" s="31"/>
      <c r="C334" s="31" t="s">
        <v>368</v>
      </c>
      <c r="D334" s="44">
        <v>-124250</v>
      </c>
      <c r="E334" s="35">
        <v>-4358.6899999999996</v>
      </c>
      <c r="F334" s="36">
        <v>-3.3769999999999998E-3</v>
      </c>
      <c r="G334" s="16"/>
    </row>
    <row r="335" spans="1:7" x14ac:dyDescent="0.25">
      <c r="A335" s="13" t="s">
        <v>2994</v>
      </c>
      <c r="B335" s="31"/>
      <c r="C335" s="31" t="s">
        <v>420</v>
      </c>
      <c r="D335" s="44">
        <v>-49800</v>
      </c>
      <c r="E335" s="35">
        <v>-4431.58</v>
      </c>
      <c r="F335" s="36">
        <v>-3.4329999999999999E-3</v>
      </c>
      <c r="G335" s="16"/>
    </row>
    <row r="336" spans="1:7" x14ac:dyDescent="0.25">
      <c r="A336" s="13" t="s">
        <v>2028</v>
      </c>
      <c r="B336" s="31"/>
      <c r="C336" s="31" t="s">
        <v>425</v>
      </c>
      <c r="D336" s="44">
        <v>-56125</v>
      </c>
      <c r="E336" s="35">
        <v>-4451.22</v>
      </c>
      <c r="F336" s="36">
        <v>-3.4489999999999998E-3</v>
      </c>
      <c r="G336" s="16"/>
    </row>
    <row r="337" spans="1:7" x14ac:dyDescent="0.25">
      <c r="A337" s="13" t="s">
        <v>2995</v>
      </c>
      <c r="B337" s="31"/>
      <c r="C337" s="31" t="s">
        <v>363</v>
      </c>
      <c r="D337" s="44">
        <v>-255500</v>
      </c>
      <c r="E337" s="35">
        <v>-4457.84</v>
      </c>
      <c r="F337" s="36">
        <v>-3.454E-3</v>
      </c>
      <c r="G337" s="16"/>
    </row>
    <row r="338" spans="1:7" x14ac:dyDescent="0.25">
      <c r="A338" s="13" t="s">
        <v>2996</v>
      </c>
      <c r="B338" s="31"/>
      <c r="C338" s="31" t="s">
        <v>561</v>
      </c>
      <c r="D338" s="44">
        <v>-452100</v>
      </c>
      <c r="E338" s="35">
        <v>-4485.28</v>
      </c>
      <c r="F338" s="36">
        <v>-3.4749999999999998E-3</v>
      </c>
      <c r="G338" s="16"/>
    </row>
    <row r="339" spans="1:7" x14ac:dyDescent="0.25">
      <c r="A339" s="13" t="s">
        <v>2064</v>
      </c>
      <c r="B339" s="31"/>
      <c r="C339" s="31" t="s">
        <v>355</v>
      </c>
      <c r="D339" s="44">
        <v>-4560000</v>
      </c>
      <c r="E339" s="35">
        <v>-4643.45</v>
      </c>
      <c r="F339" s="36">
        <v>-3.5969999999999999E-3</v>
      </c>
      <c r="G339" s="16"/>
    </row>
    <row r="340" spans="1:7" x14ac:dyDescent="0.25">
      <c r="A340" s="13" t="s">
        <v>2997</v>
      </c>
      <c r="B340" s="31"/>
      <c r="C340" s="31" t="s">
        <v>420</v>
      </c>
      <c r="D340" s="44">
        <v>-109500</v>
      </c>
      <c r="E340" s="35">
        <v>-4720.55</v>
      </c>
      <c r="F340" s="36">
        <v>-3.6570000000000001E-3</v>
      </c>
      <c r="G340" s="16"/>
    </row>
    <row r="341" spans="1:7" x14ac:dyDescent="0.25">
      <c r="A341" s="13" t="s">
        <v>2058</v>
      </c>
      <c r="B341" s="31"/>
      <c r="C341" s="31" t="s">
        <v>363</v>
      </c>
      <c r="D341" s="44">
        <v>-403150</v>
      </c>
      <c r="E341" s="35">
        <v>-4747.8999999999996</v>
      </c>
      <c r="F341" s="36">
        <v>-3.6779999999999998E-3</v>
      </c>
      <c r="G341" s="16"/>
    </row>
    <row r="342" spans="1:7" x14ac:dyDescent="0.25">
      <c r="A342" s="13" t="s">
        <v>2998</v>
      </c>
      <c r="B342" s="31"/>
      <c r="C342" s="31" t="s">
        <v>360</v>
      </c>
      <c r="D342" s="44">
        <v>-447825</v>
      </c>
      <c r="E342" s="35">
        <v>-4769.5600000000004</v>
      </c>
      <c r="F342" s="36">
        <v>-3.6949999999999999E-3</v>
      </c>
      <c r="G342" s="16"/>
    </row>
    <row r="343" spans="1:7" x14ac:dyDescent="0.25">
      <c r="A343" s="13" t="s">
        <v>2999</v>
      </c>
      <c r="B343" s="31"/>
      <c r="C343" s="31" t="s">
        <v>360</v>
      </c>
      <c r="D343" s="44">
        <v>-72750</v>
      </c>
      <c r="E343" s="35">
        <v>-4984.28</v>
      </c>
      <c r="F343" s="36">
        <v>-3.862E-3</v>
      </c>
      <c r="G343" s="16"/>
    </row>
    <row r="344" spans="1:7" x14ac:dyDescent="0.25">
      <c r="A344" s="13" t="s">
        <v>3000</v>
      </c>
      <c r="B344" s="31"/>
      <c r="C344" s="31" t="s">
        <v>425</v>
      </c>
      <c r="D344" s="44">
        <v>-220275</v>
      </c>
      <c r="E344" s="35">
        <v>-4984.82</v>
      </c>
      <c r="F344" s="36">
        <v>-3.862E-3</v>
      </c>
      <c r="G344" s="16"/>
    </row>
    <row r="345" spans="1:7" x14ac:dyDescent="0.25">
      <c r="A345" s="13" t="s">
        <v>3001</v>
      </c>
      <c r="B345" s="31"/>
      <c r="C345" s="31" t="s">
        <v>420</v>
      </c>
      <c r="D345" s="44">
        <v>-40800</v>
      </c>
      <c r="E345" s="35">
        <v>-5029.3500000000004</v>
      </c>
      <c r="F345" s="36">
        <v>-3.8960000000000002E-3</v>
      </c>
      <c r="G345" s="16"/>
    </row>
    <row r="346" spans="1:7" x14ac:dyDescent="0.25">
      <c r="A346" s="13" t="s">
        <v>3002</v>
      </c>
      <c r="B346" s="31"/>
      <c r="C346" s="31" t="s">
        <v>561</v>
      </c>
      <c r="D346" s="44">
        <v>-86900</v>
      </c>
      <c r="E346" s="35">
        <v>-5484.61</v>
      </c>
      <c r="F346" s="36">
        <v>-4.2490000000000002E-3</v>
      </c>
      <c r="G346" s="16"/>
    </row>
    <row r="347" spans="1:7" x14ac:dyDescent="0.25">
      <c r="A347" s="13" t="s">
        <v>2071</v>
      </c>
      <c r="B347" s="31"/>
      <c r="C347" s="31" t="s">
        <v>1842</v>
      </c>
      <c r="D347" s="44">
        <v>-239100</v>
      </c>
      <c r="E347" s="35">
        <v>-5504.68</v>
      </c>
      <c r="F347" s="36">
        <v>-4.2649999999999997E-3</v>
      </c>
      <c r="G347" s="16"/>
    </row>
    <row r="348" spans="1:7" x14ac:dyDescent="0.25">
      <c r="A348" s="13" t="s">
        <v>2053</v>
      </c>
      <c r="B348" s="31"/>
      <c r="C348" s="31" t="s">
        <v>376</v>
      </c>
      <c r="D348" s="44">
        <v>-296800</v>
      </c>
      <c r="E348" s="35">
        <v>-5603.88</v>
      </c>
      <c r="F348" s="36">
        <v>-4.3420000000000004E-3</v>
      </c>
      <c r="G348" s="16"/>
    </row>
    <row r="349" spans="1:7" x14ac:dyDescent="0.25">
      <c r="A349" s="13" t="s">
        <v>2043</v>
      </c>
      <c r="B349" s="31"/>
      <c r="C349" s="31" t="s">
        <v>580</v>
      </c>
      <c r="D349" s="44">
        <v>-4213000</v>
      </c>
      <c r="E349" s="35">
        <v>-5695.55</v>
      </c>
      <c r="F349" s="36">
        <v>-4.4130000000000003E-3</v>
      </c>
      <c r="G349" s="16"/>
    </row>
    <row r="350" spans="1:7" x14ac:dyDescent="0.25">
      <c r="A350" s="13" t="s">
        <v>2051</v>
      </c>
      <c r="B350" s="31"/>
      <c r="C350" s="31" t="s">
        <v>373</v>
      </c>
      <c r="D350" s="44">
        <v>-98800</v>
      </c>
      <c r="E350" s="35">
        <v>-5703.48</v>
      </c>
      <c r="F350" s="36">
        <v>-4.4190000000000002E-3</v>
      </c>
      <c r="G350" s="16"/>
    </row>
    <row r="351" spans="1:7" x14ac:dyDescent="0.25">
      <c r="A351" s="13" t="s">
        <v>3003</v>
      </c>
      <c r="B351" s="31"/>
      <c r="C351" s="31" t="s">
        <v>1076</v>
      </c>
      <c r="D351" s="44">
        <v>-416400</v>
      </c>
      <c r="E351" s="35">
        <v>-5712.18</v>
      </c>
      <c r="F351" s="36">
        <v>-4.4260000000000002E-3</v>
      </c>
      <c r="G351" s="16"/>
    </row>
    <row r="352" spans="1:7" x14ac:dyDescent="0.25">
      <c r="A352" s="13" t="s">
        <v>2063</v>
      </c>
      <c r="B352" s="31"/>
      <c r="C352" s="31" t="s">
        <v>379</v>
      </c>
      <c r="D352" s="44">
        <v>-960400</v>
      </c>
      <c r="E352" s="35">
        <v>-5737.91</v>
      </c>
      <c r="F352" s="36">
        <v>-4.4450000000000002E-3</v>
      </c>
      <c r="G352" s="16"/>
    </row>
    <row r="353" spans="1:7" x14ac:dyDescent="0.25">
      <c r="A353" s="13" t="s">
        <v>2044</v>
      </c>
      <c r="B353" s="31"/>
      <c r="C353" s="31" t="s">
        <v>603</v>
      </c>
      <c r="D353" s="44">
        <v>-706125</v>
      </c>
      <c r="E353" s="35">
        <v>-5795.87</v>
      </c>
      <c r="F353" s="36">
        <v>-4.4900000000000001E-3</v>
      </c>
      <c r="G353" s="16"/>
    </row>
    <row r="354" spans="1:7" x14ac:dyDescent="0.25">
      <c r="A354" s="13" t="s">
        <v>2068</v>
      </c>
      <c r="B354" s="31"/>
      <c r="C354" s="31" t="s">
        <v>425</v>
      </c>
      <c r="D354" s="44">
        <v>-2575650</v>
      </c>
      <c r="E354" s="35">
        <v>-6269.13</v>
      </c>
      <c r="F354" s="36">
        <v>-4.8570000000000002E-3</v>
      </c>
      <c r="G354" s="16"/>
    </row>
    <row r="355" spans="1:7" x14ac:dyDescent="0.25">
      <c r="A355" s="13" t="s">
        <v>2031</v>
      </c>
      <c r="B355" s="31"/>
      <c r="C355" s="31" t="s">
        <v>355</v>
      </c>
      <c r="D355" s="44">
        <v>-3053700</v>
      </c>
      <c r="E355" s="35">
        <v>-6536.44</v>
      </c>
      <c r="F355" s="36">
        <v>-5.0639999999999999E-3</v>
      </c>
      <c r="G355" s="16"/>
    </row>
    <row r="356" spans="1:7" x14ac:dyDescent="0.25">
      <c r="A356" s="13" t="s">
        <v>3004</v>
      </c>
      <c r="B356" s="31"/>
      <c r="C356" s="31" t="s">
        <v>440</v>
      </c>
      <c r="D356" s="44">
        <v>-458150</v>
      </c>
      <c r="E356" s="35">
        <v>-6558.19</v>
      </c>
      <c r="F356" s="36">
        <v>-5.0809999999999996E-3</v>
      </c>
      <c r="G356" s="16"/>
    </row>
    <row r="357" spans="1:7" x14ac:dyDescent="0.25">
      <c r="A357" s="13" t="s">
        <v>3005</v>
      </c>
      <c r="B357" s="31"/>
      <c r="C357" s="31" t="s">
        <v>425</v>
      </c>
      <c r="D357" s="44">
        <v>-1122000</v>
      </c>
      <c r="E357" s="35">
        <v>-6755</v>
      </c>
      <c r="F357" s="36">
        <v>-5.2339999999999999E-3</v>
      </c>
      <c r="G357" s="16"/>
    </row>
    <row r="358" spans="1:7" x14ac:dyDescent="0.25">
      <c r="A358" s="13" t="s">
        <v>3006</v>
      </c>
      <c r="B358" s="31"/>
      <c r="C358" s="31" t="s">
        <v>376</v>
      </c>
      <c r="D358" s="44">
        <v>-2181000</v>
      </c>
      <c r="E358" s="35">
        <v>-6827.62</v>
      </c>
      <c r="F358" s="36">
        <v>-5.2900000000000004E-3</v>
      </c>
      <c r="G358" s="16"/>
    </row>
    <row r="359" spans="1:7" x14ac:dyDescent="0.25">
      <c r="A359" s="13" t="s">
        <v>3007</v>
      </c>
      <c r="B359" s="31"/>
      <c r="C359" s="31" t="s">
        <v>379</v>
      </c>
      <c r="D359" s="44">
        <v>-2856700</v>
      </c>
      <c r="E359" s="35">
        <v>-6841.8</v>
      </c>
      <c r="F359" s="36">
        <v>-5.3010000000000002E-3</v>
      </c>
      <c r="G359" s="16"/>
    </row>
    <row r="360" spans="1:7" x14ac:dyDescent="0.25">
      <c r="A360" s="13" t="s">
        <v>2050</v>
      </c>
      <c r="B360" s="31"/>
      <c r="C360" s="31" t="s">
        <v>373</v>
      </c>
      <c r="D360" s="44">
        <v>-2501200</v>
      </c>
      <c r="E360" s="35">
        <v>-6883.3</v>
      </c>
      <c r="F360" s="36">
        <v>-5.3330000000000001E-3</v>
      </c>
      <c r="G360" s="16"/>
    </row>
    <row r="361" spans="1:7" x14ac:dyDescent="0.25">
      <c r="A361" s="13" t="s">
        <v>2025</v>
      </c>
      <c r="B361" s="31"/>
      <c r="C361" s="31" t="s">
        <v>396</v>
      </c>
      <c r="D361" s="44">
        <v>-3312750</v>
      </c>
      <c r="E361" s="35">
        <v>-6913.71</v>
      </c>
      <c r="F361" s="36">
        <v>-5.3569999999999998E-3</v>
      </c>
      <c r="G361" s="16"/>
    </row>
    <row r="362" spans="1:7" x14ac:dyDescent="0.25">
      <c r="A362" s="13" t="s">
        <v>2075</v>
      </c>
      <c r="B362" s="31"/>
      <c r="C362" s="31" t="s">
        <v>393</v>
      </c>
      <c r="D362" s="44">
        <v>-76360000</v>
      </c>
      <c r="E362" s="35">
        <v>-6925.85</v>
      </c>
      <c r="F362" s="36">
        <v>-5.3660000000000001E-3</v>
      </c>
      <c r="G362" s="16"/>
    </row>
    <row r="363" spans="1:7" x14ac:dyDescent="0.25">
      <c r="A363" s="13" t="s">
        <v>3008</v>
      </c>
      <c r="B363" s="31"/>
      <c r="C363" s="31" t="s">
        <v>501</v>
      </c>
      <c r="D363" s="44">
        <v>-195600</v>
      </c>
      <c r="E363" s="35">
        <v>-7001.01</v>
      </c>
      <c r="F363" s="36">
        <v>-5.424E-3</v>
      </c>
      <c r="G363" s="16"/>
    </row>
    <row r="364" spans="1:7" x14ac:dyDescent="0.25">
      <c r="A364" s="13" t="s">
        <v>2015</v>
      </c>
      <c r="B364" s="31"/>
      <c r="C364" s="31" t="s">
        <v>603</v>
      </c>
      <c r="D364" s="44">
        <v>-1026250</v>
      </c>
      <c r="E364" s="35">
        <v>-7253.54</v>
      </c>
      <c r="F364" s="36">
        <v>-5.62E-3</v>
      </c>
      <c r="G364" s="16"/>
    </row>
    <row r="365" spans="1:7" x14ac:dyDescent="0.25">
      <c r="A365" s="13" t="s">
        <v>3009</v>
      </c>
      <c r="B365" s="31"/>
      <c r="C365" s="31" t="s">
        <v>1419</v>
      </c>
      <c r="D365" s="44">
        <v>-10108125</v>
      </c>
      <c r="E365" s="35">
        <v>-7391.06</v>
      </c>
      <c r="F365" s="36">
        <v>-5.7260000000000002E-3</v>
      </c>
      <c r="G365" s="16"/>
    </row>
    <row r="366" spans="1:7" x14ac:dyDescent="0.25">
      <c r="A366" s="13" t="s">
        <v>2062</v>
      </c>
      <c r="B366" s="31"/>
      <c r="C366" s="31" t="s">
        <v>425</v>
      </c>
      <c r="D366" s="44">
        <v>-1528500</v>
      </c>
      <c r="E366" s="35">
        <v>-8356.31</v>
      </c>
      <c r="F366" s="36">
        <v>-6.4739999999999997E-3</v>
      </c>
      <c r="G366" s="16"/>
    </row>
    <row r="367" spans="1:7" x14ac:dyDescent="0.25">
      <c r="A367" s="13" t="s">
        <v>2072</v>
      </c>
      <c r="B367" s="31"/>
      <c r="C367" s="31" t="s">
        <v>525</v>
      </c>
      <c r="D367" s="44">
        <v>-337000</v>
      </c>
      <c r="E367" s="35">
        <v>-8487.68</v>
      </c>
      <c r="F367" s="36">
        <v>-6.5760000000000002E-3</v>
      </c>
      <c r="G367" s="16"/>
    </row>
    <row r="368" spans="1:7" x14ac:dyDescent="0.25">
      <c r="A368" s="13" t="s">
        <v>2012</v>
      </c>
      <c r="B368" s="31"/>
      <c r="C368" s="31" t="s">
        <v>393</v>
      </c>
      <c r="D368" s="44">
        <v>-2497300</v>
      </c>
      <c r="E368" s="35">
        <v>-8708.09</v>
      </c>
      <c r="F368" s="36">
        <v>-6.7470000000000004E-3</v>
      </c>
      <c r="G368" s="16"/>
    </row>
    <row r="369" spans="1:7" x14ac:dyDescent="0.25">
      <c r="A369" s="13" t="s">
        <v>3010</v>
      </c>
      <c r="B369" s="31"/>
      <c r="C369" s="31" t="s">
        <v>437</v>
      </c>
      <c r="D369" s="44">
        <v>-3346200</v>
      </c>
      <c r="E369" s="35">
        <v>-8780.43</v>
      </c>
      <c r="F369" s="36">
        <v>-6.803E-3</v>
      </c>
      <c r="G369" s="16"/>
    </row>
    <row r="370" spans="1:7" x14ac:dyDescent="0.25">
      <c r="A370" s="13" t="s">
        <v>2067</v>
      </c>
      <c r="B370" s="31"/>
      <c r="C370" s="31" t="s">
        <v>376</v>
      </c>
      <c r="D370" s="44">
        <v>-226100</v>
      </c>
      <c r="E370" s="35">
        <v>-9346.07</v>
      </c>
      <c r="F370" s="36">
        <v>-7.241E-3</v>
      </c>
      <c r="G370" s="16"/>
    </row>
    <row r="371" spans="1:7" x14ac:dyDescent="0.25">
      <c r="A371" s="13" t="s">
        <v>3011</v>
      </c>
      <c r="B371" s="31"/>
      <c r="C371" s="31" t="s">
        <v>355</v>
      </c>
      <c r="D371" s="44">
        <v>-534800</v>
      </c>
      <c r="E371" s="35">
        <v>-10220.83</v>
      </c>
      <c r="F371" s="36">
        <v>-7.9190000000000007E-3</v>
      </c>
      <c r="G371" s="16"/>
    </row>
    <row r="372" spans="1:7" x14ac:dyDescent="0.25">
      <c r="A372" s="13" t="s">
        <v>2065</v>
      </c>
      <c r="B372" s="31"/>
      <c r="C372" s="31" t="s">
        <v>420</v>
      </c>
      <c r="D372" s="44">
        <v>-348425</v>
      </c>
      <c r="E372" s="35">
        <v>-10478.36</v>
      </c>
      <c r="F372" s="36">
        <v>-8.1189999999999995E-3</v>
      </c>
      <c r="G372" s="16"/>
    </row>
    <row r="373" spans="1:7" x14ac:dyDescent="0.25">
      <c r="A373" s="13" t="s">
        <v>2032</v>
      </c>
      <c r="B373" s="31"/>
      <c r="C373" s="31" t="s">
        <v>580</v>
      </c>
      <c r="D373" s="44">
        <v>-9728000</v>
      </c>
      <c r="E373" s="35">
        <v>-10485.81</v>
      </c>
      <c r="F373" s="36">
        <v>-8.1239999999999993E-3</v>
      </c>
      <c r="G373" s="16"/>
    </row>
    <row r="374" spans="1:7" x14ac:dyDescent="0.25">
      <c r="A374" s="13" t="s">
        <v>2034</v>
      </c>
      <c r="B374" s="31"/>
      <c r="C374" s="31" t="s">
        <v>420</v>
      </c>
      <c r="D374" s="44">
        <v>-432950</v>
      </c>
      <c r="E374" s="35">
        <v>-10673.52</v>
      </c>
      <c r="F374" s="36">
        <v>-8.2699999999999996E-3</v>
      </c>
      <c r="G374" s="16"/>
    </row>
    <row r="375" spans="1:7" x14ac:dyDescent="0.25">
      <c r="A375" s="13" t="s">
        <v>2040</v>
      </c>
      <c r="B375" s="31"/>
      <c r="C375" s="31" t="s">
        <v>473</v>
      </c>
      <c r="D375" s="44">
        <v>-4281200</v>
      </c>
      <c r="E375" s="35">
        <v>-11133.26</v>
      </c>
      <c r="F375" s="36">
        <v>-8.626E-3</v>
      </c>
      <c r="G375" s="16"/>
    </row>
    <row r="376" spans="1:7" x14ac:dyDescent="0.25">
      <c r="A376" s="13" t="s">
        <v>3012</v>
      </c>
      <c r="B376" s="31"/>
      <c r="C376" s="31" t="s">
        <v>2472</v>
      </c>
      <c r="D376" s="44">
        <v>-17212500</v>
      </c>
      <c r="E376" s="35">
        <v>-11429.1</v>
      </c>
      <c r="F376" s="36">
        <v>-8.855E-3</v>
      </c>
      <c r="G376" s="16"/>
    </row>
    <row r="377" spans="1:7" x14ac:dyDescent="0.25">
      <c r="A377" s="13" t="s">
        <v>2069</v>
      </c>
      <c r="B377" s="31"/>
      <c r="C377" s="31" t="s">
        <v>545</v>
      </c>
      <c r="D377" s="44">
        <v>-3008250</v>
      </c>
      <c r="E377" s="35">
        <v>-11944.26</v>
      </c>
      <c r="F377" s="36">
        <v>-9.2540000000000001E-3</v>
      </c>
      <c r="G377" s="16"/>
    </row>
    <row r="378" spans="1:7" x14ac:dyDescent="0.25">
      <c r="A378" s="13" t="s">
        <v>2022</v>
      </c>
      <c r="B378" s="31"/>
      <c r="C378" s="31" t="s">
        <v>376</v>
      </c>
      <c r="D378" s="44">
        <v>-721700</v>
      </c>
      <c r="E378" s="35">
        <v>-12524.02</v>
      </c>
      <c r="F378" s="36">
        <v>-9.7040000000000008E-3</v>
      </c>
      <c r="G378" s="16"/>
    </row>
    <row r="379" spans="1:7" x14ac:dyDescent="0.25">
      <c r="A379" s="13" t="s">
        <v>3013</v>
      </c>
      <c r="B379" s="31"/>
      <c r="C379" s="31" t="s">
        <v>539</v>
      </c>
      <c r="D379" s="44">
        <v>-4357650</v>
      </c>
      <c r="E379" s="35">
        <v>-12780.99</v>
      </c>
      <c r="F379" s="36">
        <v>-9.9030000000000003E-3</v>
      </c>
      <c r="G379" s="16"/>
    </row>
    <row r="380" spans="1:7" x14ac:dyDescent="0.25">
      <c r="A380" s="13" t="s">
        <v>2027</v>
      </c>
      <c r="B380" s="31"/>
      <c r="C380" s="31" t="s">
        <v>376</v>
      </c>
      <c r="D380" s="44">
        <v>-155250</v>
      </c>
      <c r="E380" s="35">
        <v>-12882.8</v>
      </c>
      <c r="F380" s="36">
        <v>-9.9819999999999996E-3</v>
      </c>
      <c r="G380" s="16"/>
    </row>
    <row r="381" spans="1:7" x14ac:dyDescent="0.25">
      <c r="A381" s="13" t="s">
        <v>2023</v>
      </c>
      <c r="B381" s="31"/>
      <c r="C381" s="31" t="s">
        <v>417</v>
      </c>
      <c r="D381" s="44">
        <v>-4156500</v>
      </c>
      <c r="E381" s="35">
        <v>-13527.33</v>
      </c>
      <c r="F381" s="36">
        <v>-1.0481000000000001E-2</v>
      </c>
      <c r="G381" s="16"/>
    </row>
    <row r="382" spans="1:7" x14ac:dyDescent="0.25">
      <c r="A382" s="13" t="s">
        <v>2054</v>
      </c>
      <c r="B382" s="31"/>
      <c r="C382" s="31" t="s">
        <v>420</v>
      </c>
      <c r="D382" s="44">
        <v>-1905750</v>
      </c>
      <c r="E382" s="35">
        <v>-13708.06</v>
      </c>
      <c r="F382" s="36">
        <v>-1.0621E-2</v>
      </c>
      <c r="G382" s="16"/>
    </row>
    <row r="383" spans="1:7" x14ac:dyDescent="0.25">
      <c r="A383" s="13" t="s">
        <v>3014</v>
      </c>
      <c r="B383" s="31"/>
      <c r="C383" s="31" t="s">
        <v>1076</v>
      </c>
      <c r="D383" s="44">
        <v>-7794950</v>
      </c>
      <c r="E383" s="35">
        <v>-13873.45</v>
      </c>
      <c r="F383" s="36">
        <v>-1.0749E-2</v>
      </c>
      <c r="G383" s="16"/>
    </row>
    <row r="384" spans="1:7" x14ac:dyDescent="0.25">
      <c r="A384" s="13" t="s">
        <v>2052</v>
      </c>
      <c r="B384" s="31"/>
      <c r="C384" s="31" t="s">
        <v>425</v>
      </c>
      <c r="D384" s="44">
        <v>-3381300</v>
      </c>
      <c r="E384" s="35">
        <v>-14236.96</v>
      </c>
      <c r="F384" s="36">
        <v>-1.1030999999999999E-2</v>
      </c>
      <c r="G384" s="16"/>
    </row>
    <row r="385" spans="1:7" x14ac:dyDescent="0.25">
      <c r="A385" s="13" t="s">
        <v>2042</v>
      </c>
      <c r="B385" s="31"/>
      <c r="C385" s="31" t="s">
        <v>425</v>
      </c>
      <c r="D385" s="44">
        <v>-3355000</v>
      </c>
      <c r="E385" s="35">
        <v>-15047.18</v>
      </c>
      <c r="F385" s="36">
        <v>-1.1658999999999999E-2</v>
      </c>
      <c r="G385" s="16"/>
    </row>
    <row r="386" spans="1:7" x14ac:dyDescent="0.25">
      <c r="A386" s="13" t="s">
        <v>2061</v>
      </c>
      <c r="B386" s="31"/>
      <c r="C386" s="31" t="s">
        <v>355</v>
      </c>
      <c r="D386" s="44">
        <v>-2376750</v>
      </c>
      <c r="E386" s="35">
        <v>-18438.830000000002</v>
      </c>
      <c r="F386" s="36">
        <v>-1.4286999999999999E-2</v>
      </c>
      <c r="G386" s="16"/>
    </row>
    <row r="387" spans="1:7" x14ac:dyDescent="0.25">
      <c r="A387" s="13" t="s">
        <v>2070</v>
      </c>
      <c r="B387" s="31"/>
      <c r="C387" s="31" t="s">
        <v>393</v>
      </c>
      <c r="D387" s="44">
        <v>-1281550</v>
      </c>
      <c r="E387" s="35">
        <v>-20936.04</v>
      </c>
      <c r="F387" s="36">
        <v>-1.6222E-2</v>
      </c>
      <c r="G387" s="16"/>
    </row>
    <row r="388" spans="1:7" x14ac:dyDescent="0.25">
      <c r="A388" s="13" t="s">
        <v>2073</v>
      </c>
      <c r="B388" s="31"/>
      <c r="C388" s="31" t="s">
        <v>539</v>
      </c>
      <c r="D388" s="44">
        <v>-549900</v>
      </c>
      <c r="E388" s="35">
        <v>-21724.35</v>
      </c>
      <c r="F388" s="36">
        <v>-1.6833000000000001E-2</v>
      </c>
      <c r="G388" s="16"/>
    </row>
    <row r="389" spans="1:7" x14ac:dyDescent="0.25">
      <c r="A389" s="13" t="s">
        <v>2074</v>
      </c>
      <c r="B389" s="31"/>
      <c r="C389" s="31" t="s">
        <v>355</v>
      </c>
      <c r="D389" s="44">
        <v>-2232000</v>
      </c>
      <c r="E389" s="35">
        <v>-22275.360000000001</v>
      </c>
      <c r="F389" s="36">
        <v>-1.7259E-2</v>
      </c>
      <c r="G389" s="16"/>
    </row>
    <row r="390" spans="1:7" x14ac:dyDescent="0.25">
      <c r="A390" s="13" t="s">
        <v>2037</v>
      </c>
      <c r="B390" s="31"/>
      <c r="C390" s="31" t="s">
        <v>580</v>
      </c>
      <c r="D390" s="44">
        <v>-2389500</v>
      </c>
      <c r="E390" s="35">
        <v>-22697.86</v>
      </c>
      <c r="F390" s="36">
        <v>-1.7586999999999998E-2</v>
      </c>
      <c r="G390" s="16"/>
    </row>
    <row r="391" spans="1:7" x14ac:dyDescent="0.25">
      <c r="A391" s="13" t="s">
        <v>2060</v>
      </c>
      <c r="B391" s="31"/>
      <c r="C391" s="31" t="s">
        <v>355</v>
      </c>
      <c r="D391" s="44">
        <v>-1341450</v>
      </c>
      <c r="E391" s="35">
        <v>-22901.23</v>
      </c>
      <c r="F391" s="36">
        <v>-1.7743999999999999E-2</v>
      </c>
      <c r="G391" s="16"/>
    </row>
    <row r="392" spans="1:7" x14ac:dyDescent="0.25">
      <c r="A392" s="13" t="s">
        <v>2009</v>
      </c>
      <c r="B392" s="31"/>
      <c r="C392" s="31" t="s">
        <v>428</v>
      </c>
      <c r="D392" s="44">
        <v>-5349800</v>
      </c>
      <c r="E392" s="35">
        <v>-23699.61</v>
      </c>
      <c r="F392" s="36">
        <v>-1.8363000000000001E-2</v>
      </c>
      <c r="G392" s="16"/>
    </row>
    <row r="393" spans="1:7" x14ac:dyDescent="0.25">
      <c r="A393" s="13" t="s">
        <v>2066</v>
      </c>
      <c r="B393" s="31"/>
      <c r="C393" s="31" t="s">
        <v>355</v>
      </c>
      <c r="D393" s="44">
        <v>-2437400</v>
      </c>
      <c r="E393" s="35">
        <v>-30649.09</v>
      </c>
      <c r="F393" s="36">
        <v>-2.3747999999999998E-2</v>
      </c>
      <c r="G393" s="16"/>
    </row>
    <row r="394" spans="1:7" x14ac:dyDescent="0.25">
      <c r="A394" s="13" t="s">
        <v>2077</v>
      </c>
      <c r="B394" s="31"/>
      <c r="C394" s="31" t="s">
        <v>437</v>
      </c>
      <c r="D394" s="44">
        <v>-3678500</v>
      </c>
      <c r="E394" s="35">
        <v>-46718.79</v>
      </c>
      <c r="F394" s="36">
        <v>-3.6199000000000002E-2</v>
      </c>
      <c r="G394" s="16"/>
    </row>
    <row r="395" spans="1:7" x14ac:dyDescent="0.25">
      <c r="A395" s="13" t="s">
        <v>2076</v>
      </c>
      <c r="B395" s="31"/>
      <c r="C395" s="31" t="s">
        <v>355</v>
      </c>
      <c r="D395" s="44">
        <v>-7356250</v>
      </c>
      <c r="E395" s="35">
        <v>-72859.98</v>
      </c>
      <c r="F395" s="36">
        <v>-5.6454999999999998E-2</v>
      </c>
      <c r="G395" s="16"/>
    </row>
    <row r="396" spans="1:7" x14ac:dyDescent="0.25">
      <c r="A396" s="17" t="s">
        <v>230</v>
      </c>
      <c r="B396" s="32"/>
      <c r="C396" s="32"/>
      <c r="D396" s="18"/>
      <c r="E396" s="42">
        <v>-917035.69</v>
      </c>
      <c r="F396" s="43">
        <v>-0.71046600000000004</v>
      </c>
      <c r="G396" s="21"/>
    </row>
    <row r="397" spans="1:7" x14ac:dyDescent="0.25">
      <c r="A397" s="13"/>
      <c r="B397" s="31"/>
      <c r="C397" s="31"/>
      <c r="D397" s="14"/>
      <c r="E397" s="15"/>
      <c r="F397" s="16"/>
      <c r="G397" s="16"/>
    </row>
    <row r="398" spans="1:7" x14ac:dyDescent="0.25">
      <c r="A398" s="13"/>
      <c r="B398" s="31"/>
      <c r="C398" s="31"/>
      <c r="D398" s="14"/>
      <c r="E398" s="15"/>
      <c r="F398" s="16"/>
      <c r="G398" s="16"/>
    </row>
    <row r="399" spans="1:7" x14ac:dyDescent="0.25">
      <c r="A399" s="13"/>
      <c r="B399" s="31"/>
      <c r="C399" s="31"/>
      <c r="D399" s="14"/>
      <c r="E399" s="15"/>
      <c r="F399" s="16"/>
      <c r="G399" s="16"/>
    </row>
    <row r="400" spans="1:7" x14ac:dyDescent="0.25">
      <c r="A400" s="24" t="s">
        <v>237</v>
      </c>
      <c r="B400" s="33"/>
      <c r="C400" s="33"/>
      <c r="D400" s="25"/>
      <c r="E400" s="45">
        <v>-917035.69</v>
      </c>
      <c r="F400" s="46">
        <v>-0.71046600000000004</v>
      </c>
      <c r="G400" s="21"/>
    </row>
    <row r="401" spans="1:7" x14ac:dyDescent="0.25">
      <c r="A401" s="17" t="s">
        <v>131</v>
      </c>
      <c r="B401" s="31"/>
      <c r="C401" s="31"/>
      <c r="D401" s="14"/>
      <c r="E401" s="15"/>
      <c r="F401" s="16"/>
      <c r="G401" s="16"/>
    </row>
    <row r="402" spans="1:7" x14ac:dyDescent="0.25">
      <c r="A402" s="17" t="s">
        <v>770</v>
      </c>
      <c r="B402" s="31"/>
      <c r="C402" s="31"/>
      <c r="D402" s="14"/>
      <c r="E402" s="15"/>
      <c r="F402" s="16"/>
      <c r="G402" s="16"/>
    </row>
    <row r="403" spans="1:7" x14ac:dyDescent="0.25">
      <c r="A403" s="17" t="s">
        <v>230</v>
      </c>
      <c r="B403" s="31"/>
      <c r="C403" s="31"/>
      <c r="D403" s="14"/>
      <c r="E403" s="39" t="s">
        <v>130</v>
      </c>
      <c r="F403" s="40" t="s">
        <v>130</v>
      </c>
      <c r="G403" s="16"/>
    </row>
    <row r="404" spans="1:7" x14ac:dyDescent="0.25">
      <c r="A404" s="13"/>
      <c r="B404" s="31"/>
      <c r="C404" s="31"/>
      <c r="D404" s="14"/>
      <c r="E404" s="15"/>
      <c r="F404" s="16"/>
      <c r="G404" s="16"/>
    </row>
    <row r="405" spans="1:7" x14ac:dyDescent="0.25">
      <c r="A405" s="17" t="s">
        <v>231</v>
      </c>
      <c r="B405" s="31"/>
      <c r="C405" s="31"/>
      <c r="D405" s="14"/>
      <c r="E405" s="15"/>
      <c r="F405" s="16"/>
      <c r="G405" s="16"/>
    </row>
    <row r="406" spans="1:7" x14ac:dyDescent="0.25">
      <c r="A406" s="13" t="s">
        <v>3015</v>
      </c>
      <c r="B406" s="31" t="s">
        <v>3016</v>
      </c>
      <c r="C406" s="31" t="s">
        <v>234</v>
      </c>
      <c r="D406" s="14">
        <v>10000000</v>
      </c>
      <c r="E406" s="15">
        <v>10034.709999999999</v>
      </c>
      <c r="F406" s="16">
        <v>7.7999999999999996E-3</v>
      </c>
      <c r="G406" s="16">
        <v>6.7687999999999998E-2</v>
      </c>
    </row>
    <row r="407" spans="1:7" x14ac:dyDescent="0.25">
      <c r="A407" s="13" t="s">
        <v>3017</v>
      </c>
      <c r="B407" s="31" t="s">
        <v>3018</v>
      </c>
      <c r="C407" s="31" t="s">
        <v>234</v>
      </c>
      <c r="D407" s="14">
        <v>10000000</v>
      </c>
      <c r="E407" s="15">
        <v>9887.34</v>
      </c>
      <c r="F407" s="16">
        <v>7.7000000000000002E-3</v>
      </c>
      <c r="G407" s="16">
        <v>6.7676E-2</v>
      </c>
    </row>
    <row r="408" spans="1:7" x14ac:dyDescent="0.25">
      <c r="A408" s="13" t="s">
        <v>3019</v>
      </c>
      <c r="B408" s="31" t="s">
        <v>3020</v>
      </c>
      <c r="C408" s="31" t="s">
        <v>234</v>
      </c>
      <c r="D408" s="14">
        <v>5000000</v>
      </c>
      <c r="E408" s="15">
        <v>5042.96</v>
      </c>
      <c r="F408" s="16">
        <v>3.8999999999999998E-3</v>
      </c>
      <c r="G408" s="16">
        <v>6.7395999999999998E-2</v>
      </c>
    </row>
    <row r="409" spans="1:7" x14ac:dyDescent="0.25">
      <c r="A409" s="17" t="s">
        <v>230</v>
      </c>
      <c r="B409" s="32"/>
      <c r="C409" s="32"/>
      <c r="D409" s="18"/>
      <c r="E409" s="37">
        <v>24965.01</v>
      </c>
      <c r="F409" s="38">
        <v>1.9400000000000001E-2</v>
      </c>
      <c r="G409" s="21"/>
    </row>
    <row r="410" spans="1:7" x14ac:dyDescent="0.25">
      <c r="A410" s="13"/>
      <c r="B410" s="31"/>
      <c r="C410" s="31"/>
      <c r="D410" s="14"/>
      <c r="E410" s="15"/>
      <c r="F410" s="16"/>
      <c r="G410" s="16"/>
    </row>
    <row r="411" spans="1:7" x14ac:dyDescent="0.25">
      <c r="A411" s="13"/>
      <c r="B411" s="31"/>
      <c r="C411" s="31"/>
      <c r="D411" s="14"/>
      <c r="E411" s="15"/>
      <c r="F411" s="16"/>
      <c r="G411" s="16"/>
    </row>
    <row r="412" spans="1:7" x14ac:dyDescent="0.25">
      <c r="A412" s="17" t="s">
        <v>235</v>
      </c>
      <c r="B412" s="31"/>
      <c r="C412" s="31"/>
      <c r="D412" s="14"/>
      <c r="E412" s="15"/>
      <c r="F412" s="16"/>
      <c r="G412" s="16"/>
    </row>
    <row r="413" spans="1:7" x14ac:dyDescent="0.25">
      <c r="A413" s="17" t="s">
        <v>230</v>
      </c>
      <c r="B413" s="31"/>
      <c r="C413" s="31"/>
      <c r="D413" s="14"/>
      <c r="E413" s="39" t="s">
        <v>130</v>
      </c>
      <c r="F413" s="40" t="s">
        <v>130</v>
      </c>
      <c r="G413" s="16"/>
    </row>
    <row r="414" spans="1:7" x14ac:dyDescent="0.25">
      <c r="A414" s="13"/>
      <c r="B414" s="31"/>
      <c r="C414" s="31"/>
      <c r="D414" s="14"/>
      <c r="E414" s="15"/>
      <c r="F414" s="16"/>
      <c r="G414" s="16"/>
    </row>
    <row r="415" spans="1:7" x14ac:dyDescent="0.25">
      <c r="A415" s="17" t="s">
        <v>236</v>
      </c>
      <c r="B415" s="31"/>
      <c r="C415" s="31"/>
      <c r="D415" s="14"/>
      <c r="E415" s="15"/>
      <c r="F415" s="16"/>
      <c r="G415" s="16"/>
    </row>
    <row r="416" spans="1:7" x14ac:dyDescent="0.25">
      <c r="A416" s="17" t="s">
        <v>230</v>
      </c>
      <c r="B416" s="31"/>
      <c r="C416" s="31"/>
      <c r="D416" s="14"/>
      <c r="E416" s="39" t="s">
        <v>130</v>
      </c>
      <c r="F416" s="40" t="s">
        <v>130</v>
      </c>
      <c r="G416" s="16"/>
    </row>
    <row r="417" spans="1:7" x14ac:dyDescent="0.25">
      <c r="A417" s="13"/>
      <c r="B417" s="31"/>
      <c r="C417" s="31"/>
      <c r="D417" s="14"/>
      <c r="E417" s="15"/>
      <c r="F417" s="16"/>
      <c r="G417" s="16"/>
    </row>
    <row r="418" spans="1:7" x14ac:dyDescent="0.25">
      <c r="A418" s="24" t="s">
        <v>237</v>
      </c>
      <c r="B418" s="33"/>
      <c r="C418" s="33"/>
      <c r="D418" s="25"/>
      <c r="E418" s="19">
        <v>24965.01</v>
      </c>
      <c r="F418" s="20">
        <v>1.9400000000000001E-2</v>
      </c>
      <c r="G418" s="21"/>
    </row>
    <row r="419" spans="1:7" x14ac:dyDescent="0.25">
      <c r="A419" s="13"/>
      <c r="B419" s="31"/>
      <c r="C419" s="31"/>
      <c r="D419" s="14"/>
      <c r="E419" s="15"/>
      <c r="F419" s="16"/>
      <c r="G419" s="16"/>
    </row>
    <row r="420" spans="1:7" x14ac:dyDescent="0.25">
      <c r="A420" s="17" t="s">
        <v>610</v>
      </c>
      <c r="B420" s="31"/>
      <c r="C420" s="31"/>
      <c r="D420" s="14"/>
      <c r="E420" s="15"/>
      <c r="F420" s="16"/>
      <c r="G420" s="16"/>
    </row>
    <row r="421" spans="1:7" x14ac:dyDescent="0.25">
      <c r="A421" s="13"/>
      <c r="B421" s="31"/>
      <c r="C421" s="31"/>
      <c r="D421" s="14"/>
      <c r="E421" s="15"/>
      <c r="F421" s="16"/>
      <c r="G421" s="16"/>
    </row>
    <row r="422" spans="1:7" x14ac:dyDescent="0.25">
      <c r="A422" s="17" t="s">
        <v>611</v>
      </c>
      <c r="B422" s="31"/>
      <c r="C422" s="31"/>
      <c r="D422" s="14"/>
      <c r="E422" s="15"/>
      <c r="F422" s="16"/>
      <c r="G422" s="16"/>
    </row>
    <row r="423" spans="1:7" x14ac:dyDescent="0.25">
      <c r="A423" s="13" t="s">
        <v>3021</v>
      </c>
      <c r="B423" s="31" t="s">
        <v>3022</v>
      </c>
      <c r="C423" s="31" t="s">
        <v>234</v>
      </c>
      <c r="D423" s="14">
        <v>5000000</v>
      </c>
      <c r="E423" s="15">
        <v>4914.9399999999996</v>
      </c>
      <c r="F423" s="16">
        <v>3.8E-3</v>
      </c>
      <c r="G423" s="16">
        <v>6.5799999999999997E-2</v>
      </c>
    </row>
    <row r="424" spans="1:7" x14ac:dyDescent="0.25">
      <c r="A424" s="13" t="s">
        <v>3023</v>
      </c>
      <c r="B424" s="31" t="s">
        <v>3024</v>
      </c>
      <c r="C424" s="31" t="s">
        <v>234</v>
      </c>
      <c r="D424" s="14">
        <v>5000000</v>
      </c>
      <c r="E424" s="15">
        <v>4813.03</v>
      </c>
      <c r="F424" s="16">
        <v>3.7000000000000002E-3</v>
      </c>
      <c r="G424" s="16">
        <v>6.5949999999999995E-2</v>
      </c>
    </row>
    <row r="425" spans="1:7" x14ac:dyDescent="0.25">
      <c r="A425" s="13" t="s">
        <v>3025</v>
      </c>
      <c r="B425" s="31" t="s">
        <v>3026</v>
      </c>
      <c r="C425" s="31" t="s">
        <v>234</v>
      </c>
      <c r="D425" s="14">
        <v>500000</v>
      </c>
      <c r="E425" s="15">
        <v>476.05</v>
      </c>
      <c r="F425" s="16">
        <v>4.0000000000000002E-4</v>
      </c>
      <c r="G425" s="16">
        <v>6.6049999999999998E-2</v>
      </c>
    </row>
    <row r="426" spans="1:7" x14ac:dyDescent="0.25">
      <c r="A426" s="17" t="s">
        <v>230</v>
      </c>
      <c r="B426" s="32"/>
      <c r="C426" s="32"/>
      <c r="D426" s="18"/>
      <c r="E426" s="37">
        <v>10204.02</v>
      </c>
      <c r="F426" s="38">
        <v>7.9000000000000008E-3</v>
      </c>
      <c r="G426" s="21"/>
    </row>
    <row r="427" spans="1:7" x14ac:dyDescent="0.25">
      <c r="A427" s="17" t="s">
        <v>755</v>
      </c>
      <c r="B427" s="31"/>
      <c r="C427" s="31"/>
      <c r="D427" s="14"/>
      <c r="E427" s="15"/>
      <c r="F427" s="16"/>
      <c r="G427" s="16"/>
    </row>
    <row r="428" spans="1:7" x14ac:dyDescent="0.25">
      <c r="A428" s="13" t="s">
        <v>1549</v>
      </c>
      <c r="B428" s="31" t="s">
        <v>1550</v>
      </c>
      <c r="C428" s="31" t="s">
        <v>1551</v>
      </c>
      <c r="D428" s="14">
        <v>20000000</v>
      </c>
      <c r="E428" s="15">
        <v>19078.12</v>
      </c>
      <c r="F428" s="16">
        <v>1.4800000000000001E-2</v>
      </c>
      <c r="G428" s="16">
        <v>7.6684000000000002E-2</v>
      </c>
    </row>
    <row r="429" spans="1:7" x14ac:dyDescent="0.25">
      <c r="A429" s="13" t="s">
        <v>1552</v>
      </c>
      <c r="B429" s="31" t="s">
        <v>1553</v>
      </c>
      <c r="C429" s="31" t="s">
        <v>758</v>
      </c>
      <c r="D429" s="14">
        <v>20000000</v>
      </c>
      <c r="E429" s="15">
        <v>18778.98</v>
      </c>
      <c r="F429" s="16">
        <v>1.46E-2</v>
      </c>
      <c r="G429" s="16">
        <v>7.5823000000000002E-2</v>
      </c>
    </row>
    <row r="430" spans="1:7" x14ac:dyDescent="0.25">
      <c r="A430" s="13" t="s">
        <v>1579</v>
      </c>
      <c r="B430" s="31" t="s">
        <v>1580</v>
      </c>
      <c r="C430" s="31" t="s">
        <v>758</v>
      </c>
      <c r="D430" s="14">
        <v>10000000</v>
      </c>
      <c r="E430" s="15">
        <v>9557.58</v>
      </c>
      <c r="F430" s="16">
        <v>7.4000000000000003E-3</v>
      </c>
      <c r="G430" s="16">
        <v>7.6799999999999993E-2</v>
      </c>
    </row>
    <row r="431" spans="1:7" x14ac:dyDescent="0.25">
      <c r="A431" s="13" t="s">
        <v>3027</v>
      </c>
      <c r="B431" s="31" t="s">
        <v>3028</v>
      </c>
      <c r="C431" s="31" t="s">
        <v>758</v>
      </c>
      <c r="D431" s="14">
        <v>10000000</v>
      </c>
      <c r="E431" s="15">
        <v>9313.6299999999992</v>
      </c>
      <c r="F431" s="16">
        <v>7.1999999999999998E-3</v>
      </c>
      <c r="G431" s="16">
        <v>7.6200000000000004E-2</v>
      </c>
    </row>
    <row r="432" spans="1:7" x14ac:dyDescent="0.25">
      <c r="A432" s="13" t="s">
        <v>3029</v>
      </c>
      <c r="B432" s="31" t="s">
        <v>3030</v>
      </c>
      <c r="C432" s="31" t="s">
        <v>758</v>
      </c>
      <c r="D432" s="14">
        <v>10000000</v>
      </c>
      <c r="E432" s="15">
        <v>9298.14</v>
      </c>
      <c r="F432" s="16">
        <v>7.1999999999999998E-3</v>
      </c>
      <c r="G432" s="16">
        <v>7.5899999999999995E-2</v>
      </c>
    </row>
    <row r="433" spans="1:7" x14ac:dyDescent="0.25">
      <c r="A433" s="13" t="s">
        <v>3031</v>
      </c>
      <c r="B433" s="31" t="s">
        <v>3032</v>
      </c>
      <c r="C433" s="31" t="s">
        <v>758</v>
      </c>
      <c r="D433" s="14">
        <v>2500000</v>
      </c>
      <c r="E433" s="15">
        <v>2416.12</v>
      </c>
      <c r="F433" s="16">
        <v>1.9E-3</v>
      </c>
      <c r="G433" s="16">
        <v>7.6800999999999994E-2</v>
      </c>
    </row>
    <row r="434" spans="1:7" x14ac:dyDescent="0.25">
      <c r="A434" s="13" t="s">
        <v>1569</v>
      </c>
      <c r="B434" s="31" t="s">
        <v>1570</v>
      </c>
      <c r="C434" s="31" t="s">
        <v>758</v>
      </c>
      <c r="D434" s="14">
        <v>2500000</v>
      </c>
      <c r="E434" s="15">
        <v>2328.59</v>
      </c>
      <c r="F434" s="16">
        <v>1.8E-3</v>
      </c>
      <c r="G434" s="16">
        <v>7.5899999999999995E-2</v>
      </c>
    </row>
    <row r="435" spans="1:7" x14ac:dyDescent="0.25">
      <c r="A435" s="17" t="s">
        <v>230</v>
      </c>
      <c r="B435" s="32"/>
      <c r="C435" s="32"/>
      <c r="D435" s="18"/>
      <c r="E435" s="37">
        <v>70771.16</v>
      </c>
      <c r="F435" s="38">
        <v>5.4899999999999997E-2</v>
      </c>
      <c r="G435" s="21"/>
    </row>
    <row r="436" spans="1:7" x14ac:dyDescent="0.25">
      <c r="A436" s="13"/>
      <c r="B436" s="31"/>
      <c r="C436" s="31"/>
      <c r="D436" s="14"/>
      <c r="E436" s="15"/>
      <c r="F436" s="16"/>
      <c r="G436" s="16"/>
    </row>
    <row r="437" spans="1:7" x14ac:dyDescent="0.25">
      <c r="A437" s="17" t="s">
        <v>761</v>
      </c>
      <c r="B437" s="31"/>
      <c r="C437" s="31"/>
      <c r="D437" s="14"/>
      <c r="E437" s="15"/>
      <c r="F437" s="16"/>
      <c r="G437" s="16"/>
    </row>
    <row r="438" spans="1:7" x14ac:dyDescent="0.25">
      <c r="A438" s="13" t="s">
        <v>1589</v>
      </c>
      <c r="B438" s="31" t="s">
        <v>1590</v>
      </c>
      <c r="C438" s="31" t="s">
        <v>1562</v>
      </c>
      <c r="D438" s="14">
        <v>20000000</v>
      </c>
      <c r="E438" s="15">
        <v>19414.080000000002</v>
      </c>
      <c r="F438" s="16">
        <v>1.4999999999999999E-2</v>
      </c>
      <c r="G438" s="16">
        <v>7.9250000000000001E-2</v>
      </c>
    </row>
    <row r="439" spans="1:7" x14ac:dyDescent="0.25">
      <c r="A439" s="13" t="s">
        <v>3033</v>
      </c>
      <c r="B439" s="31" t="s">
        <v>3034</v>
      </c>
      <c r="C439" s="31" t="s">
        <v>758</v>
      </c>
      <c r="D439" s="14">
        <v>20000000</v>
      </c>
      <c r="E439" s="15">
        <v>19385.84</v>
      </c>
      <c r="F439" s="16">
        <v>1.4999999999999999E-2</v>
      </c>
      <c r="G439" s="16">
        <v>7.9750000000000001E-2</v>
      </c>
    </row>
    <row r="440" spans="1:7" x14ac:dyDescent="0.25">
      <c r="A440" s="13" t="s">
        <v>1597</v>
      </c>
      <c r="B440" s="31" t="s">
        <v>1598</v>
      </c>
      <c r="C440" s="31" t="s">
        <v>758</v>
      </c>
      <c r="D440" s="14">
        <v>15000000</v>
      </c>
      <c r="E440" s="15">
        <v>13955.13</v>
      </c>
      <c r="F440" s="16">
        <v>1.0800000000000001E-2</v>
      </c>
      <c r="G440" s="16">
        <v>7.7200000000000005E-2</v>
      </c>
    </row>
    <row r="441" spans="1:7" x14ac:dyDescent="0.25">
      <c r="A441" s="13" t="s">
        <v>3035</v>
      </c>
      <c r="B441" s="31" t="s">
        <v>3036</v>
      </c>
      <c r="C441" s="31" t="s">
        <v>758</v>
      </c>
      <c r="D441" s="14">
        <v>12500000</v>
      </c>
      <c r="E441" s="15">
        <v>12447.4</v>
      </c>
      <c r="F441" s="16">
        <v>9.5999999999999992E-3</v>
      </c>
      <c r="G441" s="16">
        <v>7.7130000000000004E-2</v>
      </c>
    </row>
    <row r="442" spans="1:7" x14ac:dyDescent="0.25">
      <c r="A442" s="13" t="s">
        <v>3037</v>
      </c>
      <c r="B442" s="31" t="s">
        <v>3038</v>
      </c>
      <c r="C442" s="31" t="s">
        <v>758</v>
      </c>
      <c r="D442" s="14">
        <v>10000000</v>
      </c>
      <c r="E442" s="15">
        <v>9930.89</v>
      </c>
      <c r="F442" s="16">
        <v>7.7000000000000002E-3</v>
      </c>
      <c r="G442" s="16">
        <v>7.6971999999999999E-2</v>
      </c>
    </row>
    <row r="443" spans="1:7" x14ac:dyDescent="0.25">
      <c r="A443" s="13" t="s">
        <v>3039</v>
      </c>
      <c r="B443" s="31" t="s">
        <v>3040</v>
      </c>
      <c r="C443" s="31" t="s">
        <v>758</v>
      </c>
      <c r="D443" s="14">
        <v>10000000</v>
      </c>
      <c r="E443" s="15">
        <v>9697.0300000000007</v>
      </c>
      <c r="F443" s="16">
        <v>7.4999999999999997E-3</v>
      </c>
      <c r="G443" s="16">
        <v>7.9749E-2</v>
      </c>
    </row>
    <row r="444" spans="1:7" x14ac:dyDescent="0.25">
      <c r="A444" s="13" t="s">
        <v>1609</v>
      </c>
      <c r="B444" s="31" t="s">
        <v>1610</v>
      </c>
      <c r="C444" s="31" t="s">
        <v>758</v>
      </c>
      <c r="D444" s="14">
        <v>10000000</v>
      </c>
      <c r="E444" s="15">
        <v>9432.0499999999993</v>
      </c>
      <c r="F444" s="16">
        <v>7.3000000000000001E-3</v>
      </c>
      <c r="G444" s="16">
        <v>7.6050000000000006E-2</v>
      </c>
    </row>
    <row r="445" spans="1:7" x14ac:dyDescent="0.25">
      <c r="A445" s="13" t="s">
        <v>2623</v>
      </c>
      <c r="B445" s="31" t="s">
        <v>2624</v>
      </c>
      <c r="C445" s="31" t="s">
        <v>1562</v>
      </c>
      <c r="D445" s="14">
        <v>5000000</v>
      </c>
      <c r="E445" s="15">
        <v>4969.03</v>
      </c>
      <c r="F445" s="16">
        <v>3.8999999999999998E-3</v>
      </c>
      <c r="G445" s="16">
        <v>7.5849E-2</v>
      </c>
    </row>
    <row r="446" spans="1:7" x14ac:dyDescent="0.25">
      <c r="A446" s="13" t="s">
        <v>3041</v>
      </c>
      <c r="B446" s="31" t="s">
        <v>3042</v>
      </c>
      <c r="C446" s="31" t="s">
        <v>1562</v>
      </c>
      <c r="D446" s="14">
        <v>5000000</v>
      </c>
      <c r="E446" s="15">
        <v>4959.8100000000004</v>
      </c>
      <c r="F446" s="16">
        <v>3.8E-3</v>
      </c>
      <c r="G446" s="16">
        <v>7.5851000000000002E-2</v>
      </c>
    </row>
    <row r="447" spans="1:7" x14ac:dyDescent="0.25">
      <c r="A447" s="13" t="s">
        <v>1595</v>
      </c>
      <c r="B447" s="31" t="s">
        <v>1596</v>
      </c>
      <c r="C447" s="31" t="s">
        <v>758</v>
      </c>
      <c r="D447" s="14">
        <v>5000000</v>
      </c>
      <c r="E447" s="15">
        <v>4656.3</v>
      </c>
      <c r="F447" s="16">
        <v>3.5999999999999999E-3</v>
      </c>
      <c r="G447" s="16">
        <v>7.7200000000000005E-2</v>
      </c>
    </row>
    <row r="448" spans="1:7" x14ac:dyDescent="0.25">
      <c r="A448" s="17" t="s">
        <v>230</v>
      </c>
      <c r="B448" s="32"/>
      <c r="C448" s="32"/>
      <c r="D448" s="18"/>
      <c r="E448" s="37">
        <v>108847.56</v>
      </c>
      <c r="F448" s="38">
        <v>8.4199999999999997E-2</v>
      </c>
      <c r="G448" s="21"/>
    </row>
    <row r="449" spans="1:7" x14ac:dyDescent="0.25">
      <c r="A449" s="13"/>
      <c r="B449" s="31"/>
      <c r="C449" s="31"/>
      <c r="D449" s="14"/>
      <c r="E449" s="15"/>
      <c r="F449" s="16"/>
      <c r="G449" s="16"/>
    </row>
    <row r="450" spans="1:7" x14ac:dyDescent="0.25">
      <c r="A450" s="24" t="s">
        <v>237</v>
      </c>
      <c r="B450" s="33"/>
      <c r="C450" s="33"/>
      <c r="D450" s="25"/>
      <c r="E450" s="19">
        <v>189822.74</v>
      </c>
      <c r="F450" s="20">
        <v>0.14699999999999999</v>
      </c>
      <c r="G450" s="21"/>
    </row>
    <row r="451" spans="1:7" x14ac:dyDescent="0.25">
      <c r="A451" s="13"/>
      <c r="B451" s="31"/>
      <c r="C451" s="31"/>
      <c r="D451" s="14"/>
      <c r="E451" s="15"/>
      <c r="F451" s="16"/>
      <c r="G451" s="16"/>
    </row>
    <row r="452" spans="1:7" x14ac:dyDescent="0.25">
      <c r="A452" s="13"/>
      <c r="B452" s="31"/>
      <c r="C452" s="31"/>
      <c r="D452" s="14"/>
      <c r="E452" s="15"/>
      <c r="F452" s="16"/>
      <c r="G452" s="16"/>
    </row>
    <row r="453" spans="1:7" x14ac:dyDescent="0.25">
      <c r="A453" s="17" t="s">
        <v>334</v>
      </c>
      <c r="B453" s="31"/>
      <c r="C453" s="31"/>
      <c r="D453" s="14"/>
      <c r="E453" s="15"/>
      <c r="F453" s="16"/>
      <c r="G453" s="16"/>
    </row>
    <row r="454" spans="1:7" x14ac:dyDescent="0.25">
      <c r="A454" s="13" t="s">
        <v>1117</v>
      </c>
      <c r="B454" s="31" t="s">
        <v>1118</v>
      </c>
      <c r="C454" s="31"/>
      <c r="D454" s="14">
        <v>2964422.2963999999</v>
      </c>
      <c r="E454" s="15">
        <v>98140.59</v>
      </c>
      <c r="F454" s="16">
        <v>7.5999999999999998E-2</v>
      </c>
      <c r="G454" s="16"/>
    </row>
    <row r="455" spans="1:7" x14ac:dyDescent="0.25">
      <c r="A455" s="13" t="s">
        <v>3043</v>
      </c>
      <c r="B455" s="31" t="s">
        <v>3044</v>
      </c>
      <c r="C455" s="31"/>
      <c r="D455" s="14">
        <v>243599113.86390001</v>
      </c>
      <c r="E455" s="15">
        <v>30751.71</v>
      </c>
      <c r="F455" s="16">
        <v>2.3800000000000002E-2</v>
      </c>
      <c r="G455" s="16"/>
    </row>
    <row r="456" spans="1:7" x14ac:dyDescent="0.25">
      <c r="A456" s="13" t="s">
        <v>3045</v>
      </c>
      <c r="B456" s="31" t="s">
        <v>3046</v>
      </c>
      <c r="C456" s="31"/>
      <c r="D456" s="14">
        <v>84321675.513400003</v>
      </c>
      <c r="E456" s="15">
        <v>25547.11</v>
      </c>
      <c r="F456" s="16">
        <v>1.9800000000000002E-2</v>
      </c>
      <c r="G456" s="16"/>
    </row>
    <row r="457" spans="1:7" x14ac:dyDescent="0.25">
      <c r="A457" s="13"/>
      <c r="B457" s="31"/>
      <c r="C457" s="31"/>
      <c r="D457" s="14"/>
      <c r="E457" s="15"/>
      <c r="F457" s="16"/>
      <c r="G457" s="16"/>
    </row>
    <row r="458" spans="1:7" x14ac:dyDescent="0.25">
      <c r="A458" s="24" t="s">
        <v>237</v>
      </c>
      <c r="B458" s="33"/>
      <c r="C458" s="33"/>
      <c r="D458" s="25"/>
      <c r="E458" s="19">
        <v>154439.41</v>
      </c>
      <c r="F458" s="20">
        <v>0.1196</v>
      </c>
      <c r="G458" s="21"/>
    </row>
    <row r="459" spans="1:7" x14ac:dyDescent="0.25">
      <c r="A459" s="13"/>
      <c r="B459" s="31"/>
      <c r="C459" s="31"/>
      <c r="D459" s="14"/>
      <c r="E459" s="15"/>
      <c r="F459" s="16"/>
      <c r="G459" s="16"/>
    </row>
    <row r="460" spans="1:7" x14ac:dyDescent="0.25">
      <c r="A460" s="17" t="s">
        <v>238</v>
      </c>
      <c r="B460" s="31"/>
      <c r="C460" s="31"/>
      <c r="D460" s="14"/>
      <c r="E460" s="15"/>
      <c r="F460" s="16"/>
      <c r="G460" s="16"/>
    </row>
    <row r="461" spans="1:7" x14ac:dyDescent="0.25">
      <c r="A461" s="13" t="s">
        <v>239</v>
      </c>
      <c r="B461" s="31"/>
      <c r="C461" s="31"/>
      <c r="D461" s="14"/>
      <c r="E461" s="15">
        <v>36265.410000000003</v>
      </c>
      <c r="F461" s="16">
        <v>2.81E-2</v>
      </c>
      <c r="G461" s="16">
        <v>6.5728999999999996E-2</v>
      </c>
    </row>
    <row r="462" spans="1:7" x14ac:dyDescent="0.25">
      <c r="A462" s="17" t="s">
        <v>230</v>
      </c>
      <c r="B462" s="32"/>
      <c r="C462" s="32"/>
      <c r="D462" s="18"/>
      <c r="E462" s="37">
        <v>36265.410000000003</v>
      </c>
      <c r="F462" s="38">
        <v>2.81E-2</v>
      </c>
      <c r="G462" s="21"/>
    </row>
    <row r="463" spans="1:7" x14ac:dyDescent="0.25">
      <c r="A463" s="13"/>
      <c r="B463" s="31"/>
      <c r="C463" s="31"/>
      <c r="D463" s="14"/>
      <c r="E463" s="15"/>
      <c r="F463" s="16"/>
      <c r="G463" s="16"/>
    </row>
    <row r="464" spans="1:7" x14ac:dyDescent="0.25">
      <c r="A464" s="24" t="s">
        <v>237</v>
      </c>
      <c r="B464" s="33"/>
      <c r="C464" s="33"/>
      <c r="D464" s="25"/>
      <c r="E464" s="19">
        <v>36265.410000000003</v>
      </c>
      <c r="F464" s="20">
        <v>2.81E-2</v>
      </c>
      <c r="G464" s="21"/>
    </row>
    <row r="465" spans="1:7" x14ac:dyDescent="0.25">
      <c r="A465" s="13" t="s">
        <v>240</v>
      </c>
      <c r="B465" s="31"/>
      <c r="C465" s="31"/>
      <c r="D465" s="14"/>
      <c r="E465" s="15">
        <v>286.452877</v>
      </c>
      <c r="F465" s="16">
        <v>2.2100000000000001E-4</v>
      </c>
      <c r="G465" s="16"/>
    </row>
    <row r="466" spans="1:7" x14ac:dyDescent="0.25">
      <c r="A466" s="13" t="s">
        <v>241</v>
      </c>
      <c r="B466" s="31"/>
      <c r="C466" s="31"/>
      <c r="D466" s="14"/>
      <c r="E466" s="35">
        <v>-28939.782877000001</v>
      </c>
      <c r="F466" s="36">
        <v>-2.2421E-2</v>
      </c>
      <c r="G466" s="16">
        <v>6.5728999999999996E-2</v>
      </c>
    </row>
    <row r="467" spans="1:7" x14ac:dyDescent="0.25">
      <c r="A467" s="26" t="s">
        <v>242</v>
      </c>
      <c r="B467" s="34"/>
      <c r="C467" s="34"/>
      <c r="D467" s="27"/>
      <c r="E467" s="28">
        <v>1290579.9099999999</v>
      </c>
      <c r="F467" s="29">
        <v>1</v>
      </c>
      <c r="G467" s="29"/>
    </row>
    <row r="469" spans="1:7" x14ac:dyDescent="0.25">
      <c r="A469" s="1" t="s">
        <v>492</v>
      </c>
    </row>
    <row r="470" spans="1:7" x14ac:dyDescent="0.25">
      <c r="A470" s="1" t="s">
        <v>766</v>
      </c>
    </row>
    <row r="471" spans="1:7" x14ac:dyDescent="0.25">
      <c r="A471" s="1" t="s">
        <v>243</v>
      </c>
    </row>
    <row r="472" spans="1:7" x14ac:dyDescent="0.25">
      <c r="A472" s="1" t="s">
        <v>244</v>
      </c>
    </row>
    <row r="473" spans="1:7" x14ac:dyDescent="0.25">
      <c r="A473" s="48" t="s">
        <v>245</v>
      </c>
      <c r="B473" s="3" t="s">
        <v>130</v>
      </c>
    </row>
    <row r="474" spans="1:7" x14ac:dyDescent="0.25">
      <c r="A474" t="s">
        <v>246</v>
      </c>
    </row>
    <row r="475" spans="1:7" x14ac:dyDescent="0.25">
      <c r="A475" t="s">
        <v>337</v>
      </c>
      <c r="B475" t="s">
        <v>248</v>
      </c>
      <c r="C475" t="s">
        <v>248</v>
      </c>
    </row>
    <row r="476" spans="1:7" x14ac:dyDescent="0.25">
      <c r="B476" s="49">
        <v>45657</v>
      </c>
      <c r="C476" s="49">
        <v>45688</v>
      </c>
    </row>
    <row r="477" spans="1:7" x14ac:dyDescent="0.25">
      <c r="A477" t="s">
        <v>338</v>
      </c>
      <c r="B477">
        <v>20.046399999999998</v>
      </c>
      <c r="C477">
        <v>20.192299999999999</v>
      </c>
    </row>
    <row r="478" spans="1:7" x14ac:dyDescent="0.25">
      <c r="A478" t="s">
        <v>339</v>
      </c>
      <c r="B478">
        <v>14.331200000000001</v>
      </c>
      <c r="C478">
        <v>14.435600000000001</v>
      </c>
    </row>
    <row r="479" spans="1:7" x14ac:dyDescent="0.25">
      <c r="A479" t="s">
        <v>1274</v>
      </c>
      <c r="B479">
        <v>16.468399999999999</v>
      </c>
      <c r="C479">
        <v>16.5884</v>
      </c>
    </row>
    <row r="480" spans="1:7" x14ac:dyDescent="0.25">
      <c r="A480" t="s">
        <v>1276</v>
      </c>
      <c r="B480">
        <v>18.747499999999999</v>
      </c>
      <c r="C480">
        <v>18.8733</v>
      </c>
    </row>
    <row r="481" spans="1:3" x14ac:dyDescent="0.25">
      <c r="A481" t="s">
        <v>340</v>
      </c>
      <c r="B481">
        <v>18.742899999999999</v>
      </c>
      <c r="C481">
        <v>18.868600000000001</v>
      </c>
    </row>
    <row r="482" spans="1:3" x14ac:dyDescent="0.25">
      <c r="A482" t="s">
        <v>341</v>
      </c>
      <c r="B482">
        <v>13.754200000000001</v>
      </c>
      <c r="C482">
        <v>13.846399999999999</v>
      </c>
    </row>
    <row r="483" spans="1:3" x14ac:dyDescent="0.25">
      <c r="A483" t="s">
        <v>1278</v>
      </c>
      <c r="B483">
        <v>15.313000000000001</v>
      </c>
      <c r="C483">
        <v>15.415699999999999</v>
      </c>
    </row>
    <row r="485" spans="1:3" x14ac:dyDescent="0.25">
      <c r="A485" t="s">
        <v>250</v>
      </c>
      <c r="B485" s="3" t="s">
        <v>130</v>
      </c>
    </row>
    <row r="486" spans="1:3" x14ac:dyDescent="0.25">
      <c r="A486" t="s">
        <v>251</v>
      </c>
      <c r="B486" s="3" t="s">
        <v>130</v>
      </c>
    </row>
    <row r="487" spans="1:3" ht="30" customHeight="1" x14ac:dyDescent="0.25">
      <c r="A487" s="48" t="s">
        <v>252</v>
      </c>
      <c r="B487" s="3" t="s">
        <v>130</v>
      </c>
    </row>
    <row r="488" spans="1:3" ht="30" customHeight="1" x14ac:dyDescent="0.25">
      <c r="A488" s="48" t="s">
        <v>253</v>
      </c>
      <c r="B488" s="3" t="s">
        <v>130</v>
      </c>
    </row>
    <row r="489" spans="1:3" x14ac:dyDescent="0.25">
      <c r="A489" t="s">
        <v>495</v>
      </c>
      <c r="B489" s="50">
        <v>15.3186</v>
      </c>
    </row>
    <row r="490" spans="1:3" ht="45" customHeight="1" x14ac:dyDescent="0.25">
      <c r="A490" s="48" t="s">
        <v>255</v>
      </c>
      <c r="B490" s="3">
        <v>0</v>
      </c>
    </row>
    <row r="491" spans="1:3" x14ac:dyDescent="0.25">
      <c r="B491" s="3"/>
    </row>
    <row r="492" spans="1:3" ht="30" customHeight="1" x14ac:dyDescent="0.25">
      <c r="A492" s="48" t="s">
        <v>256</v>
      </c>
      <c r="B492" s="3" t="s">
        <v>130</v>
      </c>
    </row>
    <row r="493" spans="1:3" ht="30" customHeight="1" x14ac:dyDescent="0.25">
      <c r="A493" s="48" t="s">
        <v>257</v>
      </c>
      <c r="B493" t="s">
        <v>130</v>
      </c>
    </row>
    <row r="494" spans="1:3" ht="30" customHeight="1" x14ac:dyDescent="0.25">
      <c r="A494" s="48" t="s">
        <v>258</v>
      </c>
      <c r="B494" s="3" t="s">
        <v>130</v>
      </c>
    </row>
    <row r="495" spans="1:3" ht="30" customHeight="1" x14ac:dyDescent="0.25">
      <c r="A495" s="48" t="s">
        <v>259</v>
      </c>
      <c r="B495" s="3" t="s">
        <v>130</v>
      </c>
    </row>
    <row r="497" spans="1:4" ht="69.95" customHeight="1" x14ac:dyDescent="0.25">
      <c r="A497" s="75" t="s">
        <v>269</v>
      </c>
      <c r="B497" s="75" t="s">
        <v>270</v>
      </c>
      <c r="C497" s="75" t="s">
        <v>4</v>
      </c>
      <c r="D497" s="75" t="s">
        <v>5</v>
      </c>
    </row>
    <row r="498" spans="1:4" ht="69.95" customHeight="1" x14ac:dyDescent="0.25">
      <c r="A498" s="75" t="s">
        <v>3047</v>
      </c>
      <c r="B498" s="75"/>
      <c r="C498" s="75" t="s">
        <v>103</v>
      </c>
      <c r="D498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221"/>
  <sheetViews>
    <sheetView showGridLines="0" workbookViewId="0">
      <pane ySplit="4" topLeftCell="A194" activePane="bottomLeft" state="frozen"/>
      <selection pane="bottomLeft" activeCell="C194" sqref="C194:C19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3048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3049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3806821</v>
      </c>
      <c r="E8" s="15">
        <v>64668.37</v>
      </c>
      <c r="F8" s="16">
        <v>5.28E-2</v>
      </c>
      <c r="G8" s="16"/>
    </row>
    <row r="9" spans="1:8" x14ac:dyDescent="0.25">
      <c r="A9" s="13" t="s">
        <v>353</v>
      </c>
      <c r="B9" s="31" t="s">
        <v>354</v>
      </c>
      <c r="C9" s="31" t="s">
        <v>355</v>
      </c>
      <c r="D9" s="14">
        <v>4255625</v>
      </c>
      <c r="E9" s="15">
        <v>53314.47</v>
      </c>
      <c r="F9" s="16">
        <v>4.36E-2</v>
      </c>
      <c r="G9" s="16"/>
    </row>
    <row r="10" spans="1:8" x14ac:dyDescent="0.25">
      <c r="A10" s="13" t="s">
        <v>502</v>
      </c>
      <c r="B10" s="31" t="s">
        <v>503</v>
      </c>
      <c r="C10" s="31" t="s">
        <v>437</v>
      </c>
      <c r="D10" s="14">
        <v>2735497</v>
      </c>
      <c r="E10" s="15">
        <v>34606.769999999997</v>
      </c>
      <c r="F10" s="16">
        <v>2.8299999999999999E-2</v>
      </c>
      <c r="G10" s="16"/>
    </row>
    <row r="11" spans="1:8" x14ac:dyDescent="0.25">
      <c r="A11" s="13" t="s">
        <v>506</v>
      </c>
      <c r="B11" s="31" t="s">
        <v>507</v>
      </c>
      <c r="C11" s="31" t="s">
        <v>376</v>
      </c>
      <c r="D11" s="14">
        <v>1802056</v>
      </c>
      <c r="E11" s="15">
        <v>33875.050000000003</v>
      </c>
      <c r="F11" s="16">
        <v>2.7699999999999999E-2</v>
      </c>
      <c r="G11" s="16"/>
    </row>
    <row r="12" spans="1:8" x14ac:dyDescent="0.25">
      <c r="A12" s="13" t="s">
        <v>513</v>
      </c>
      <c r="B12" s="31" t="s">
        <v>514</v>
      </c>
      <c r="C12" s="31" t="s">
        <v>393</v>
      </c>
      <c r="D12" s="14">
        <v>1701286</v>
      </c>
      <c r="E12" s="15">
        <v>27668.01</v>
      </c>
      <c r="F12" s="16">
        <v>2.2599999999999999E-2</v>
      </c>
      <c r="G12" s="16"/>
    </row>
    <row r="13" spans="1:8" x14ac:dyDescent="0.25">
      <c r="A13" s="13" t="s">
        <v>517</v>
      </c>
      <c r="B13" s="31" t="s">
        <v>518</v>
      </c>
      <c r="C13" s="31" t="s">
        <v>417</v>
      </c>
      <c r="D13" s="14">
        <v>7796261</v>
      </c>
      <c r="E13" s="15">
        <v>25259.89</v>
      </c>
      <c r="F13" s="16">
        <v>2.06E-2</v>
      </c>
      <c r="G13" s="16"/>
    </row>
    <row r="14" spans="1:8" x14ac:dyDescent="0.25">
      <c r="A14" s="13" t="s">
        <v>510</v>
      </c>
      <c r="B14" s="31" t="s">
        <v>511</v>
      </c>
      <c r="C14" s="31" t="s">
        <v>512</v>
      </c>
      <c r="D14" s="14">
        <v>5428493</v>
      </c>
      <c r="E14" s="15">
        <v>24292.51</v>
      </c>
      <c r="F14" s="16">
        <v>1.9800000000000002E-2</v>
      </c>
      <c r="G14" s="16"/>
    </row>
    <row r="15" spans="1:8" x14ac:dyDescent="0.25">
      <c r="A15" s="13" t="s">
        <v>508</v>
      </c>
      <c r="B15" s="31" t="s">
        <v>509</v>
      </c>
      <c r="C15" s="31" t="s">
        <v>376</v>
      </c>
      <c r="D15" s="14">
        <v>574865</v>
      </c>
      <c r="E15" s="15">
        <v>23640.75</v>
      </c>
      <c r="F15" s="16">
        <v>1.9300000000000001E-2</v>
      </c>
      <c r="G15" s="16"/>
    </row>
    <row r="16" spans="1:8" x14ac:dyDescent="0.25">
      <c r="A16" s="13" t="s">
        <v>429</v>
      </c>
      <c r="B16" s="31" t="s">
        <v>430</v>
      </c>
      <c r="C16" s="31" t="s">
        <v>363</v>
      </c>
      <c r="D16" s="14">
        <v>1349372</v>
      </c>
      <c r="E16" s="15">
        <v>23532.37</v>
      </c>
      <c r="F16" s="16">
        <v>1.9199999999999998E-2</v>
      </c>
      <c r="G16" s="16"/>
    </row>
    <row r="17" spans="1:7" x14ac:dyDescent="0.25">
      <c r="A17" s="13" t="s">
        <v>504</v>
      </c>
      <c r="B17" s="31" t="s">
        <v>505</v>
      </c>
      <c r="C17" s="31" t="s">
        <v>425</v>
      </c>
      <c r="D17" s="14">
        <v>290572</v>
      </c>
      <c r="E17" s="15">
        <v>22911.89</v>
      </c>
      <c r="F17" s="16">
        <v>1.8700000000000001E-2</v>
      </c>
      <c r="G17" s="16"/>
    </row>
    <row r="18" spans="1:7" x14ac:dyDescent="0.25">
      <c r="A18" s="13" t="s">
        <v>515</v>
      </c>
      <c r="B18" s="31" t="s">
        <v>516</v>
      </c>
      <c r="C18" s="31" t="s">
        <v>420</v>
      </c>
      <c r="D18" s="14">
        <v>180050</v>
      </c>
      <c r="E18" s="15">
        <v>22165.33</v>
      </c>
      <c r="F18" s="16">
        <v>1.8100000000000002E-2</v>
      </c>
      <c r="G18" s="16"/>
    </row>
    <row r="19" spans="1:7" x14ac:dyDescent="0.25">
      <c r="A19" s="13" t="s">
        <v>374</v>
      </c>
      <c r="B19" s="31" t="s">
        <v>375</v>
      </c>
      <c r="C19" s="31" t="s">
        <v>376</v>
      </c>
      <c r="D19" s="14">
        <v>1273681</v>
      </c>
      <c r="E19" s="15">
        <v>21976.73</v>
      </c>
      <c r="F19" s="16">
        <v>1.7999999999999999E-2</v>
      </c>
      <c r="G19" s="16"/>
    </row>
    <row r="20" spans="1:7" x14ac:dyDescent="0.25">
      <c r="A20" s="13" t="s">
        <v>526</v>
      </c>
      <c r="B20" s="31" t="s">
        <v>527</v>
      </c>
      <c r="C20" s="31" t="s">
        <v>420</v>
      </c>
      <c r="D20" s="14">
        <v>2514797</v>
      </c>
      <c r="E20" s="15">
        <v>18008.46</v>
      </c>
      <c r="F20" s="16">
        <v>1.47E-2</v>
      </c>
      <c r="G20" s="16"/>
    </row>
    <row r="21" spans="1:7" x14ac:dyDescent="0.25">
      <c r="A21" s="13" t="s">
        <v>829</v>
      </c>
      <c r="B21" s="31" t="s">
        <v>830</v>
      </c>
      <c r="C21" s="31" t="s">
        <v>420</v>
      </c>
      <c r="D21" s="14">
        <v>729187</v>
      </c>
      <c r="E21" s="15">
        <v>17922.689999999999</v>
      </c>
      <c r="F21" s="16">
        <v>1.46E-2</v>
      </c>
      <c r="G21" s="16"/>
    </row>
    <row r="22" spans="1:7" x14ac:dyDescent="0.25">
      <c r="A22" s="13" t="s">
        <v>399</v>
      </c>
      <c r="B22" s="31" t="s">
        <v>400</v>
      </c>
      <c r="C22" s="31" t="s">
        <v>355</v>
      </c>
      <c r="D22" s="14">
        <v>1810526</v>
      </c>
      <c r="E22" s="15">
        <v>17853.599999999999</v>
      </c>
      <c r="F22" s="16">
        <v>1.46E-2</v>
      </c>
      <c r="G22" s="16"/>
    </row>
    <row r="23" spans="1:7" x14ac:dyDescent="0.25">
      <c r="A23" s="13" t="s">
        <v>499</v>
      </c>
      <c r="B23" s="31" t="s">
        <v>500</v>
      </c>
      <c r="C23" s="31" t="s">
        <v>501</v>
      </c>
      <c r="D23" s="14">
        <v>491257</v>
      </c>
      <c r="E23" s="15">
        <v>17525.099999999999</v>
      </c>
      <c r="F23" s="16">
        <v>1.43E-2</v>
      </c>
      <c r="G23" s="16"/>
    </row>
    <row r="24" spans="1:7" x14ac:dyDescent="0.25">
      <c r="A24" s="13" t="s">
        <v>406</v>
      </c>
      <c r="B24" s="31" t="s">
        <v>407</v>
      </c>
      <c r="C24" s="31" t="s">
        <v>352</v>
      </c>
      <c r="D24" s="14">
        <v>290000</v>
      </c>
      <c r="E24" s="15">
        <v>16625.560000000001</v>
      </c>
      <c r="F24" s="16">
        <v>1.3599999999999999E-2</v>
      </c>
      <c r="G24" s="16"/>
    </row>
    <row r="25" spans="1:7" x14ac:dyDescent="0.25">
      <c r="A25" s="13" t="s">
        <v>389</v>
      </c>
      <c r="B25" s="31" t="s">
        <v>390</v>
      </c>
      <c r="C25" s="31" t="s">
        <v>373</v>
      </c>
      <c r="D25" s="14">
        <v>249087</v>
      </c>
      <c r="E25" s="15">
        <v>14330.47</v>
      </c>
      <c r="F25" s="16">
        <v>1.17E-2</v>
      </c>
      <c r="G25" s="16"/>
    </row>
    <row r="26" spans="1:7" x14ac:dyDescent="0.25">
      <c r="A26" s="13" t="s">
        <v>1068</v>
      </c>
      <c r="B26" s="31" t="s">
        <v>1069</v>
      </c>
      <c r="C26" s="31" t="s">
        <v>363</v>
      </c>
      <c r="D26" s="14">
        <v>2500000</v>
      </c>
      <c r="E26" s="15">
        <v>13908.75</v>
      </c>
      <c r="F26" s="16">
        <v>1.14E-2</v>
      </c>
      <c r="G26" s="16"/>
    </row>
    <row r="27" spans="1:7" x14ac:dyDescent="0.25">
      <c r="A27" s="13" t="s">
        <v>382</v>
      </c>
      <c r="B27" s="31" t="s">
        <v>383</v>
      </c>
      <c r="C27" s="31" t="s">
        <v>355</v>
      </c>
      <c r="D27" s="14">
        <v>1506285</v>
      </c>
      <c r="E27" s="15">
        <v>11642.08</v>
      </c>
      <c r="F27" s="16">
        <v>9.4999999999999998E-3</v>
      </c>
      <c r="G27" s="16"/>
    </row>
    <row r="28" spans="1:7" x14ac:dyDescent="0.25">
      <c r="A28" s="13" t="s">
        <v>546</v>
      </c>
      <c r="B28" s="31" t="s">
        <v>547</v>
      </c>
      <c r="C28" s="31" t="s">
        <v>360</v>
      </c>
      <c r="D28" s="14">
        <v>169561</v>
      </c>
      <c r="E28" s="15">
        <v>11547.95</v>
      </c>
      <c r="F28" s="16">
        <v>9.4000000000000004E-3</v>
      </c>
      <c r="G28" s="16"/>
    </row>
    <row r="29" spans="1:7" x14ac:dyDescent="0.25">
      <c r="A29" s="13" t="s">
        <v>623</v>
      </c>
      <c r="B29" s="31" t="s">
        <v>624</v>
      </c>
      <c r="C29" s="31" t="s">
        <v>368</v>
      </c>
      <c r="D29" s="14">
        <v>76850</v>
      </c>
      <c r="E29" s="15">
        <v>11516.7</v>
      </c>
      <c r="F29" s="16">
        <v>9.4000000000000004E-3</v>
      </c>
      <c r="G29" s="16"/>
    </row>
    <row r="30" spans="1:7" x14ac:dyDescent="0.25">
      <c r="A30" s="13" t="s">
        <v>540</v>
      </c>
      <c r="B30" s="31" t="s">
        <v>541</v>
      </c>
      <c r="C30" s="31" t="s">
        <v>542</v>
      </c>
      <c r="D30" s="14">
        <v>373286</v>
      </c>
      <c r="E30" s="15">
        <v>10532.45</v>
      </c>
      <c r="F30" s="16">
        <v>8.6E-3</v>
      </c>
      <c r="G30" s="16"/>
    </row>
    <row r="31" spans="1:7" x14ac:dyDescent="0.25">
      <c r="A31" s="13" t="s">
        <v>1400</v>
      </c>
      <c r="B31" s="31" t="s">
        <v>1401</v>
      </c>
      <c r="C31" s="31" t="s">
        <v>396</v>
      </c>
      <c r="D31" s="14">
        <v>1000000</v>
      </c>
      <c r="E31" s="15">
        <v>10320.5</v>
      </c>
      <c r="F31" s="16">
        <v>8.3999999999999995E-3</v>
      </c>
      <c r="G31" s="16"/>
    </row>
    <row r="32" spans="1:7" x14ac:dyDescent="0.25">
      <c r="A32" s="13" t="s">
        <v>585</v>
      </c>
      <c r="B32" s="31" t="s">
        <v>586</v>
      </c>
      <c r="C32" s="31" t="s">
        <v>512</v>
      </c>
      <c r="D32" s="14">
        <v>402475</v>
      </c>
      <c r="E32" s="15">
        <v>9936.2999999999993</v>
      </c>
      <c r="F32" s="16">
        <v>8.0999999999999996E-3</v>
      </c>
      <c r="G32" s="16"/>
    </row>
    <row r="33" spans="1:7" x14ac:dyDescent="0.25">
      <c r="A33" s="13" t="s">
        <v>873</v>
      </c>
      <c r="B33" s="31" t="s">
        <v>874</v>
      </c>
      <c r="C33" s="31" t="s">
        <v>875</v>
      </c>
      <c r="D33" s="14">
        <v>1442788</v>
      </c>
      <c r="E33" s="15">
        <v>9676.06</v>
      </c>
      <c r="F33" s="16">
        <v>7.9000000000000008E-3</v>
      </c>
      <c r="G33" s="16"/>
    </row>
    <row r="34" spans="1:7" x14ac:dyDescent="0.25">
      <c r="A34" s="13" t="s">
        <v>361</v>
      </c>
      <c r="B34" s="31" t="s">
        <v>362</v>
      </c>
      <c r="C34" s="31" t="s">
        <v>363</v>
      </c>
      <c r="D34" s="14">
        <v>463581</v>
      </c>
      <c r="E34" s="15">
        <v>9644.57</v>
      </c>
      <c r="F34" s="16">
        <v>7.9000000000000008E-3</v>
      </c>
      <c r="G34" s="16"/>
    </row>
    <row r="35" spans="1:7" x14ac:dyDescent="0.25">
      <c r="A35" s="13" t="s">
        <v>387</v>
      </c>
      <c r="B35" s="31" t="s">
        <v>388</v>
      </c>
      <c r="C35" s="31" t="s">
        <v>376</v>
      </c>
      <c r="D35" s="14">
        <v>155621</v>
      </c>
      <c r="E35" s="15">
        <v>9387.99</v>
      </c>
      <c r="F35" s="16">
        <v>7.7000000000000002E-3</v>
      </c>
      <c r="G35" s="16"/>
    </row>
    <row r="36" spans="1:7" x14ac:dyDescent="0.25">
      <c r="A36" s="13" t="s">
        <v>1072</v>
      </c>
      <c r="B36" s="31" t="s">
        <v>1073</v>
      </c>
      <c r="C36" s="31" t="s">
        <v>349</v>
      </c>
      <c r="D36" s="14">
        <v>1639058</v>
      </c>
      <c r="E36" s="15">
        <v>9349.19</v>
      </c>
      <c r="F36" s="16">
        <v>7.6E-3</v>
      </c>
      <c r="G36" s="16"/>
    </row>
    <row r="37" spans="1:7" x14ac:dyDescent="0.25">
      <c r="A37" s="13" t="s">
        <v>447</v>
      </c>
      <c r="B37" s="31" t="s">
        <v>448</v>
      </c>
      <c r="C37" s="31" t="s">
        <v>425</v>
      </c>
      <c r="D37" s="14">
        <v>600387</v>
      </c>
      <c r="E37" s="15">
        <v>9118.68</v>
      </c>
      <c r="F37" s="16">
        <v>7.4999999999999997E-3</v>
      </c>
      <c r="G37" s="16"/>
    </row>
    <row r="38" spans="1:7" x14ac:dyDescent="0.25">
      <c r="A38" s="13" t="s">
        <v>1868</v>
      </c>
      <c r="B38" s="31" t="s">
        <v>1869</v>
      </c>
      <c r="C38" s="31" t="s">
        <v>355</v>
      </c>
      <c r="D38" s="14">
        <v>8669234</v>
      </c>
      <c r="E38" s="15">
        <v>8773.26</v>
      </c>
      <c r="F38" s="16">
        <v>7.1999999999999998E-3</v>
      </c>
      <c r="G38" s="16"/>
    </row>
    <row r="39" spans="1:7" x14ac:dyDescent="0.25">
      <c r="A39" s="13" t="s">
        <v>530</v>
      </c>
      <c r="B39" s="31" t="s">
        <v>531</v>
      </c>
      <c r="C39" s="31" t="s">
        <v>532</v>
      </c>
      <c r="D39" s="14">
        <v>1318447</v>
      </c>
      <c r="E39" s="15">
        <v>8412.35</v>
      </c>
      <c r="F39" s="16">
        <v>6.8999999999999999E-3</v>
      </c>
      <c r="G39" s="16"/>
    </row>
    <row r="40" spans="1:7" x14ac:dyDescent="0.25">
      <c r="A40" s="13" t="s">
        <v>817</v>
      </c>
      <c r="B40" s="31" t="s">
        <v>818</v>
      </c>
      <c r="C40" s="31" t="s">
        <v>478</v>
      </c>
      <c r="D40" s="14">
        <v>700597</v>
      </c>
      <c r="E40" s="15">
        <v>8204.34</v>
      </c>
      <c r="F40" s="16">
        <v>6.7000000000000002E-3</v>
      </c>
      <c r="G40" s="16"/>
    </row>
    <row r="41" spans="1:7" x14ac:dyDescent="0.25">
      <c r="A41" s="13" t="s">
        <v>533</v>
      </c>
      <c r="B41" s="31" t="s">
        <v>534</v>
      </c>
      <c r="C41" s="31" t="s">
        <v>363</v>
      </c>
      <c r="D41" s="14">
        <v>246289</v>
      </c>
      <c r="E41" s="15">
        <v>8051.43</v>
      </c>
      <c r="F41" s="16">
        <v>6.6E-3</v>
      </c>
      <c r="G41" s="16"/>
    </row>
    <row r="42" spans="1:7" x14ac:dyDescent="0.25">
      <c r="A42" s="13" t="s">
        <v>423</v>
      </c>
      <c r="B42" s="31" t="s">
        <v>424</v>
      </c>
      <c r="C42" s="31" t="s">
        <v>425</v>
      </c>
      <c r="D42" s="14">
        <v>433273</v>
      </c>
      <c r="E42" s="15">
        <v>7522.05</v>
      </c>
      <c r="F42" s="16">
        <v>6.1000000000000004E-3</v>
      </c>
      <c r="G42" s="16"/>
    </row>
    <row r="43" spans="1:7" x14ac:dyDescent="0.25">
      <c r="A43" s="13" t="s">
        <v>559</v>
      </c>
      <c r="B43" s="31" t="s">
        <v>560</v>
      </c>
      <c r="C43" s="31" t="s">
        <v>561</v>
      </c>
      <c r="D43" s="14">
        <v>255076</v>
      </c>
      <c r="E43" s="15">
        <v>7325.02</v>
      </c>
      <c r="F43" s="16">
        <v>6.0000000000000001E-3</v>
      </c>
      <c r="G43" s="16"/>
    </row>
    <row r="44" spans="1:7" x14ac:dyDescent="0.25">
      <c r="A44" s="13" t="s">
        <v>787</v>
      </c>
      <c r="B44" s="31" t="s">
        <v>788</v>
      </c>
      <c r="C44" s="31" t="s">
        <v>376</v>
      </c>
      <c r="D44" s="14">
        <v>432511</v>
      </c>
      <c r="E44" s="15">
        <v>7242.18</v>
      </c>
      <c r="F44" s="16">
        <v>5.8999999999999999E-3</v>
      </c>
      <c r="G44" s="16"/>
    </row>
    <row r="45" spans="1:7" x14ac:dyDescent="0.25">
      <c r="A45" s="13" t="s">
        <v>441</v>
      </c>
      <c r="B45" s="31" t="s">
        <v>442</v>
      </c>
      <c r="C45" s="31" t="s">
        <v>440</v>
      </c>
      <c r="D45" s="14">
        <v>1345881</v>
      </c>
      <c r="E45" s="15">
        <v>7224.02</v>
      </c>
      <c r="F45" s="16">
        <v>5.8999999999999999E-3</v>
      </c>
      <c r="G45" s="16"/>
    </row>
    <row r="46" spans="1:7" x14ac:dyDescent="0.25">
      <c r="A46" s="13" t="s">
        <v>570</v>
      </c>
      <c r="B46" s="31" t="s">
        <v>571</v>
      </c>
      <c r="C46" s="31" t="s">
        <v>417</v>
      </c>
      <c r="D46" s="14">
        <v>2376359</v>
      </c>
      <c r="E46" s="15">
        <v>7168.29</v>
      </c>
      <c r="F46" s="16">
        <v>5.8999999999999999E-3</v>
      </c>
      <c r="G46" s="16"/>
    </row>
    <row r="47" spans="1:7" x14ac:dyDescent="0.25">
      <c r="A47" s="13" t="s">
        <v>2136</v>
      </c>
      <c r="B47" s="31" t="s">
        <v>2137</v>
      </c>
      <c r="C47" s="31" t="s">
        <v>1076</v>
      </c>
      <c r="D47" s="14">
        <v>4011412</v>
      </c>
      <c r="E47" s="15">
        <v>7105.01</v>
      </c>
      <c r="F47" s="16">
        <v>5.7999999999999996E-3</v>
      </c>
      <c r="G47" s="16"/>
    </row>
    <row r="48" spans="1:7" x14ac:dyDescent="0.25">
      <c r="A48" s="13" t="s">
        <v>551</v>
      </c>
      <c r="B48" s="31" t="s">
        <v>552</v>
      </c>
      <c r="C48" s="31" t="s">
        <v>425</v>
      </c>
      <c r="D48" s="14">
        <v>311554</v>
      </c>
      <c r="E48" s="15">
        <v>7037.38</v>
      </c>
      <c r="F48" s="16">
        <v>5.7999999999999996E-3</v>
      </c>
      <c r="G48" s="16"/>
    </row>
    <row r="49" spans="1:7" x14ac:dyDescent="0.25">
      <c r="A49" s="13" t="s">
        <v>793</v>
      </c>
      <c r="B49" s="31" t="s">
        <v>794</v>
      </c>
      <c r="C49" s="31" t="s">
        <v>425</v>
      </c>
      <c r="D49" s="14">
        <v>1663601</v>
      </c>
      <c r="E49" s="15">
        <v>7028.71</v>
      </c>
      <c r="F49" s="16">
        <v>5.7000000000000002E-3</v>
      </c>
      <c r="G49" s="16"/>
    </row>
    <row r="50" spans="1:7" x14ac:dyDescent="0.25">
      <c r="A50" s="13" t="s">
        <v>1059</v>
      </c>
      <c r="B50" s="31" t="s">
        <v>1060</v>
      </c>
      <c r="C50" s="31" t="s">
        <v>425</v>
      </c>
      <c r="D50" s="14">
        <v>1559441</v>
      </c>
      <c r="E50" s="15">
        <v>7015.15</v>
      </c>
      <c r="F50" s="16">
        <v>5.7000000000000002E-3</v>
      </c>
      <c r="G50" s="16"/>
    </row>
    <row r="51" spans="1:7" x14ac:dyDescent="0.25">
      <c r="A51" s="13" t="s">
        <v>578</v>
      </c>
      <c r="B51" s="31" t="s">
        <v>579</v>
      </c>
      <c r="C51" s="31" t="s">
        <v>580</v>
      </c>
      <c r="D51" s="14">
        <v>5148615</v>
      </c>
      <c r="E51" s="15">
        <v>6931.07</v>
      </c>
      <c r="F51" s="16">
        <v>5.7000000000000002E-3</v>
      </c>
      <c r="G51" s="16"/>
    </row>
    <row r="52" spans="1:7" x14ac:dyDescent="0.25">
      <c r="A52" s="13" t="s">
        <v>599</v>
      </c>
      <c r="B52" s="31" t="s">
        <v>600</v>
      </c>
      <c r="C52" s="31" t="s">
        <v>525</v>
      </c>
      <c r="D52" s="14">
        <v>2946008</v>
      </c>
      <c r="E52" s="15">
        <v>6488.88</v>
      </c>
      <c r="F52" s="16">
        <v>5.3E-3</v>
      </c>
      <c r="G52" s="16"/>
    </row>
    <row r="53" spans="1:7" x14ac:dyDescent="0.25">
      <c r="A53" s="13" t="s">
        <v>537</v>
      </c>
      <c r="B53" s="31" t="s">
        <v>538</v>
      </c>
      <c r="C53" s="31" t="s">
        <v>539</v>
      </c>
      <c r="D53" s="14">
        <v>2216952</v>
      </c>
      <c r="E53" s="15">
        <v>6487.91</v>
      </c>
      <c r="F53" s="16">
        <v>5.3E-3</v>
      </c>
      <c r="G53" s="16"/>
    </row>
    <row r="54" spans="1:7" x14ac:dyDescent="0.25">
      <c r="A54" s="13" t="s">
        <v>631</v>
      </c>
      <c r="B54" s="31" t="s">
        <v>632</v>
      </c>
      <c r="C54" s="31" t="s">
        <v>386</v>
      </c>
      <c r="D54" s="14">
        <v>100000</v>
      </c>
      <c r="E54" s="15">
        <v>6037.95</v>
      </c>
      <c r="F54" s="16">
        <v>4.8999999999999998E-3</v>
      </c>
      <c r="G54" s="16"/>
    </row>
    <row r="55" spans="1:7" x14ac:dyDescent="0.25">
      <c r="A55" s="13" t="s">
        <v>564</v>
      </c>
      <c r="B55" s="31" t="s">
        <v>565</v>
      </c>
      <c r="C55" s="31" t="s">
        <v>376</v>
      </c>
      <c r="D55" s="14">
        <v>421913</v>
      </c>
      <c r="E55" s="15">
        <v>5945.6</v>
      </c>
      <c r="F55" s="16">
        <v>4.8999999999999998E-3</v>
      </c>
      <c r="G55" s="16"/>
    </row>
    <row r="56" spans="1:7" x14ac:dyDescent="0.25">
      <c r="A56" s="13" t="s">
        <v>543</v>
      </c>
      <c r="B56" s="31" t="s">
        <v>544</v>
      </c>
      <c r="C56" s="31" t="s">
        <v>545</v>
      </c>
      <c r="D56" s="14">
        <v>1481567</v>
      </c>
      <c r="E56" s="15">
        <v>5865.52</v>
      </c>
      <c r="F56" s="16">
        <v>4.7999999999999996E-3</v>
      </c>
      <c r="G56" s="16"/>
    </row>
    <row r="57" spans="1:7" x14ac:dyDescent="0.25">
      <c r="A57" s="13" t="s">
        <v>562</v>
      </c>
      <c r="B57" s="31" t="s">
        <v>563</v>
      </c>
      <c r="C57" s="31" t="s">
        <v>440</v>
      </c>
      <c r="D57" s="14">
        <v>409893</v>
      </c>
      <c r="E57" s="15">
        <v>5836.88</v>
      </c>
      <c r="F57" s="16">
        <v>4.7999999999999996E-3</v>
      </c>
      <c r="G57" s="16"/>
    </row>
    <row r="58" spans="1:7" x14ac:dyDescent="0.25">
      <c r="A58" s="13" t="s">
        <v>347</v>
      </c>
      <c r="B58" s="31" t="s">
        <v>348</v>
      </c>
      <c r="C58" s="31" t="s">
        <v>349</v>
      </c>
      <c r="D58" s="14">
        <v>20019</v>
      </c>
      <c r="E58" s="15">
        <v>5751.29</v>
      </c>
      <c r="F58" s="16">
        <v>4.7000000000000002E-3</v>
      </c>
      <c r="G58" s="16"/>
    </row>
    <row r="59" spans="1:7" x14ac:dyDescent="0.25">
      <c r="A59" s="13" t="s">
        <v>404</v>
      </c>
      <c r="B59" s="31" t="s">
        <v>405</v>
      </c>
      <c r="C59" s="31" t="s">
        <v>373</v>
      </c>
      <c r="D59" s="14">
        <v>2606046</v>
      </c>
      <c r="E59" s="15">
        <v>5742.42</v>
      </c>
      <c r="F59" s="16">
        <v>4.7000000000000002E-3</v>
      </c>
      <c r="G59" s="16"/>
    </row>
    <row r="60" spans="1:7" x14ac:dyDescent="0.25">
      <c r="A60" s="13" t="s">
        <v>581</v>
      </c>
      <c r="B60" s="31" t="s">
        <v>582</v>
      </c>
      <c r="C60" s="31" t="s">
        <v>355</v>
      </c>
      <c r="D60" s="14">
        <v>1007311</v>
      </c>
      <c r="E60" s="15">
        <v>5598.13</v>
      </c>
      <c r="F60" s="16">
        <v>4.5999999999999999E-3</v>
      </c>
      <c r="G60" s="16"/>
    </row>
    <row r="61" spans="1:7" x14ac:dyDescent="0.25">
      <c r="A61" s="13" t="s">
        <v>566</v>
      </c>
      <c r="B61" s="31" t="s">
        <v>567</v>
      </c>
      <c r="C61" s="31" t="s">
        <v>352</v>
      </c>
      <c r="D61" s="14">
        <v>141426</v>
      </c>
      <c r="E61" s="15">
        <v>5473.04</v>
      </c>
      <c r="F61" s="16">
        <v>4.4999999999999997E-3</v>
      </c>
      <c r="G61" s="16"/>
    </row>
    <row r="62" spans="1:7" x14ac:dyDescent="0.25">
      <c r="A62" s="13" t="s">
        <v>435</v>
      </c>
      <c r="B62" s="31" t="s">
        <v>436</v>
      </c>
      <c r="C62" s="31" t="s">
        <v>437</v>
      </c>
      <c r="D62" s="14">
        <v>2066189</v>
      </c>
      <c r="E62" s="15">
        <v>5394.82</v>
      </c>
      <c r="F62" s="16">
        <v>4.4000000000000003E-3</v>
      </c>
      <c r="G62" s="16"/>
    </row>
    <row r="63" spans="1:7" x14ac:dyDescent="0.25">
      <c r="A63" s="13" t="s">
        <v>576</v>
      </c>
      <c r="B63" s="31" t="s">
        <v>577</v>
      </c>
      <c r="C63" s="31" t="s">
        <v>532</v>
      </c>
      <c r="D63" s="14">
        <v>264893</v>
      </c>
      <c r="E63" s="15">
        <v>4923.04</v>
      </c>
      <c r="F63" s="16">
        <v>4.0000000000000001E-3</v>
      </c>
      <c r="G63" s="16"/>
    </row>
    <row r="64" spans="1:7" x14ac:dyDescent="0.25">
      <c r="A64" s="13" t="s">
        <v>421</v>
      </c>
      <c r="B64" s="31" t="s">
        <v>422</v>
      </c>
      <c r="C64" s="31" t="s">
        <v>396</v>
      </c>
      <c r="D64" s="14">
        <v>275000</v>
      </c>
      <c r="E64" s="15">
        <v>4915.63</v>
      </c>
      <c r="F64" s="16">
        <v>4.0000000000000001E-3</v>
      </c>
      <c r="G64" s="16"/>
    </row>
    <row r="65" spans="1:7" x14ac:dyDescent="0.25">
      <c r="A65" s="13" t="s">
        <v>453</v>
      </c>
      <c r="B65" s="31" t="s">
        <v>454</v>
      </c>
      <c r="C65" s="31" t="s">
        <v>363</v>
      </c>
      <c r="D65" s="14">
        <v>18129</v>
      </c>
      <c r="E65" s="15">
        <v>4744.96</v>
      </c>
      <c r="F65" s="16">
        <v>3.8999999999999998E-3</v>
      </c>
      <c r="G65" s="16"/>
    </row>
    <row r="66" spans="1:7" x14ac:dyDescent="0.25">
      <c r="A66" s="13" t="s">
        <v>557</v>
      </c>
      <c r="B66" s="31" t="s">
        <v>558</v>
      </c>
      <c r="C66" s="31" t="s">
        <v>363</v>
      </c>
      <c r="D66" s="14">
        <v>194477</v>
      </c>
      <c r="E66" s="15">
        <v>4736.29</v>
      </c>
      <c r="F66" s="16">
        <v>3.8999999999999998E-3</v>
      </c>
      <c r="G66" s="16"/>
    </row>
    <row r="67" spans="1:7" x14ac:dyDescent="0.25">
      <c r="A67" s="13" t="s">
        <v>415</v>
      </c>
      <c r="B67" s="31" t="s">
        <v>416</v>
      </c>
      <c r="C67" s="31" t="s">
        <v>417</v>
      </c>
      <c r="D67" s="14">
        <v>320287</v>
      </c>
      <c r="E67" s="15">
        <v>4687.24</v>
      </c>
      <c r="F67" s="16">
        <v>3.8E-3</v>
      </c>
      <c r="G67" s="16"/>
    </row>
    <row r="68" spans="1:7" x14ac:dyDescent="0.25">
      <c r="A68" s="13" t="s">
        <v>471</v>
      </c>
      <c r="B68" s="31" t="s">
        <v>472</v>
      </c>
      <c r="C68" s="31" t="s">
        <v>473</v>
      </c>
      <c r="D68" s="14">
        <v>1062833</v>
      </c>
      <c r="E68" s="15">
        <v>4468.68</v>
      </c>
      <c r="F68" s="16">
        <v>3.7000000000000002E-3</v>
      </c>
      <c r="G68" s="16"/>
    </row>
    <row r="69" spans="1:7" x14ac:dyDescent="0.25">
      <c r="A69" s="13" t="s">
        <v>476</v>
      </c>
      <c r="B69" s="31" t="s">
        <v>477</v>
      </c>
      <c r="C69" s="31" t="s">
        <v>478</v>
      </c>
      <c r="D69" s="14">
        <v>327111</v>
      </c>
      <c r="E69" s="15">
        <v>4447.07</v>
      </c>
      <c r="F69" s="16">
        <v>3.5999999999999999E-3</v>
      </c>
      <c r="G69" s="16"/>
    </row>
    <row r="70" spans="1:7" x14ac:dyDescent="0.25">
      <c r="A70" s="13" t="s">
        <v>574</v>
      </c>
      <c r="B70" s="31" t="s">
        <v>575</v>
      </c>
      <c r="C70" s="31" t="s">
        <v>379</v>
      </c>
      <c r="D70" s="14">
        <v>733791</v>
      </c>
      <c r="E70" s="15">
        <v>4360.92</v>
      </c>
      <c r="F70" s="16">
        <v>3.5999999999999999E-3</v>
      </c>
      <c r="G70" s="16"/>
    </row>
    <row r="71" spans="1:7" x14ac:dyDescent="0.25">
      <c r="A71" s="13" t="s">
        <v>1070</v>
      </c>
      <c r="B71" s="31" t="s">
        <v>1071</v>
      </c>
      <c r="C71" s="31" t="s">
        <v>373</v>
      </c>
      <c r="D71" s="14">
        <v>116321</v>
      </c>
      <c r="E71" s="15">
        <v>4262.76</v>
      </c>
      <c r="F71" s="16">
        <v>3.5000000000000001E-3</v>
      </c>
      <c r="G71" s="16"/>
    </row>
    <row r="72" spans="1:7" x14ac:dyDescent="0.25">
      <c r="A72" s="13" t="s">
        <v>384</v>
      </c>
      <c r="B72" s="31" t="s">
        <v>385</v>
      </c>
      <c r="C72" s="31" t="s">
        <v>386</v>
      </c>
      <c r="D72" s="14">
        <v>141141</v>
      </c>
      <c r="E72" s="15">
        <v>4112.92</v>
      </c>
      <c r="F72" s="16">
        <v>3.3999999999999998E-3</v>
      </c>
      <c r="G72" s="16"/>
    </row>
    <row r="73" spans="1:7" x14ac:dyDescent="0.25">
      <c r="A73" s="13" t="s">
        <v>2007</v>
      </c>
      <c r="B73" s="31" t="s">
        <v>2008</v>
      </c>
      <c r="C73" s="31" t="s">
        <v>349</v>
      </c>
      <c r="D73" s="14">
        <v>1092327</v>
      </c>
      <c r="E73" s="15">
        <v>4090.76</v>
      </c>
      <c r="F73" s="16">
        <v>3.3E-3</v>
      </c>
      <c r="G73" s="16"/>
    </row>
    <row r="74" spans="1:7" x14ac:dyDescent="0.25">
      <c r="A74" s="13" t="s">
        <v>2130</v>
      </c>
      <c r="B74" s="31" t="s">
        <v>2131</v>
      </c>
      <c r="C74" s="31" t="s">
        <v>417</v>
      </c>
      <c r="D74" s="14">
        <v>1099918</v>
      </c>
      <c r="E74" s="15">
        <v>4009.2</v>
      </c>
      <c r="F74" s="16">
        <v>3.3E-3</v>
      </c>
      <c r="G74" s="16"/>
    </row>
    <row r="75" spans="1:7" x14ac:dyDescent="0.25">
      <c r="A75" s="13" t="s">
        <v>1089</v>
      </c>
      <c r="B75" s="31" t="s">
        <v>1090</v>
      </c>
      <c r="C75" s="31" t="s">
        <v>525</v>
      </c>
      <c r="D75" s="14">
        <v>1500000</v>
      </c>
      <c r="E75" s="15">
        <v>3961.5</v>
      </c>
      <c r="F75" s="16">
        <v>3.2000000000000002E-3</v>
      </c>
      <c r="G75" s="16"/>
    </row>
    <row r="76" spans="1:7" x14ac:dyDescent="0.25">
      <c r="A76" s="13" t="s">
        <v>366</v>
      </c>
      <c r="B76" s="31" t="s">
        <v>367</v>
      </c>
      <c r="C76" s="31" t="s">
        <v>368</v>
      </c>
      <c r="D76" s="14">
        <v>304763</v>
      </c>
      <c r="E76" s="15">
        <v>3842.6</v>
      </c>
      <c r="F76" s="16">
        <v>3.0999999999999999E-3</v>
      </c>
      <c r="G76" s="16"/>
    </row>
    <row r="77" spans="1:7" x14ac:dyDescent="0.25">
      <c r="A77" s="13" t="s">
        <v>809</v>
      </c>
      <c r="B77" s="31" t="s">
        <v>810</v>
      </c>
      <c r="C77" s="31" t="s">
        <v>459</v>
      </c>
      <c r="D77" s="14">
        <v>352828</v>
      </c>
      <c r="E77" s="15">
        <v>3795.72</v>
      </c>
      <c r="F77" s="16">
        <v>3.0999999999999999E-3</v>
      </c>
      <c r="G77" s="16"/>
    </row>
    <row r="78" spans="1:7" x14ac:dyDescent="0.25">
      <c r="A78" s="13" t="s">
        <v>851</v>
      </c>
      <c r="B78" s="31" t="s">
        <v>852</v>
      </c>
      <c r="C78" s="31" t="s">
        <v>478</v>
      </c>
      <c r="D78" s="14">
        <v>229142</v>
      </c>
      <c r="E78" s="15">
        <v>3762.05</v>
      </c>
      <c r="F78" s="16">
        <v>3.0999999999999999E-3</v>
      </c>
      <c r="G78" s="16"/>
    </row>
    <row r="79" spans="1:7" x14ac:dyDescent="0.25">
      <c r="A79" s="13" t="s">
        <v>2742</v>
      </c>
      <c r="B79" s="31" t="s">
        <v>2743</v>
      </c>
      <c r="C79" s="31" t="s">
        <v>349</v>
      </c>
      <c r="D79" s="14">
        <v>303030</v>
      </c>
      <c r="E79" s="15">
        <v>3709.24</v>
      </c>
      <c r="F79" s="16">
        <v>3.0000000000000001E-3</v>
      </c>
      <c r="G79" s="16"/>
    </row>
    <row r="80" spans="1:7" x14ac:dyDescent="0.25">
      <c r="A80" s="13" t="s">
        <v>1821</v>
      </c>
      <c r="B80" s="31" t="s">
        <v>1822</v>
      </c>
      <c r="C80" s="31" t="s">
        <v>691</v>
      </c>
      <c r="D80" s="14">
        <v>1670338</v>
      </c>
      <c r="E80" s="15">
        <v>3621.79</v>
      </c>
      <c r="F80" s="16">
        <v>3.0000000000000001E-3</v>
      </c>
      <c r="G80" s="16"/>
    </row>
    <row r="81" spans="1:7" x14ac:dyDescent="0.25">
      <c r="A81" s="13" t="s">
        <v>528</v>
      </c>
      <c r="B81" s="31" t="s">
        <v>529</v>
      </c>
      <c r="C81" s="31" t="s">
        <v>363</v>
      </c>
      <c r="D81" s="14">
        <v>241382</v>
      </c>
      <c r="E81" s="15">
        <v>3571.01</v>
      </c>
      <c r="F81" s="16">
        <v>2.8999999999999998E-3</v>
      </c>
      <c r="G81" s="16"/>
    </row>
    <row r="82" spans="1:7" x14ac:dyDescent="0.25">
      <c r="A82" s="13" t="s">
        <v>1077</v>
      </c>
      <c r="B82" s="31" t="s">
        <v>1078</v>
      </c>
      <c r="C82" s="31" t="s">
        <v>1076</v>
      </c>
      <c r="D82" s="14">
        <v>250000</v>
      </c>
      <c r="E82" s="15">
        <v>3449.63</v>
      </c>
      <c r="F82" s="16">
        <v>2.8E-3</v>
      </c>
      <c r="G82" s="16"/>
    </row>
    <row r="83" spans="1:7" x14ac:dyDescent="0.25">
      <c r="A83" s="13" t="s">
        <v>410</v>
      </c>
      <c r="B83" s="31" t="s">
        <v>411</v>
      </c>
      <c r="C83" s="31" t="s">
        <v>363</v>
      </c>
      <c r="D83" s="14">
        <v>67639</v>
      </c>
      <c r="E83" s="15">
        <v>3424.6</v>
      </c>
      <c r="F83" s="16">
        <v>2.8E-3</v>
      </c>
      <c r="G83" s="16"/>
    </row>
    <row r="84" spans="1:7" x14ac:dyDescent="0.25">
      <c r="A84" s="13" t="s">
        <v>1482</v>
      </c>
      <c r="B84" s="31" t="s">
        <v>1483</v>
      </c>
      <c r="C84" s="31" t="s">
        <v>363</v>
      </c>
      <c r="D84" s="14">
        <v>851794</v>
      </c>
      <c r="E84" s="15">
        <v>3088.18</v>
      </c>
      <c r="F84" s="16">
        <v>2.5000000000000001E-3</v>
      </c>
      <c r="G84" s="16"/>
    </row>
    <row r="85" spans="1:7" x14ac:dyDescent="0.25">
      <c r="A85" s="13" t="s">
        <v>1099</v>
      </c>
      <c r="B85" s="31" t="s">
        <v>1100</v>
      </c>
      <c r="C85" s="31" t="s">
        <v>478</v>
      </c>
      <c r="D85" s="14">
        <v>987600</v>
      </c>
      <c r="E85" s="15">
        <v>2944.33</v>
      </c>
      <c r="F85" s="16">
        <v>2.3999999999999998E-3</v>
      </c>
      <c r="G85" s="16"/>
    </row>
    <row r="86" spans="1:7" x14ac:dyDescent="0.25">
      <c r="A86" s="13" t="s">
        <v>2703</v>
      </c>
      <c r="B86" s="31" t="s">
        <v>2704</v>
      </c>
      <c r="C86" s="31" t="s">
        <v>373</v>
      </c>
      <c r="D86" s="14">
        <v>600591</v>
      </c>
      <c r="E86" s="15">
        <v>2895.45</v>
      </c>
      <c r="F86" s="16">
        <v>2.3999999999999998E-3</v>
      </c>
      <c r="G86" s="16"/>
    </row>
    <row r="87" spans="1:7" x14ac:dyDescent="0.25">
      <c r="A87" s="13" t="s">
        <v>868</v>
      </c>
      <c r="B87" s="31" t="s">
        <v>869</v>
      </c>
      <c r="C87" s="31" t="s">
        <v>373</v>
      </c>
      <c r="D87" s="14">
        <v>2497808</v>
      </c>
      <c r="E87" s="15">
        <v>2696.38</v>
      </c>
      <c r="F87" s="16">
        <v>2.2000000000000001E-3</v>
      </c>
      <c r="G87" s="16"/>
    </row>
    <row r="88" spans="1:7" x14ac:dyDescent="0.25">
      <c r="A88" s="13" t="s">
        <v>1396</v>
      </c>
      <c r="B88" s="31" t="s">
        <v>1397</v>
      </c>
      <c r="C88" s="31" t="s">
        <v>865</v>
      </c>
      <c r="D88" s="14">
        <v>5210000</v>
      </c>
      <c r="E88" s="15">
        <v>2584.6799999999998</v>
      </c>
      <c r="F88" s="16">
        <v>2.0999999999999999E-3</v>
      </c>
      <c r="G88" s="16"/>
    </row>
    <row r="89" spans="1:7" x14ac:dyDescent="0.25">
      <c r="A89" s="13" t="s">
        <v>1097</v>
      </c>
      <c r="B89" s="31" t="s">
        <v>1098</v>
      </c>
      <c r="C89" s="31" t="s">
        <v>349</v>
      </c>
      <c r="D89" s="14">
        <v>58750</v>
      </c>
      <c r="E89" s="15">
        <v>2454.11</v>
      </c>
      <c r="F89" s="16">
        <v>2E-3</v>
      </c>
      <c r="G89" s="16"/>
    </row>
    <row r="90" spans="1:7" x14ac:dyDescent="0.25">
      <c r="A90" s="13" t="s">
        <v>1074</v>
      </c>
      <c r="B90" s="31" t="s">
        <v>1075</v>
      </c>
      <c r="C90" s="31" t="s">
        <v>1076</v>
      </c>
      <c r="D90" s="14">
        <v>998750</v>
      </c>
      <c r="E90" s="15">
        <v>2015.48</v>
      </c>
      <c r="F90" s="16">
        <v>1.6000000000000001E-3</v>
      </c>
      <c r="G90" s="16"/>
    </row>
    <row r="91" spans="1:7" x14ac:dyDescent="0.25">
      <c r="A91" s="13" t="s">
        <v>845</v>
      </c>
      <c r="B91" s="31" t="s">
        <v>846</v>
      </c>
      <c r="C91" s="31" t="s">
        <v>417</v>
      </c>
      <c r="D91" s="14">
        <v>1546451</v>
      </c>
      <c r="E91" s="15">
        <v>1777.03</v>
      </c>
      <c r="F91" s="16">
        <v>1.5E-3</v>
      </c>
      <c r="G91" s="16"/>
    </row>
    <row r="92" spans="1:7" x14ac:dyDescent="0.25">
      <c r="A92" s="13" t="s">
        <v>589</v>
      </c>
      <c r="B92" s="31" t="s">
        <v>590</v>
      </c>
      <c r="C92" s="31" t="s">
        <v>352</v>
      </c>
      <c r="D92" s="14">
        <v>274953</v>
      </c>
      <c r="E92" s="15">
        <v>1605.18</v>
      </c>
      <c r="F92" s="16">
        <v>1.2999999999999999E-3</v>
      </c>
      <c r="G92" s="16"/>
    </row>
    <row r="93" spans="1:7" x14ac:dyDescent="0.25">
      <c r="A93" s="13" t="s">
        <v>1438</v>
      </c>
      <c r="B93" s="31" t="s">
        <v>1439</v>
      </c>
      <c r="C93" s="31" t="s">
        <v>349</v>
      </c>
      <c r="D93" s="14">
        <v>277890</v>
      </c>
      <c r="E93" s="15">
        <v>1599.53</v>
      </c>
      <c r="F93" s="16">
        <v>1.2999999999999999E-3</v>
      </c>
      <c r="G93" s="16"/>
    </row>
    <row r="94" spans="1:7" x14ac:dyDescent="0.25">
      <c r="A94" s="13" t="s">
        <v>601</v>
      </c>
      <c r="B94" s="31" t="s">
        <v>602</v>
      </c>
      <c r="C94" s="31" t="s">
        <v>603</v>
      </c>
      <c r="D94" s="14">
        <v>542849</v>
      </c>
      <c r="E94" s="15">
        <v>884.57</v>
      </c>
      <c r="F94" s="16">
        <v>6.9999999999999999E-4</v>
      </c>
      <c r="G94" s="16"/>
    </row>
    <row r="95" spans="1:7" x14ac:dyDescent="0.25">
      <c r="A95" s="13" t="s">
        <v>1488</v>
      </c>
      <c r="B95" s="31" t="s">
        <v>1489</v>
      </c>
      <c r="C95" s="31" t="s">
        <v>363</v>
      </c>
      <c r="D95" s="14">
        <v>34930</v>
      </c>
      <c r="E95" s="15">
        <v>690.62</v>
      </c>
      <c r="F95" s="16">
        <v>5.9999999999999995E-4</v>
      </c>
      <c r="G95" s="16"/>
    </row>
    <row r="96" spans="1:7" x14ac:dyDescent="0.25">
      <c r="A96" s="13" t="s">
        <v>391</v>
      </c>
      <c r="B96" s="31" t="s">
        <v>392</v>
      </c>
      <c r="C96" s="31" t="s">
        <v>393</v>
      </c>
      <c r="D96" s="14">
        <v>56100</v>
      </c>
      <c r="E96" s="15">
        <v>194.78</v>
      </c>
      <c r="F96" s="16">
        <v>2.0000000000000001E-4</v>
      </c>
      <c r="G96" s="16"/>
    </row>
    <row r="97" spans="1:7" x14ac:dyDescent="0.25">
      <c r="A97" s="13" t="s">
        <v>819</v>
      </c>
      <c r="B97" s="31" t="s">
        <v>820</v>
      </c>
      <c r="C97" s="31" t="s">
        <v>437</v>
      </c>
      <c r="D97" s="14">
        <v>48600</v>
      </c>
      <c r="E97" s="15">
        <v>174.11</v>
      </c>
      <c r="F97" s="16">
        <v>1E-4</v>
      </c>
      <c r="G97" s="16"/>
    </row>
    <row r="98" spans="1:7" x14ac:dyDescent="0.25">
      <c r="A98" s="13" t="s">
        <v>401</v>
      </c>
      <c r="B98" s="31" t="s">
        <v>402</v>
      </c>
      <c r="C98" s="31" t="s">
        <v>403</v>
      </c>
      <c r="D98" s="14">
        <v>3598</v>
      </c>
      <c r="E98" s="15">
        <v>62.13</v>
      </c>
      <c r="F98" s="16">
        <v>1E-4</v>
      </c>
      <c r="G98" s="16"/>
    </row>
    <row r="99" spans="1:7" x14ac:dyDescent="0.25">
      <c r="A99" s="13" t="s">
        <v>1454</v>
      </c>
      <c r="B99" s="31" t="s">
        <v>1455</v>
      </c>
      <c r="C99" s="31" t="s">
        <v>643</v>
      </c>
      <c r="D99" s="14">
        <v>1642</v>
      </c>
      <c r="E99" s="15">
        <v>5.7</v>
      </c>
      <c r="F99" s="16">
        <v>0</v>
      </c>
      <c r="G99" s="16"/>
    </row>
    <row r="100" spans="1:7" x14ac:dyDescent="0.25">
      <c r="A100" s="13" t="s">
        <v>604</v>
      </c>
      <c r="B100" s="31" t="s">
        <v>605</v>
      </c>
      <c r="C100" s="31" t="s">
        <v>355</v>
      </c>
      <c r="D100" s="14">
        <v>550</v>
      </c>
      <c r="E100" s="15">
        <v>3.31</v>
      </c>
      <c r="F100" s="16">
        <v>0</v>
      </c>
      <c r="G100" s="16"/>
    </row>
    <row r="101" spans="1:7" x14ac:dyDescent="0.25">
      <c r="A101" s="17" t="s">
        <v>230</v>
      </c>
      <c r="B101" s="32"/>
      <c r="C101" s="32"/>
      <c r="D101" s="18"/>
      <c r="E101" s="37">
        <v>888995.12</v>
      </c>
      <c r="F101" s="38">
        <v>0.72640000000000005</v>
      </c>
      <c r="G101" s="21"/>
    </row>
    <row r="102" spans="1:7" x14ac:dyDescent="0.25">
      <c r="A102" s="17" t="s">
        <v>487</v>
      </c>
      <c r="B102" s="31"/>
      <c r="C102" s="31"/>
      <c r="D102" s="14"/>
      <c r="E102" s="15"/>
      <c r="F102" s="16"/>
      <c r="G102" s="16"/>
    </row>
    <row r="103" spans="1:7" x14ac:dyDescent="0.25">
      <c r="A103" s="17" t="s">
        <v>230</v>
      </c>
      <c r="B103" s="31"/>
      <c r="C103" s="31"/>
      <c r="D103" s="14"/>
      <c r="E103" s="39" t="s">
        <v>130</v>
      </c>
      <c r="F103" s="40" t="s">
        <v>130</v>
      </c>
      <c r="G103" s="16"/>
    </row>
    <row r="104" spans="1:7" x14ac:dyDescent="0.25">
      <c r="A104" s="17" t="s">
        <v>3050</v>
      </c>
      <c r="B104" s="31"/>
      <c r="C104" s="31"/>
      <c r="D104" s="14"/>
      <c r="E104" s="57"/>
      <c r="F104" s="58"/>
      <c r="G104" s="16"/>
    </row>
    <row r="105" spans="1:7" x14ac:dyDescent="0.25">
      <c r="A105" s="13" t="s">
        <v>3051</v>
      </c>
      <c r="B105" s="31" t="s">
        <v>3052</v>
      </c>
      <c r="C105" s="31"/>
      <c r="D105" s="14">
        <v>9000</v>
      </c>
      <c r="E105" s="15">
        <v>9569.49</v>
      </c>
      <c r="F105" s="16">
        <v>7.7999999999999996E-3</v>
      </c>
      <c r="G105" s="16">
        <v>3.5692000000000002E-2</v>
      </c>
    </row>
    <row r="106" spans="1:7" x14ac:dyDescent="0.25">
      <c r="A106" s="13" t="s">
        <v>3053</v>
      </c>
      <c r="B106" s="31" t="s">
        <v>3054</v>
      </c>
      <c r="C106" s="31"/>
      <c r="D106" s="14">
        <v>4880</v>
      </c>
      <c r="E106" s="15">
        <v>3703.48</v>
      </c>
      <c r="F106" s="16">
        <v>3.0000000000000001E-3</v>
      </c>
      <c r="G106" s="16">
        <v>0.18873999999999999</v>
      </c>
    </row>
    <row r="107" spans="1:7" x14ac:dyDescent="0.25">
      <c r="A107" s="17" t="s">
        <v>230</v>
      </c>
      <c r="B107" s="31"/>
      <c r="C107" s="31"/>
      <c r="D107" s="14"/>
      <c r="E107" s="37">
        <f>SUM(E105:E106)</f>
        <v>13272.97</v>
      </c>
      <c r="F107" s="38">
        <f>SUM(F105:F106)</f>
        <v>1.0800000000000001E-2</v>
      </c>
      <c r="G107" s="21"/>
    </row>
    <row r="108" spans="1:7" x14ac:dyDescent="0.25">
      <c r="A108" s="17"/>
      <c r="B108" s="31"/>
      <c r="C108" s="31"/>
      <c r="D108" s="14"/>
      <c r="E108" s="57"/>
      <c r="F108" s="58"/>
      <c r="G108" s="16"/>
    </row>
    <row r="109" spans="1:7" x14ac:dyDescent="0.25">
      <c r="A109" s="24" t="s">
        <v>237</v>
      </c>
      <c r="B109" s="33"/>
      <c r="C109" s="33"/>
      <c r="D109" s="25"/>
      <c r="E109" s="28">
        <f>+E101+E107</f>
        <v>902268.09</v>
      </c>
      <c r="F109" s="29">
        <f>+F101+F107</f>
        <v>0.73720000000000008</v>
      </c>
      <c r="G109" s="21"/>
    </row>
    <row r="110" spans="1:7" x14ac:dyDescent="0.25">
      <c r="A110" s="13"/>
      <c r="B110" s="31"/>
      <c r="C110" s="31"/>
      <c r="D110" s="14"/>
      <c r="E110" s="15"/>
      <c r="F110" s="16"/>
      <c r="G110" s="16"/>
    </row>
    <row r="111" spans="1:7" x14ac:dyDescent="0.25">
      <c r="A111" s="17" t="s">
        <v>488</v>
      </c>
      <c r="B111" s="31"/>
      <c r="C111" s="31"/>
      <c r="D111" s="14"/>
      <c r="E111" s="15"/>
      <c r="F111" s="16"/>
      <c r="G111" s="16"/>
    </row>
    <row r="112" spans="1:7" x14ac:dyDescent="0.25">
      <c r="A112" s="17" t="s">
        <v>489</v>
      </c>
      <c r="B112" s="31"/>
      <c r="C112" s="31"/>
      <c r="D112" s="14"/>
      <c r="E112" s="15"/>
      <c r="F112" s="16"/>
      <c r="G112" s="16"/>
    </row>
    <row r="113" spans="1:7" x14ac:dyDescent="0.25">
      <c r="A113" s="13" t="s">
        <v>608</v>
      </c>
      <c r="B113" s="31"/>
      <c r="C113" s="31" t="s">
        <v>355</v>
      </c>
      <c r="D113" s="14">
        <v>1249000</v>
      </c>
      <c r="E113" s="15">
        <v>7355.36</v>
      </c>
      <c r="F113" s="16">
        <v>6.0099999999999997E-3</v>
      </c>
      <c r="G113" s="16"/>
    </row>
    <row r="114" spans="1:7" x14ac:dyDescent="0.25">
      <c r="A114" s="13" t="s">
        <v>3055</v>
      </c>
      <c r="B114" s="31"/>
      <c r="C114" s="31" t="s">
        <v>643</v>
      </c>
      <c r="D114" s="14">
        <v>15135</v>
      </c>
      <c r="E114" s="15">
        <v>6769.14</v>
      </c>
      <c r="F114" s="16">
        <v>5.5310000000000003E-3</v>
      </c>
      <c r="G114" s="16"/>
    </row>
    <row r="115" spans="1:7" x14ac:dyDescent="0.25">
      <c r="A115" s="13" t="s">
        <v>2931</v>
      </c>
      <c r="B115" s="31"/>
      <c r="C115" s="31" t="s">
        <v>1076</v>
      </c>
      <c r="D115" s="14">
        <v>2211000</v>
      </c>
      <c r="E115" s="15">
        <v>4423.1099999999997</v>
      </c>
      <c r="F115" s="16">
        <v>3.614E-3</v>
      </c>
      <c r="G115" s="16"/>
    </row>
    <row r="116" spans="1:7" x14ac:dyDescent="0.25">
      <c r="A116" s="13" t="s">
        <v>2937</v>
      </c>
      <c r="B116" s="31"/>
      <c r="C116" s="31" t="s">
        <v>691</v>
      </c>
      <c r="D116" s="14">
        <v>317500</v>
      </c>
      <c r="E116" s="15">
        <v>689.1</v>
      </c>
      <c r="F116" s="16">
        <v>5.6300000000000002E-4</v>
      </c>
      <c r="G116" s="16"/>
    </row>
    <row r="117" spans="1:7" x14ac:dyDescent="0.25">
      <c r="A117" s="13" t="s">
        <v>3056</v>
      </c>
      <c r="B117" s="31"/>
      <c r="C117" s="31" t="s">
        <v>368</v>
      </c>
      <c r="D117" s="14">
        <v>3150</v>
      </c>
      <c r="E117" s="15">
        <v>472.29</v>
      </c>
      <c r="F117" s="16">
        <v>3.8499999999999998E-4</v>
      </c>
      <c r="G117" s="16"/>
    </row>
    <row r="118" spans="1:7" x14ac:dyDescent="0.25">
      <c r="A118" s="13" t="s">
        <v>491</v>
      </c>
      <c r="B118" s="31"/>
      <c r="C118" s="31" t="s">
        <v>363</v>
      </c>
      <c r="D118" s="14">
        <v>2400</v>
      </c>
      <c r="E118" s="15">
        <v>121.07</v>
      </c>
      <c r="F118" s="16">
        <v>9.7999999999999997E-5</v>
      </c>
      <c r="G118" s="16"/>
    </row>
    <row r="119" spans="1:7" x14ac:dyDescent="0.25">
      <c r="A119" s="13" t="s">
        <v>2055</v>
      </c>
      <c r="B119" s="31"/>
      <c r="C119" s="31" t="s">
        <v>437</v>
      </c>
      <c r="D119" s="44">
        <v>-48600</v>
      </c>
      <c r="E119" s="35">
        <v>-174.04</v>
      </c>
      <c r="F119" s="36">
        <v>-1.4200000000000001E-4</v>
      </c>
      <c r="G119" s="16"/>
    </row>
    <row r="120" spans="1:7" x14ac:dyDescent="0.25">
      <c r="A120" s="13" t="s">
        <v>2012</v>
      </c>
      <c r="B120" s="31"/>
      <c r="C120" s="31" t="s">
        <v>393</v>
      </c>
      <c r="D120" s="44">
        <v>-56100</v>
      </c>
      <c r="E120" s="35">
        <v>-195.62</v>
      </c>
      <c r="F120" s="36">
        <v>-1.5899999999999999E-4</v>
      </c>
      <c r="G120" s="16"/>
    </row>
    <row r="121" spans="1:7" x14ac:dyDescent="0.25">
      <c r="A121" s="13" t="s">
        <v>2070</v>
      </c>
      <c r="B121" s="31"/>
      <c r="C121" s="31" t="s">
        <v>393</v>
      </c>
      <c r="D121" s="44">
        <v>-14250</v>
      </c>
      <c r="E121" s="35">
        <v>-232.8</v>
      </c>
      <c r="F121" s="36">
        <v>-1.9000000000000001E-4</v>
      </c>
      <c r="G121" s="16"/>
    </row>
    <row r="122" spans="1:7" x14ac:dyDescent="0.25">
      <c r="A122" s="13" t="s">
        <v>2028</v>
      </c>
      <c r="B122" s="31"/>
      <c r="C122" s="31" t="s">
        <v>425</v>
      </c>
      <c r="D122" s="44">
        <v>-13125</v>
      </c>
      <c r="E122" s="35">
        <v>-1040.93</v>
      </c>
      <c r="F122" s="36">
        <v>-8.4999999999999995E-4</v>
      </c>
      <c r="G122" s="16"/>
    </row>
    <row r="123" spans="1:7" x14ac:dyDescent="0.25">
      <c r="A123" s="13" t="s">
        <v>2895</v>
      </c>
      <c r="B123" s="31"/>
      <c r="C123" s="31" t="s">
        <v>542</v>
      </c>
      <c r="D123" s="44">
        <v>-52675</v>
      </c>
      <c r="E123" s="35">
        <v>-1486.96</v>
      </c>
      <c r="F123" s="36">
        <v>-1.214E-3</v>
      </c>
      <c r="G123" s="16"/>
    </row>
    <row r="124" spans="1:7" x14ac:dyDescent="0.25">
      <c r="A124" s="13" t="s">
        <v>606</v>
      </c>
      <c r="B124" s="31"/>
      <c r="C124" s="31" t="s">
        <v>607</v>
      </c>
      <c r="D124" s="44">
        <v>-548250</v>
      </c>
      <c r="E124" s="35">
        <v>-129497.75</v>
      </c>
      <c r="F124" s="36">
        <v>-0.105812</v>
      </c>
      <c r="G124" s="16"/>
    </row>
    <row r="125" spans="1:7" x14ac:dyDescent="0.25">
      <c r="A125" s="17" t="s">
        <v>230</v>
      </c>
      <c r="B125" s="32"/>
      <c r="C125" s="32"/>
      <c r="D125" s="18"/>
      <c r="E125" s="42">
        <v>-112798.03</v>
      </c>
      <c r="F125" s="43">
        <v>-9.2165999999999998E-2</v>
      </c>
      <c r="G125" s="21"/>
    </row>
    <row r="126" spans="1:7" x14ac:dyDescent="0.25">
      <c r="A126" s="13"/>
      <c r="B126" s="31"/>
      <c r="C126" s="31"/>
      <c r="D126" s="14"/>
      <c r="E126" s="15"/>
      <c r="F126" s="16"/>
      <c r="G126" s="16"/>
    </row>
    <row r="127" spans="1:7" x14ac:dyDescent="0.25">
      <c r="A127" s="13"/>
      <c r="B127" s="31"/>
      <c r="C127" s="31"/>
      <c r="D127" s="14"/>
      <c r="E127" s="15"/>
      <c r="F127" s="16"/>
      <c r="G127" s="16"/>
    </row>
    <row r="128" spans="1:7" x14ac:dyDescent="0.25">
      <c r="A128" s="17" t="s">
        <v>3057</v>
      </c>
      <c r="B128" s="32"/>
      <c r="C128" s="32"/>
      <c r="D128" s="18"/>
      <c r="E128" s="41"/>
      <c r="F128" s="21"/>
      <c r="G128" s="21"/>
    </row>
    <row r="129" spans="1:7" x14ac:dyDescent="0.25">
      <c r="A129" s="13" t="s">
        <v>3058</v>
      </c>
      <c r="B129" s="31"/>
      <c r="C129" s="31" t="s">
        <v>3059</v>
      </c>
      <c r="D129" s="14">
        <v>249975</v>
      </c>
      <c r="E129" s="15">
        <v>2367.89</v>
      </c>
      <c r="F129" s="16">
        <v>1.9E-3</v>
      </c>
      <c r="G129" s="16"/>
    </row>
    <row r="130" spans="1:7" x14ac:dyDescent="0.25">
      <c r="A130" s="17" t="s">
        <v>230</v>
      </c>
      <c r="B130" s="32"/>
      <c r="C130" s="32"/>
      <c r="D130" s="18"/>
      <c r="E130" s="37">
        <v>2367.89</v>
      </c>
      <c r="F130" s="38">
        <v>1.9E-3</v>
      </c>
      <c r="G130" s="21"/>
    </row>
    <row r="131" spans="1:7" x14ac:dyDescent="0.25">
      <c r="A131" s="13"/>
      <c r="B131" s="31"/>
      <c r="C131" s="31"/>
      <c r="D131" s="14"/>
      <c r="E131" s="15"/>
      <c r="F131" s="16"/>
      <c r="G131" s="16"/>
    </row>
    <row r="132" spans="1:7" x14ac:dyDescent="0.25">
      <c r="A132" s="24" t="s">
        <v>237</v>
      </c>
      <c r="B132" s="33"/>
      <c r="C132" s="33"/>
      <c r="D132" s="25"/>
      <c r="E132" s="19">
        <v>2367.89</v>
      </c>
      <c r="F132" s="20">
        <v>1.9E-3</v>
      </c>
      <c r="G132" s="21"/>
    </row>
    <row r="133" spans="1:7" x14ac:dyDescent="0.25">
      <c r="A133" s="17" t="s">
        <v>131</v>
      </c>
      <c r="B133" s="31"/>
      <c r="C133" s="31"/>
      <c r="D133" s="14"/>
      <c r="E133" s="15"/>
      <c r="F133" s="16"/>
      <c r="G133" s="16"/>
    </row>
    <row r="134" spans="1:7" x14ac:dyDescent="0.25">
      <c r="A134" s="17" t="s">
        <v>132</v>
      </c>
      <c r="B134" s="31"/>
      <c r="C134" s="31"/>
      <c r="D134" s="14"/>
      <c r="E134" s="15"/>
      <c r="F134" s="16"/>
      <c r="G134" s="16"/>
    </row>
    <row r="135" spans="1:7" x14ac:dyDescent="0.25">
      <c r="A135" s="13" t="s">
        <v>3060</v>
      </c>
      <c r="B135" s="31" t="s">
        <v>3061</v>
      </c>
      <c r="C135" s="31" t="s">
        <v>135</v>
      </c>
      <c r="D135" s="14">
        <v>17500000</v>
      </c>
      <c r="E135" s="15">
        <v>17465.32</v>
      </c>
      <c r="F135" s="16">
        <v>1.43E-2</v>
      </c>
      <c r="G135" s="16">
        <v>7.6050000000000006E-2</v>
      </c>
    </row>
    <row r="136" spans="1:7" x14ac:dyDescent="0.25">
      <c r="A136" s="13" t="s">
        <v>1103</v>
      </c>
      <c r="B136" s="31" t="s">
        <v>1104</v>
      </c>
      <c r="C136" s="31" t="s">
        <v>135</v>
      </c>
      <c r="D136" s="14">
        <v>16000000</v>
      </c>
      <c r="E136" s="15">
        <v>15876.38</v>
      </c>
      <c r="F136" s="16">
        <v>1.2999999999999999E-2</v>
      </c>
      <c r="G136" s="16">
        <v>7.9600000000000004E-2</v>
      </c>
    </row>
    <row r="137" spans="1:7" x14ac:dyDescent="0.25">
      <c r="A137" s="13" t="s">
        <v>1101</v>
      </c>
      <c r="B137" s="31" t="s">
        <v>1102</v>
      </c>
      <c r="C137" s="31" t="s">
        <v>135</v>
      </c>
      <c r="D137" s="14">
        <v>15000000</v>
      </c>
      <c r="E137" s="15">
        <v>14954.6</v>
      </c>
      <c r="F137" s="16">
        <v>1.2200000000000001E-2</v>
      </c>
      <c r="G137" s="16">
        <v>7.7246999999999996E-2</v>
      </c>
    </row>
    <row r="138" spans="1:7" x14ac:dyDescent="0.25">
      <c r="A138" s="13" t="s">
        <v>1926</v>
      </c>
      <c r="B138" s="31" t="s">
        <v>1927</v>
      </c>
      <c r="C138" s="31" t="s">
        <v>135</v>
      </c>
      <c r="D138" s="14">
        <v>10000000</v>
      </c>
      <c r="E138" s="15">
        <v>10053.44</v>
      </c>
      <c r="F138" s="16">
        <v>8.2000000000000007E-3</v>
      </c>
      <c r="G138" s="16">
        <v>7.5200000000000003E-2</v>
      </c>
    </row>
    <row r="139" spans="1:7" x14ac:dyDescent="0.25">
      <c r="A139" s="13" t="s">
        <v>3062</v>
      </c>
      <c r="B139" s="31" t="s">
        <v>3063</v>
      </c>
      <c r="C139" s="31" t="s">
        <v>135</v>
      </c>
      <c r="D139" s="14">
        <v>10000000</v>
      </c>
      <c r="E139" s="15">
        <v>10024.280000000001</v>
      </c>
      <c r="F139" s="16">
        <v>8.2000000000000007E-3</v>
      </c>
      <c r="G139" s="16">
        <v>7.4904999999999999E-2</v>
      </c>
    </row>
    <row r="140" spans="1:7" x14ac:dyDescent="0.25">
      <c r="A140" s="13" t="s">
        <v>3064</v>
      </c>
      <c r="B140" s="31" t="s">
        <v>3065</v>
      </c>
      <c r="C140" s="31" t="s">
        <v>135</v>
      </c>
      <c r="D140" s="14">
        <v>10000000</v>
      </c>
      <c r="E140" s="15">
        <v>10000.92</v>
      </c>
      <c r="F140" s="16">
        <v>8.2000000000000007E-3</v>
      </c>
      <c r="G140" s="16">
        <v>7.9500000000000001E-2</v>
      </c>
    </row>
    <row r="141" spans="1:7" x14ac:dyDescent="0.25">
      <c r="A141" s="13" t="s">
        <v>3066</v>
      </c>
      <c r="B141" s="31" t="s">
        <v>3067</v>
      </c>
      <c r="C141" s="31" t="s">
        <v>135</v>
      </c>
      <c r="D141" s="14">
        <v>7500000</v>
      </c>
      <c r="E141" s="15">
        <v>7510.64</v>
      </c>
      <c r="F141" s="16">
        <v>6.1000000000000004E-3</v>
      </c>
      <c r="G141" s="16">
        <v>7.6200000000000004E-2</v>
      </c>
    </row>
    <row r="142" spans="1:7" x14ac:dyDescent="0.25">
      <c r="A142" s="13" t="s">
        <v>3068</v>
      </c>
      <c r="B142" s="31" t="s">
        <v>3069</v>
      </c>
      <c r="C142" s="31" t="s">
        <v>135</v>
      </c>
      <c r="D142" s="14">
        <v>2500000</v>
      </c>
      <c r="E142" s="15">
        <v>2550.91</v>
      </c>
      <c r="F142" s="16">
        <v>2.0999999999999999E-3</v>
      </c>
      <c r="G142" s="16">
        <v>7.7646000000000007E-2</v>
      </c>
    </row>
    <row r="143" spans="1:7" x14ac:dyDescent="0.25">
      <c r="A143" s="13" t="s">
        <v>1105</v>
      </c>
      <c r="B143" s="31" t="s">
        <v>1106</v>
      </c>
      <c r="C143" s="31" t="s">
        <v>138</v>
      </c>
      <c r="D143" s="14">
        <v>2500000</v>
      </c>
      <c r="E143" s="15">
        <v>2512.77</v>
      </c>
      <c r="F143" s="16">
        <v>2.0999999999999999E-3</v>
      </c>
      <c r="G143" s="16">
        <v>7.9197000000000004E-2</v>
      </c>
    </row>
    <row r="144" spans="1:7" x14ac:dyDescent="0.25">
      <c r="A144" s="13" t="s">
        <v>3070</v>
      </c>
      <c r="B144" s="31" t="s">
        <v>3071</v>
      </c>
      <c r="C144" s="31" t="s">
        <v>215</v>
      </c>
      <c r="D144" s="14">
        <v>2500000</v>
      </c>
      <c r="E144" s="15">
        <v>2487.2800000000002</v>
      </c>
      <c r="F144" s="16">
        <v>2E-3</v>
      </c>
      <c r="G144" s="16">
        <v>7.9548999999999995E-2</v>
      </c>
    </row>
    <row r="145" spans="1:7" x14ac:dyDescent="0.25">
      <c r="A145" s="13" t="s">
        <v>2856</v>
      </c>
      <c r="B145" s="31" t="s">
        <v>2857</v>
      </c>
      <c r="C145" s="31" t="s">
        <v>160</v>
      </c>
      <c r="D145" s="14">
        <v>1000000</v>
      </c>
      <c r="E145" s="15">
        <v>1006.56</v>
      </c>
      <c r="F145" s="16">
        <v>8.0000000000000004E-4</v>
      </c>
      <c r="G145" s="16">
        <v>7.9600000000000004E-2</v>
      </c>
    </row>
    <row r="146" spans="1:7" x14ac:dyDescent="0.25">
      <c r="A146" s="17" t="s">
        <v>230</v>
      </c>
      <c r="B146" s="32"/>
      <c r="C146" s="32"/>
      <c r="D146" s="18"/>
      <c r="E146" s="37">
        <f>SUM(E135:E145)</f>
        <v>94443.1</v>
      </c>
      <c r="F146" s="38">
        <f>SUM(F135:F145)</f>
        <v>7.7200000000000005E-2</v>
      </c>
      <c r="G146" s="21"/>
    </row>
    <row r="147" spans="1:7" x14ac:dyDescent="0.25">
      <c r="A147" s="13"/>
      <c r="B147" s="31"/>
      <c r="C147" s="31"/>
      <c r="D147" s="14"/>
      <c r="E147" s="15"/>
      <c r="F147" s="16"/>
      <c r="G147" s="16"/>
    </row>
    <row r="148" spans="1:7" x14ac:dyDescent="0.25">
      <c r="A148" s="17" t="s">
        <v>231</v>
      </c>
      <c r="B148" s="31"/>
      <c r="C148" s="31"/>
      <c r="D148" s="14"/>
      <c r="E148" s="15"/>
      <c r="F148" s="16"/>
      <c r="G148" s="16"/>
    </row>
    <row r="149" spans="1:7" x14ac:dyDescent="0.25">
      <c r="A149" s="13" t="s">
        <v>1016</v>
      </c>
      <c r="B149" s="31" t="s">
        <v>1017</v>
      </c>
      <c r="C149" s="31" t="s">
        <v>234</v>
      </c>
      <c r="D149" s="14">
        <v>14000000</v>
      </c>
      <c r="E149" s="15">
        <v>14232.32</v>
      </c>
      <c r="F149" s="16">
        <v>1.1599999999999999E-2</v>
      </c>
      <c r="G149" s="16">
        <v>6.7484000000000002E-2</v>
      </c>
    </row>
    <row r="150" spans="1:7" x14ac:dyDescent="0.25">
      <c r="A150" s="13" t="s">
        <v>329</v>
      </c>
      <c r="B150" s="31" t="s">
        <v>330</v>
      </c>
      <c r="C150" s="31" t="s">
        <v>234</v>
      </c>
      <c r="D150" s="14">
        <v>7500000</v>
      </c>
      <c r="E150" s="15">
        <v>7416.1</v>
      </c>
      <c r="F150" s="16">
        <v>6.1000000000000004E-3</v>
      </c>
      <c r="G150" s="16">
        <v>6.8570000000000006E-2</v>
      </c>
    </row>
    <row r="151" spans="1:7" x14ac:dyDescent="0.25">
      <c r="A151" s="13" t="s">
        <v>3072</v>
      </c>
      <c r="B151" s="31" t="s">
        <v>3073</v>
      </c>
      <c r="C151" s="31" t="s">
        <v>234</v>
      </c>
      <c r="D151" s="14">
        <v>500000</v>
      </c>
      <c r="E151" s="15">
        <v>492.72</v>
      </c>
      <c r="F151" s="16">
        <v>4.0000000000000002E-4</v>
      </c>
      <c r="G151" s="16">
        <v>6.7192000000000002E-2</v>
      </c>
    </row>
    <row r="152" spans="1:7" x14ac:dyDescent="0.25">
      <c r="A152" s="17" t="s">
        <v>230</v>
      </c>
      <c r="B152" s="32"/>
      <c r="C152" s="32"/>
      <c r="D152" s="18"/>
      <c r="E152" s="37">
        <v>22141.14</v>
      </c>
      <c r="F152" s="38">
        <v>1.8100000000000002E-2</v>
      </c>
      <c r="G152" s="21"/>
    </row>
    <row r="153" spans="1:7" x14ac:dyDescent="0.25">
      <c r="A153" s="13"/>
      <c r="B153" s="31"/>
      <c r="C153" s="31"/>
      <c r="D153" s="14"/>
      <c r="E153" s="15"/>
      <c r="F153" s="16"/>
      <c r="G153" s="16"/>
    </row>
    <row r="154" spans="1:7" x14ac:dyDescent="0.25">
      <c r="A154" s="17" t="s">
        <v>235</v>
      </c>
      <c r="B154" s="31"/>
      <c r="C154" s="31"/>
      <c r="D154" s="14"/>
      <c r="E154" s="15"/>
      <c r="F154" s="16"/>
      <c r="G154" s="16"/>
    </row>
    <row r="155" spans="1:7" x14ac:dyDescent="0.25">
      <c r="A155" s="17" t="s">
        <v>230</v>
      </c>
      <c r="B155" s="31"/>
      <c r="C155" s="31"/>
      <c r="D155" s="14"/>
      <c r="E155" s="39" t="s">
        <v>130</v>
      </c>
      <c r="F155" s="40" t="s">
        <v>130</v>
      </c>
      <c r="G155" s="16"/>
    </row>
    <row r="156" spans="1:7" x14ac:dyDescent="0.25">
      <c r="A156" s="13"/>
      <c r="B156" s="31"/>
      <c r="C156" s="31"/>
      <c r="D156" s="14"/>
      <c r="E156" s="15"/>
      <c r="F156" s="16"/>
      <c r="G156" s="16"/>
    </row>
    <row r="157" spans="1:7" x14ac:dyDescent="0.25">
      <c r="A157" s="17" t="s">
        <v>236</v>
      </c>
      <c r="B157" s="31"/>
      <c r="C157" s="31"/>
      <c r="D157" s="14"/>
      <c r="E157" s="15"/>
      <c r="F157" s="16"/>
      <c r="G157" s="16"/>
    </row>
    <row r="158" spans="1:7" x14ac:dyDescent="0.25">
      <c r="A158" s="17" t="s">
        <v>230</v>
      </c>
      <c r="B158" s="31"/>
      <c r="C158" s="31"/>
      <c r="D158" s="14"/>
      <c r="E158" s="39" t="s">
        <v>130</v>
      </c>
      <c r="F158" s="40" t="s">
        <v>130</v>
      </c>
      <c r="G158" s="16"/>
    </row>
    <row r="159" spans="1:7" x14ac:dyDescent="0.25">
      <c r="A159" s="13"/>
      <c r="B159" s="31"/>
      <c r="C159" s="31"/>
      <c r="D159" s="14"/>
      <c r="E159" s="15"/>
      <c r="F159" s="16"/>
      <c r="G159" s="16"/>
    </row>
    <row r="160" spans="1:7" x14ac:dyDescent="0.25">
      <c r="A160" s="24" t="s">
        <v>237</v>
      </c>
      <c r="B160" s="33"/>
      <c r="C160" s="33"/>
      <c r="D160" s="25"/>
      <c r="E160" s="19">
        <f>+E146+E152</f>
        <v>116584.24</v>
      </c>
      <c r="F160" s="20">
        <f>+F146+F152</f>
        <v>9.530000000000001E-2</v>
      </c>
      <c r="G160" s="21"/>
    </row>
    <row r="161" spans="1:7" x14ac:dyDescent="0.25">
      <c r="A161" s="13"/>
      <c r="B161" s="31"/>
      <c r="C161" s="31"/>
      <c r="D161" s="14"/>
      <c r="E161" s="15"/>
      <c r="F161" s="16"/>
      <c r="G161" s="16"/>
    </row>
    <row r="162" spans="1:7" x14ac:dyDescent="0.25">
      <c r="A162" s="17" t="s">
        <v>610</v>
      </c>
      <c r="B162" s="31"/>
      <c r="C162" s="31"/>
      <c r="D162" s="14"/>
      <c r="E162" s="15"/>
      <c r="F162" s="16"/>
      <c r="G162" s="16"/>
    </row>
    <row r="163" spans="1:7" x14ac:dyDescent="0.25">
      <c r="A163" s="13"/>
      <c r="B163" s="31"/>
      <c r="C163" s="31"/>
      <c r="D163" s="14"/>
      <c r="E163" s="15"/>
      <c r="F163" s="16"/>
      <c r="G163" s="16"/>
    </row>
    <row r="164" spans="1:7" x14ac:dyDescent="0.25">
      <c r="A164" s="17" t="s">
        <v>611</v>
      </c>
      <c r="B164" s="31"/>
      <c r="C164" s="31"/>
      <c r="D164" s="14"/>
      <c r="E164" s="15"/>
      <c r="F164" s="16"/>
      <c r="G164" s="16"/>
    </row>
    <row r="165" spans="1:7" x14ac:dyDescent="0.25">
      <c r="A165" s="13" t="s">
        <v>3074</v>
      </c>
      <c r="B165" s="31" t="s">
        <v>3075</v>
      </c>
      <c r="C165" s="31" t="s">
        <v>234</v>
      </c>
      <c r="D165" s="14">
        <v>10000000</v>
      </c>
      <c r="E165" s="15">
        <v>9930.43</v>
      </c>
      <c r="F165" s="16">
        <v>8.0999999999999996E-3</v>
      </c>
      <c r="G165" s="16">
        <v>6.3932000000000003E-2</v>
      </c>
    </row>
    <row r="166" spans="1:7" x14ac:dyDescent="0.25">
      <c r="A166" s="13" t="s">
        <v>612</v>
      </c>
      <c r="B166" s="31" t="s">
        <v>613</v>
      </c>
      <c r="C166" s="31" t="s">
        <v>234</v>
      </c>
      <c r="D166" s="14">
        <v>1500000</v>
      </c>
      <c r="E166" s="15">
        <v>1487.69</v>
      </c>
      <c r="F166" s="16">
        <v>1.1999999999999999E-3</v>
      </c>
      <c r="G166" s="16">
        <v>6.4251000000000003E-2</v>
      </c>
    </row>
    <row r="167" spans="1:7" x14ac:dyDescent="0.25">
      <c r="A167" s="17" t="s">
        <v>230</v>
      </c>
      <c r="B167" s="32"/>
      <c r="C167" s="32"/>
      <c r="D167" s="18"/>
      <c r="E167" s="37">
        <v>11418.12</v>
      </c>
      <c r="F167" s="38">
        <v>9.2999999999999992E-3</v>
      </c>
      <c r="G167" s="21"/>
    </row>
    <row r="168" spans="1:7" x14ac:dyDescent="0.25">
      <c r="A168" s="13"/>
      <c r="B168" s="31"/>
      <c r="C168" s="31"/>
      <c r="D168" s="14"/>
      <c r="E168" s="15"/>
      <c r="F168" s="16"/>
      <c r="G168" s="16"/>
    </row>
    <row r="169" spans="1:7" x14ac:dyDescent="0.25">
      <c r="A169" s="24" t="s">
        <v>237</v>
      </c>
      <c r="B169" s="33"/>
      <c r="C169" s="33"/>
      <c r="D169" s="25"/>
      <c r="E169" s="19">
        <v>11418.12</v>
      </c>
      <c r="F169" s="20">
        <v>9.2999999999999992E-3</v>
      </c>
      <c r="G169" s="21"/>
    </row>
    <row r="170" spans="1:7" x14ac:dyDescent="0.25">
      <c r="A170" s="13"/>
      <c r="B170" s="31"/>
      <c r="C170" s="31"/>
      <c r="D170" s="14"/>
      <c r="E170" s="15"/>
      <c r="F170" s="16"/>
      <c r="G170" s="16"/>
    </row>
    <row r="171" spans="1:7" x14ac:dyDescent="0.25">
      <c r="A171" s="13"/>
      <c r="B171" s="31"/>
      <c r="C171" s="31"/>
      <c r="D171" s="14"/>
      <c r="E171" s="15"/>
      <c r="F171" s="16"/>
      <c r="G171" s="16"/>
    </row>
    <row r="172" spans="1:7" x14ac:dyDescent="0.25">
      <c r="A172" s="17" t="s">
        <v>334</v>
      </c>
      <c r="B172" s="31"/>
      <c r="C172" s="31"/>
      <c r="D172" s="14"/>
      <c r="E172" s="15"/>
      <c r="F172" s="16"/>
      <c r="G172" s="16"/>
    </row>
    <row r="173" spans="1:7" x14ac:dyDescent="0.25">
      <c r="A173" s="13" t="s">
        <v>1113</v>
      </c>
      <c r="B173" s="31" t="s">
        <v>1114</v>
      </c>
      <c r="C173" s="31"/>
      <c r="D173" s="14">
        <v>19909407.715300001</v>
      </c>
      <c r="E173" s="15">
        <v>2015.43</v>
      </c>
      <c r="F173" s="16">
        <v>1.6000000000000001E-3</v>
      </c>
      <c r="G173" s="16"/>
    </row>
    <row r="174" spans="1:7" x14ac:dyDescent="0.25">
      <c r="A174" s="13" t="s">
        <v>3045</v>
      </c>
      <c r="B174" s="31" t="s">
        <v>3046</v>
      </c>
      <c r="C174" s="31"/>
      <c r="D174" s="14">
        <v>1E-4</v>
      </c>
      <c r="E174" s="15">
        <v>0</v>
      </c>
      <c r="F174" s="16">
        <v>0</v>
      </c>
      <c r="G174" s="16"/>
    </row>
    <row r="175" spans="1:7" x14ac:dyDescent="0.25">
      <c r="A175" s="13" t="s">
        <v>1117</v>
      </c>
      <c r="B175" s="31" t="s">
        <v>1118</v>
      </c>
      <c r="C175" s="31"/>
      <c r="D175" s="14">
        <v>4.0000000000000001E-3</v>
      </c>
      <c r="E175" s="15">
        <v>0</v>
      </c>
      <c r="F175" s="16">
        <v>0</v>
      </c>
      <c r="G175" s="16"/>
    </row>
    <row r="176" spans="1:7" x14ac:dyDescent="0.25">
      <c r="A176" s="13"/>
      <c r="B176" s="31"/>
      <c r="C176" s="31"/>
      <c r="D176" s="14"/>
      <c r="E176" s="15"/>
      <c r="F176" s="16"/>
      <c r="G176" s="16"/>
    </row>
    <row r="177" spans="1:7" x14ac:dyDescent="0.25">
      <c r="A177" s="24" t="s">
        <v>237</v>
      </c>
      <c r="B177" s="33"/>
      <c r="C177" s="33"/>
      <c r="D177" s="25"/>
      <c r="E177" s="19">
        <v>2015.43</v>
      </c>
      <c r="F177" s="20">
        <v>1.6000000000000001E-3</v>
      </c>
      <c r="G177" s="21"/>
    </row>
    <row r="178" spans="1:7" x14ac:dyDescent="0.25">
      <c r="A178" s="13"/>
      <c r="B178" s="31"/>
      <c r="C178" s="31"/>
      <c r="D178" s="14"/>
      <c r="E178" s="15"/>
      <c r="F178" s="16"/>
      <c r="G178" s="16"/>
    </row>
    <row r="179" spans="1:7" x14ac:dyDescent="0.25">
      <c r="A179" s="17" t="s">
        <v>238</v>
      </c>
      <c r="B179" s="31"/>
      <c r="C179" s="31"/>
      <c r="D179" s="14"/>
      <c r="E179" s="15"/>
      <c r="F179" s="16"/>
      <c r="G179" s="16"/>
    </row>
    <row r="180" spans="1:7" x14ac:dyDescent="0.25">
      <c r="A180" s="13" t="s">
        <v>239</v>
      </c>
      <c r="B180" s="31"/>
      <c r="C180" s="31"/>
      <c r="D180" s="14"/>
      <c r="E180" s="15">
        <v>185051.03</v>
      </c>
      <c r="F180" s="16">
        <v>0.1512</v>
      </c>
      <c r="G180" s="16">
        <v>6.5728999999999996E-2</v>
      </c>
    </row>
    <row r="181" spans="1:7" x14ac:dyDescent="0.25">
      <c r="A181" s="17" t="s">
        <v>230</v>
      </c>
      <c r="B181" s="32"/>
      <c r="C181" s="32"/>
      <c r="D181" s="18"/>
      <c r="E181" s="37">
        <v>185051.03</v>
      </c>
      <c r="F181" s="38">
        <v>0.1512</v>
      </c>
      <c r="G181" s="21"/>
    </row>
    <row r="182" spans="1:7" x14ac:dyDescent="0.25">
      <c r="A182" s="13"/>
      <c r="B182" s="31"/>
      <c r="C182" s="31"/>
      <c r="D182" s="14"/>
      <c r="E182" s="15"/>
      <c r="F182" s="16"/>
      <c r="G182" s="16"/>
    </row>
    <row r="183" spans="1:7" x14ac:dyDescent="0.25">
      <c r="A183" s="24" t="s">
        <v>237</v>
      </c>
      <c r="B183" s="33"/>
      <c r="C183" s="33"/>
      <c r="D183" s="25"/>
      <c r="E183" s="19">
        <v>185051.03</v>
      </c>
      <c r="F183" s="20">
        <v>0.1512</v>
      </c>
      <c r="G183" s="21"/>
    </row>
    <row r="184" spans="1:7" x14ac:dyDescent="0.25">
      <c r="A184" s="13" t="s">
        <v>240</v>
      </c>
      <c r="B184" s="31"/>
      <c r="C184" s="31"/>
      <c r="D184" s="14"/>
      <c r="E184" s="15">
        <v>3663.4945772999999</v>
      </c>
      <c r="F184" s="16">
        <v>2.993E-3</v>
      </c>
      <c r="G184" s="16"/>
    </row>
    <row r="185" spans="1:7" x14ac:dyDescent="0.25">
      <c r="A185" s="13" t="s">
        <v>241</v>
      </c>
      <c r="B185" s="31"/>
      <c r="C185" s="31"/>
      <c r="D185" s="14"/>
      <c r="E185" s="15">
        <v>477.49542270000001</v>
      </c>
      <c r="F185" s="16">
        <v>5.0699999999999996E-4</v>
      </c>
      <c r="G185" s="16">
        <v>6.5728999999999996E-2</v>
      </c>
    </row>
    <row r="186" spans="1:7" x14ac:dyDescent="0.25">
      <c r="A186" s="26" t="s">
        <v>242</v>
      </c>
      <c r="B186" s="34"/>
      <c r="C186" s="34"/>
      <c r="D186" s="27"/>
      <c r="E186" s="28">
        <v>1223845.79</v>
      </c>
      <c r="F186" s="29">
        <v>1</v>
      </c>
      <c r="G186" s="29"/>
    </row>
    <row r="188" spans="1:7" x14ac:dyDescent="0.25">
      <c r="A188" s="1" t="s">
        <v>492</v>
      </c>
    </row>
    <row r="189" spans="1:7" x14ac:dyDescent="0.25">
      <c r="A189" s="1" t="s">
        <v>243</v>
      </c>
    </row>
    <row r="191" spans="1:7" x14ac:dyDescent="0.25">
      <c r="A191" s="1" t="s">
        <v>244</v>
      </c>
    </row>
    <row r="192" spans="1:7" x14ac:dyDescent="0.25">
      <c r="A192" s="48" t="s">
        <v>245</v>
      </c>
      <c r="B192" s="3" t="s">
        <v>130</v>
      </c>
    </row>
    <row r="193" spans="1:4" x14ac:dyDescent="0.25">
      <c r="A193" t="s">
        <v>246</v>
      </c>
    </row>
    <row r="194" spans="1:4" x14ac:dyDescent="0.25">
      <c r="A194" t="s">
        <v>337</v>
      </c>
      <c r="B194" t="s">
        <v>248</v>
      </c>
      <c r="C194" t="s">
        <v>248</v>
      </c>
    </row>
    <row r="195" spans="1:4" x14ac:dyDescent="0.25">
      <c r="B195" s="49">
        <v>45657</v>
      </c>
      <c r="C195" s="49">
        <v>45688</v>
      </c>
    </row>
    <row r="196" spans="1:4" x14ac:dyDescent="0.25">
      <c r="A196" t="s">
        <v>3076</v>
      </c>
      <c r="B196">
        <v>28.16</v>
      </c>
      <c r="C196">
        <v>27.58</v>
      </c>
    </row>
    <row r="197" spans="1:4" x14ac:dyDescent="0.25">
      <c r="A197" t="s">
        <v>338</v>
      </c>
      <c r="B197">
        <v>55.64</v>
      </c>
      <c r="C197">
        <v>54.49</v>
      </c>
    </row>
    <row r="198" spans="1:4" x14ac:dyDescent="0.25">
      <c r="A198" t="s">
        <v>1274</v>
      </c>
      <c r="B198">
        <v>27.19</v>
      </c>
      <c r="C198">
        <v>26.44</v>
      </c>
    </row>
    <row r="199" spans="1:4" x14ac:dyDescent="0.25">
      <c r="A199" t="s">
        <v>3077</v>
      </c>
      <c r="B199">
        <v>21.2</v>
      </c>
      <c r="C199">
        <v>20.74</v>
      </c>
    </row>
    <row r="200" spans="1:4" x14ac:dyDescent="0.25">
      <c r="A200" t="s">
        <v>340</v>
      </c>
      <c r="B200">
        <v>49.25</v>
      </c>
      <c r="C200">
        <v>48.18</v>
      </c>
    </row>
    <row r="201" spans="1:4" x14ac:dyDescent="0.25">
      <c r="A201" t="s">
        <v>1278</v>
      </c>
      <c r="B201">
        <v>22.45</v>
      </c>
      <c r="C201">
        <v>21.78</v>
      </c>
    </row>
    <row r="203" spans="1:4" x14ac:dyDescent="0.25">
      <c r="A203" t="s">
        <v>1119</v>
      </c>
    </row>
    <row r="205" spans="1:4" x14ac:dyDescent="0.25">
      <c r="A205" s="51" t="s">
        <v>1120</v>
      </c>
      <c r="B205" s="51" t="s">
        <v>1121</v>
      </c>
      <c r="C205" s="51" t="s">
        <v>1122</v>
      </c>
      <c r="D205" s="51" t="s">
        <v>1123</v>
      </c>
    </row>
    <row r="206" spans="1:4" x14ac:dyDescent="0.25">
      <c r="A206" s="51" t="s">
        <v>3078</v>
      </c>
      <c r="B206" s="51"/>
      <c r="C206" s="51">
        <v>0.18</v>
      </c>
      <c r="D206" s="51">
        <v>0.18</v>
      </c>
    </row>
    <row r="207" spans="1:4" x14ac:dyDescent="0.25">
      <c r="A207" s="51" t="s">
        <v>3079</v>
      </c>
      <c r="B207" s="51"/>
      <c r="C207" s="51">
        <v>0.18</v>
      </c>
      <c r="D207" s="51">
        <v>0.18</v>
      </c>
    </row>
    <row r="209" spans="1:4" x14ac:dyDescent="0.25">
      <c r="A209" t="s">
        <v>251</v>
      </c>
      <c r="B209" s="3" t="s">
        <v>130</v>
      </c>
    </row>
    <row r="210" spans="1:4" ht="30" customHeight="1" x14ac:dyDescent="0.25">
      <c r="A210" s="48" t="s">
        <v>252</v>
      </c>
      <c r="B210" s="3" t="s">
        <v>130</v>
      </c>
    </row>
    <row r="211" spans="1:4" ht="30" customHeight="1" x14ac:dyDescent="0.25">
      <c r="A211" s="48" t="s">
        <v>253</v>
      </c>
      <c r="B211" s="3" t="s">
        <v>130</v>
      </c>
    </row>
    <row r="212" spans="1:4" x14ac:dyDescent="0.25">
      <c r="A212" t="s">
        <v>495</v>
      </c>
      <c r="B212" s="50">
        <v>2.4712000000000001</v>
      </c>
    </row>
    <row r="213" spans="1:4" ht="45" customHeight="1" x14ac:dyDescent="0.25">
      <c r="A213" s="48" t="s">
        <v>255</v>
      </c>
      <c r="B213" s="3">
        <v>22197.953172500002</v>
      </c>
    </row>
    <row r="214" spans="1:4" x14ac:dyDescent="0.25">
      <c r="B214" s="3"/>
    </row>
    <row r="215" spans="1:4" ht="30" customHeight="1" x14ac:dyDescent="0.25">
      <c r="A215" s="48" t="s">
        <v>256</v>
      </c>
      <c r="B215" s="3" t="s">
        <v>130</v>
      </c>
    </row>
    <row r="216" spans="1:4" ht="30" customHeight="1" x14ac:dyDescent="0.25">
      <c r="A216" s="48" t="s">
        <v>257</v>
      </c>
      <c r="B216" t="s">
        <v>130</v>
      </c>
    </row>
    <row r="217" spans="1:4" ht="30" customHeight="1" x14ac:dyDescent="0.25">
      <c r="A217" s="48" t="s">
        <v>258</v>
      </c>
      <c r="B217" s="3" t="s">
        <v>130</v>
      </c>
    </row>
    <row r="218" spans="1:4" ht="30" customHeight="1" x14ac:dyDescent="0.25">
      <c r="A218" s="48" t="s">
        <v>259</v>
      </c>
      <c r="B218" s="3" t="s">
        <v>130</v>
      </c>
    </row>
    <row r="220" spans="1:4" ht="69.95" customHeight="1" x14ac:dyDescent="0.25">
      <c r="A220" s="75" t="s">
        <v>269</v>
      </c>
      <c r="B220" s="75" t="s">
        <v>270</v>
      </c>
      <c r="C220" s="75" t="s">
        <v>4</v>
      </c>
      <c r="D220" s="75" t="s">
        <v>5</v>
      </c>
    </row>
    <row r="221" spans="1:4" ht="69.95" customHeight="1" x14ac:dyDescent="0.25">
      <c r="A221" s="75" t="s">
        <v>3080</v>
      </c>
      <c r="B221" s="75"/>
      <c r="C221" s="75" t="s">
        <v>105</v>
      </c>
      <c r="D221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70"/>
  <sheetViews>
    <sheetView showGridLines="0" workbookViewId="0">
      <pane ySplit="4" topLeftCell="A49" activePane="bottomLeft" state="frozen"/>
      <selection pane="bottomLeft" activeCell="B54" sqref="B5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3081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3082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799</v>
      </c>
      <c r="B8" s="31" t="s">
        <v>800</v>
      </c>
      <c r="C8" s="31" t="s">
        <v>532</v>
      </c>
      <c r="D8" s="14">
        <v>8384</v>
      </c>
      <c r="E8" s="15">
        <v>124.45</v>
      </c>
      <c r="F8" s="16">
        <v>0.1149</v>
      </c>
      <c r="G8" s="16"/>
    </row>
    <row r="9" spans="1:8" x14ac:dyDescent="0.25">
      <c r="A9" s="13" t="s">
        <v>530</v>
      </c>
      <c r="B9" s="31" t="s">
        <v>531</v>
      </c>
      <c r="C9" s="31" t="s">
        <v>532</v>
      </c>
      <c r="D9" s="14">
        <v>19254</v>
      </c>
      <c r="E9" s="15">
        <v>122.87</v>
      </c>
      <c r="F9" s="16">
        <v>0.1135</v>
      </c>
      <c r="G9" s="16"/>
    </row>
    <row r="10" spans="1:8" x14ac:dyDescent="0.25">
      <c r="A10" s="13" t="s">
        <v>576</v>
      </c>
      <c r="B10" s="31" t="s">
        <v>577</v>
      </c>
      <c r="C10" s="31" t="s">
        <v>532</v>
      </c>
      <c r="D10" s="14">
        <v>5850</v>
      </c>
      <c r="E10" s="15">
        <v>108.68</v>
      </c>
      <c r="F10" s="16">
        <v>0.1004</v>
      </c>
      <c r="G10" s="16"/>
    </row>
    <row r="11" spans="1:8" x14ac:dyDescent="0.25">
      <c r="A11" s="13" t="s">
        <v>566</v>
      </c>
      <c r="B11" s="31" t="s">
        <v>567</v>
      </c>
      <c r="C11" s="31" t="s">
        <v>352</v>
      </c>
      <c r="D11" s="14">
        <v>2473</v>
      </c>
      <c r="E11" s="15">
        <v>95.63</v>
      </c>
      <c r="F11" s="16">
        <v>8.8300000000000003E-2</v>
      </c>
      <c r="G11" s="16"/>
    </row>
    <row r="12" spans="1:8" x14ac:dyDescent="0.25">
      <c r="A12" s="13" t="s">
        <v>406</v>
      </c>
      <c r="B12" s="31" t="s">
        <v>407</v>
      </c>
      <c r="C12" s="31" t="s">
        <v>352</v>
      </c>
      <c r="D12" s="14">
        <v>1261</v>
      </c>
      <c r="E12" s="15">
        <v>72.319999999999993</v>
      </c>
      <c r="F12" s="16">
        <v>6.6799999999999998E-2</v>
      </c>
      <c r="G12" s="16"/>
    </row>
    <row r="13" spans="1:8" x14ac:dyDescent="0.25">
      <c r="A13" s="13" t="s">
        <v>1023</v>
      </c>
      <c r="B13" s="31" t="s">
        <v>1024</v>
      </c>
      <c r="C13" s="31" t="s">
        <v>532</v>
      </c>
      <c r="D13" s="14">
        <v>6368</v>
      </c>
      <c r="E13" s="15">
        <v>71.05</v>
      </c>
      <c r="F13" s="16">
        <v>6.5600000000000006E-2</v>
      </c>
      <c r="G13" s="16"/>
    </row>
    <row r="14" spans="1:8" x14ac:dyDescent="0.25">
      <c r="A14" s="13" t="s">
        <v>583</v>
      </c>
      <c r="B14" s="31" t="s">
        <v>584</v>
      </c>
      <c r="C14" s="31" t="s">
        <v>532</v>
      </c>
      <c r="D14" s="14">
        <v>9608</v>
      </c>
      <c r="E14" s="15">
        <v>59.24</v>
      </c>
      <c r="F14" s="16">
        <v>5.4699999999999999E-2</v>
      </c>
      <c r="G14" s="16"/>
    </row>
    <row r="15" spans="1:8" x14ac:dyDescent="0.25">
      <c r="A15" s="13" t="s">
        <v>635</v>
      </c>
      <c r="B15" s="31" t="s">
        <v>636</v>
      </c>
      <c r="C15" s="31" t="s">
        <v>352</v>
      </c>
      <c r="D15" s="14">
        <v>4770</v>
      </c>
      <c r="E15" s="15">
        <v>47.99</v>
      </c>
      <c r="F15" s="16">
        <v>4.4299999999999999E-2</v>
      </c>
      <c r="G15" s="16"/>
    </row>
    <row r="16" spans="1:8" x14ac:dyDescent="0.25">
      <c r="A16" s="13" t="s">
        <v>639</v>
      </c>
      <c r="B16" s="31" t="s">
        <v>640</v>
      </c>
      <c r="C16" s="31" t="s">
        <v>352</v>
      </c>
      <c r="D16" s="14">
        <v>1174</v>
      </c>
      <c r="E16" s="15">
        <v>42.32</v>
      </c>
      <c r="F16" s="16">
        <v>3.9100000000000003E-2</v>
      </c>
      <c r="G16" s="16"/>
    </row>
    <row r="17" spans="1:7" x14ac:dyDescent="0.25">
      <c r="A17" s="13" t="s">
        <v>2154</v>
      </c>
      <c r="B17" s="31" t="s">
        <v>2155</v>
      </c>
      <c r="C17" s="31" t="s">
        <v>532</v>
      </c>
      <c r="D17" s="14">
        <v>4674</v>
      </c>
      <c r="E17" s="15">
        <v>39.51</v>
      </c>
      <c r="F17" s="16">
        <v>3.6499999999999998E-2</v>
      </c>
      <c r="G17" s="16"/>
    </row>
    <row r="18" spans="1:7" x14ac:dyDescent="0.25">
      <c r="A18" s="13" t="s">
        <v>2172</v>
      </c>
      <c r="B18" s="31" t="s">
        <v>2173</v>
      </c>
      <c r="C18" s="31" t="s">
        <v>352</v>
      </c>
      <c r="D18" s="14">
        <v>18797</v>
      </c>
      <c r="E18" s="15">
        <v>32.799999999999997</v>
      </c>
      <c r="F18" s="16">
        <v>3.0300000000000001E-2</v>
      </c>
      <c r="G18" s="16"/>
    </row>
    <row r="19" spans="1:7" x14ac:dyDescent="0.25">
      <c r="A19" s="13" t="s">
        <v>2792</v>
      </c>
      <c r="B19" s="31" t="s">
        <v>2793</v>
      </c>
      <c r="C19" s="31" t="s">
        <v>532</v>
      </c>
      <c r="D19" s="14">
        <v>7780</v>
      </c>
      <c r="E19" s="15">
        <v>32.01</v>
      </c>
      <c r="F19" s="16">
        <v>2.9600000000000001E-2</v>
      </c>
      <c r="G19" s="16"/>
    </row>
    <row r="20" spans="1:7" x14ac:dyDescent="0.25">
      <c r="A20" s="13" t="s">
        <v>1440</v>
      </c>
      <c r="B20" s="31" t="s">
        <v>1441</v>
      </c>
      <c r="C20" s="31" t="s">
        <v>352</v>
      </c>
      <c r="D20" s="14">
        <v>2834</v>
      </c>
      <c r="E20" s="15">
        <v>30.88</v>
      </c>
      <c r="F20" s="16">
        <v>2.8500000000000001E-2</v>
      </c>
      <c r="G20" s="16"/>
    </row>
    <row r="21" spans="1:7" x14ac:dyDescent="0.25">
      <c r="A21" s="13" t="s">
        <v>2170</v>
      </c>
      <c r="B21" s="31" t="s">
        <v>2171</v>
      </c>
      <c r="C21" s="31" t="s">
        <v>352</v>
      </c>
      <c r="D21" s="14">
        <v>1312</v>
      </c>
      <c r="E21" s="15">
        <v>30.76</v>
      </c>
      <c r="F21" s="16">
        <v>2.8400000000000002E-2</v>
      </c>
      <c r="G21" s="16"/>
    </row>
    <row r="22" spans="1:7" x14ac:dyDescent="0.25">
      <c r="A22" s="13" t="s">
        <v>589</v>
      </c>
      <c r="B22" s="31" t="s">
        <v>590</v>
      </c>
      <c r="C22" s="31" t="s">
        <v>352</v>
      </c>
      <c r="D22" s="14">
        <v>4213</v>
      </c>
      <c r="E22" s="15">
        <v>24.61</v>
      </c>
      <c r="F22" s="16">
        <v>2.2700000000000001E-2</v>
      </c>
      <c r="G22" s="16"/>
    </row>
    <row r="23" spans="1:7" x14ac:dyDescent="0.25">
      <c r="A23" s="13" t="s">
        <v>2806</v>
      </c>
      <c r="B23" s="31" t="s">
        <v>2807</v>
      </c>
      <c r="C23" s="31" t="s">
        <v>532</v>
      </c>
      <c r="D23" s="14">
        <v>5640</v>
      </c>
      <c r="E23" s="15">
        <v>24.45</v>
      </c>
      <c r="F23" s="16">
        <v>2.2599999999999999E-2</v>
      </c>
      <c r="G23" s="16"/>
    </row>
    <row r="24" spans="1:7" x14ac:dyDescent="0.25">
      <c r="A24" s="13" t="s">
        <v>483</v>
      </c>
      <c r="B24" s="31" t="s">
        <v>484</v>
      </c>
      <c r="C24" s="31" t="s">
        <v>352</v>
      </c>
      <c r="D24" s="14">
        <v>3679</v>
      </c>
      <c r="E24" s="15">
        <v>23.47</v>
      </c>
      <c r="F24" s="16">
        <v>2.1700000000000001E-2</v>
      </c>
      <c r="G24" s="16"/>
    </row>
    <row r="25" spans="1:7" x14ac:dyDescent="0.25">
      <c r="A25" s="13" t="s">
        <v>2288</v>
      </c>
      <c r="B25" s="31" t="s">
        <v>2289</v>
      </c>
      <c r="C25" s="31" t="s">
        <v>352</v>
      </c>
      <c r="D25" s="14">
        <v>320</v>
      </c>
      <c r="E25" s="15">
        <v>17.88</v>
      </c>
      <c r="F25" s="16">
        <v>1.6500000000000001E-2</v>
      </c>
      <c r="G25" s="16"/>
    </row>
    <row r="26" spans="1:7" x14ac:dyDescent="0.25">
      <c r="A26" s="13" t="s">
        <v>659</v>
      </c>
      <c r="B26" s="31" t="s">
        <v>660</v>
      </c>
      <c r="C26" s="31" t="s">
        <v>352</v>
      </c>
      <c r="D26" s="14">
        <v>2002</v>
      </c>
      <c r="E26" s="15">
        <v>16.579999999999998</v>
      </c>
      <c r="F26" s="16">
        <v>1.5299999999999999E-2</v>
      </c>
      <c r="G26" s="16"/>
    </row>
    <row r="27" spans="1:7" x14ac:dyDescent="0.25">
      <c r="A27" s="13" t="s">
        <v>2300</v>
      </c>
      <c r="B27" s="31" t="s">
        <v>2301</v>
      </c>
      <c r="C27" s="31" t="s">
        <v>352</v>
      </c>
      <c r="D27" s="14">
        <v>430</v>
      </c>
      <c r="E27" s="15">
        <v>15.75</v>
      </c>
      <c r="F27" s="16">
        <v>1.4500000000000001E-2</v>
      </c>
      <c r="G27" s="16"/>
    </row>
    <row r="28" spans="1:7" x14ac:dyDescent="0.25">
      <c r="A28" s="13" t="s">
        <v>1410</v>
      </c>
      <c r="B28" s="31" t="s">
        <v>1411</v>
      </c>
      <c r="C28" s="31" t="s">
        <v>532</v>
      </c>
      <c r="D28" s="14">
        <v>4986</v>
      </c>
      <c r="E28" s="15">
        <v>14.84</v>
      </c>
      <c r="F28" s="16">
        <v>1.37E-2</v>
      </c>
      <c r="G28" s="16"/>
    </row>
    <row r="29" spans="1:7" x14ac:dyDescent="0.25">
      <c r="A29" s="13" t="s">
        <v>2344</v>
      </c>
      <c r="B29" s="31" t="s">
        <v>2345</v>
      </c>
      <c r="C29" s="31" t="s">
        <v>352</v>
      </c>
      <c r="D29" s="14">
        <v>1776</v>
      </c>
      <c r="E29" s="15">
        <v>12.13</v>
      </c>
      <c r="F29" s="16">
        <v>1.12E-2</v>
      </c>
      <c r="G29" s="16"/>
    </row>
    <row r="30" spans="1:7" x14ac:dyDescent="0.25">
      <c r="A30" s="13" t="s">
        <v>2838</v>
      </c>
      <c r="B30" s="31" t="s">
        <v>2839</v>
      </c>
      <c r="C30" s="31" t="s">
        <v>532</v>
      </c>
      <c r="D30" s="14">
        <v>6085</v>
      </c>
      <c r="E30" s="15">
        <v>11.06</v>
      </c>
      <c r="F30" s="16">
        <v>1.0200000000000001E-2</v>
      </c>
      <c r="G30" s="16"/>
    </row>
    <row r="31" spans="1:7" x14ac:dyDescent="0.25">
      <c r="A31" s="13" t="s">
        <v>685</v>
      </c>
      <c r="B31" s="31" t="s">
        <v>686</v>
      </c>
      <c r="C31" s="31" t="s">
        <v>352</v>
      </c>
      <c r="D31" s="14">
        <v>999</v>
      </c>
      <c r="E31" s="15">
        <v>10.37</v>
      </c>
      <c r="F31" s="16">
        <v>9.5999999999999992E-3</v>
      </c>
      <c r="G31" s="16"/>
    </row>
    <row r="32" spans="1:7" x14ac:dyDescent="0.25">
      <c r="A32" s="17" t="s">
        <v>230</v>
      </c>
      <c r="B32" s="32"/>
      <c r="C32" s="32"/>
      <c r="D32" s="18"/>
      <c r="E32" s="37">
        <v>1081.6500000000001</v>
      </c>
      <c r="F32" s="38">
        <v>0.99890000000000001</v>
      </c>
      <c r="G32" s="21"/>
    </row>
    <row r="33" spans="1:7" x14ac:dyDescent="0.25">
      <c r="A33" s="17" t="s">
        <v>487</v>
      </c>
      <c r="B33" s="31"/>
      <c r="C33" s="31"/>
      <c r="D33" s="14"/>
      <c r="E33" s="15"/>
      <c r="F33" s="16"/>
      <c r="G33" s="16"/>
    </row>
    <row r="34" spans="1:7" x14ac:dyDescent="0.25">
      <c r="A34" s="17" t="s">
        <v>230</v>
      </c>
      <c r="B34" s="31"/>
      <c r="C34" s="31"/>
      <c r="D34" s="14"/>
      <c r="E34" s="39" t="s">
        <v>130</v>
      </c>
      <c r="F34" s="40" t="s">
        <v>130</v>
      </c>
      <c r="G34" s="16"/>
    </row>
    <row r="35" spans="1:7" x14ac:dyDescent="0.25">
      <c r="A35" s="24" t="s">
        <v>237</v>
      </c>
      <c r="B35" s="33"/>
      <c r="C35" s="33"/>
      <c r="D35" s="25"/>
      <c r="E35" s="28">
        <v>1081.6500000000001</v>
      </c>
      <c r="F35" s="29">
        <v>0.99890000000000001</v>
      </c>
      <c r="G35" s="21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13"/>
      <c r="B37" s="31"/>
      <c r="C37" s="31"/>
      <c r="D37" s="14"/>
      <c r="E37" s="15"/>
      <c r="F37" s="16"/>
      <c r="G37" s="16"/>
    </row>
    <row r="38" spans="1:7" x14ac:dyDescent="0.25">
      <c r="A38" s="17" t="s">
        <v>238</v>
      </c>
      <c r="B38" s="31"/>
      <c r="C38" s="31"/>
      <c r="D38" s="14"/>
      <c r="E38" s="15"/>
      <c r="F38" s="16"/>
      <c r="G38" s="16"/>
    </row>
    <row r="39" spans="1:7" x14ac:dyDescent="0.25">
      <c r="A39" s="13" t="s">
        <v>239</v>
      </c>
      <c r="B39" s="31"/>
      <c r="C39" s="31"/>
      <c r="D39" s="14"/>
      <c r="E39" s="15">
        <v>3</v>
      </c>
      <c r="F39" s="16">
        <v>2.8E-3</v>
      </c>
      <c r="G39" s="16">
        <v>6.5728999999999996E-2</v>
      </c>
    </row>
    <row r="40" spans="1:7" x14ac:dyDescent="0.25">
      <c r="A40" s="17" t="s">
        <v>230</v>
      </c>
      <c r="B40" s="32"/>
      <c r="C40" s="32"/>
      <c r="D40" s="18"/>
      <c r="E40" s="37">
        <v>3</v>
      </c>
      <c r="F40" s="38">
        <v>2.8E-3</v>
      </c>
      <c r="G40" s="21"/>
    </row>
    <row r="41" spans="1:7" x14ac:dyDescent="0.25">
      <c r="A41" s="13"/>
      <c r="B41" s="31"/>
      <c r="C41" s="31"/>
      <c r="D41" s="14"/>
      <c r="E41" s="15"/>
      <c r="F41" s="16"/>
      <c r="G41" s="16"/>
    </row>
    <row r="42" spans="1:7" x14ac:dyDescent="0.25">
      <c r="A42" s="24" t="s">
        <v>237</v>
      </c>
      <c r="B42" s="33"/>
      <c r="C42" s="33"/>
      <c r="D42" s="25"/>
      <c r="E42" s="19">
        <v>3</v>
      </c>
      <c r="F42" s="20">
        <v>2.8E-3</v>
      </c>
      <c r="G42" s="21"/>
    </row>
    <row r="43" spans="1:7" x14ac:dyDescent="0.25">
      <c r="A43" s="13" t="s">
        <v>240</v>
      </c>
      <c r="B43" s="31"/>
      <c r="C43" s="31"/>
      <c r="D43" s="14"/>
      <c r="E43" s="15">
        <v>5.3989999999999995E-4</v>
      </c>
      <c r="F43" s="16">
        <v>0</v>
      </c>
      <c r="G43" s="16"/>
    </row>
    <row r="44" spans="1:7" x14ac:dyDescent="0.25">
      <c r="A44" s="13" t="s">
        <v>241</v>
      </c>
      <c r="B44" s="31"/>
      <c r="C44" s="31"/>
      <c r="D44" s="14"/>
      <c r="E44" s="35">
        <v>-2.0005399000000001</v>
      </c>
      <c r="F44" s="36">
        <v>-1.6999999999999999E-3</v>
      </c>
      <c r="G44" s="16">
        <v>6.5728999999999996E-2</v>
      </c>
    </row>
    <row r="45" spans="1:7" x14ac:dyDescent="0.25">
      <c r="A45" s="26" t="s">
        <v>242</v>
      </c>
      <c r="B45" s="34"/>
      <c r="C45" s="34"/>
      <c r="D45" s="27"/>
      <c r="E45" s="28">
        <v>1082.6500000000001</v>
      </c>
      <c r="F45" s="29">
        <v>1</v>
      </c>
      <c r="G45" s="29"/>
    </row>
    <row r="50" spans="1:3" x14ac:dyDescent="0.25">
      <c r="A50" s="1" t="s">
        <v>244</v>
      </c>
    </row>
    <row r="51" spans="1:3" x14ac:dyDescent="0.25">
      <c r="A51" s="48" t="s">
        <v>245</v>
      </c>
      <c r="B51" s="3" t="s">
        <v>130</v>
      </c>
    </row>
    <row r="52" spans="1:3" x14ac:dyDescent="0.25">
      <c r="A52" t="s">
        <v>246</v>
      </c>
    </row>
    <row r="53" spans="1:3" x14ac:dyDescent="0.25">
      <c r="A53" t="s">
        <v>337</v>
      </c>
      <c r="B53" t="s">
        <v>248</v>
      </c>
      <c r="C53" t="s">
        <v>248</v>
      </c>
    </row>
    <row r="54" spans="1:3" x14ac:dyDescent="0.25">
      <c r="B54" s="49">
        <v>45657</v>
      </c>
      <c r="C54" s="49">
        <v>45688</v>
      </c>
    </row>
    <row r="55" spans="1:3" x14ac:dyDescent="0.25">
      <c r="A55" t="s">
        <v>494</v>
      </c>
      <c r="B55">
        <v>20.848500000000001</v>
      </c>
      <c r="C55">
        <v>19.223700000000001</v>
      </c>
    </row>
    <row r="57" spans="1:3" x14ac:dyDescent="0.25">
      <c r="A57" t="s">
        <v>250</v>
      </c>
      <c r="B57" s="3" t="s">
        <v>130</v>
      </c>
    </row>
    <row r="58" spans="1:3" x14ac:dyDescent="0.25">
      <c r="A58" t="s">
        <v>251</v>
      </c>
      <c r="B58" s="3" t="s">
        <v>130</v>
      </c>
    </row>
    <row r="59" spans="1:3" ht="30" customHeight="1" x14ac:dyDescent="0.25">
      <c r="A59" s="48" t="s">
        <v>252</v>
      </c>
      <c r="B59" s="3" t="s">
        <v>130</v>
      </c>
    </row>
    <row r="60" spans="1:3" ht="30" customHeight="1" x14ac:dyDescent="0.25">
      <c r="A60" s="48" t="s">
        <v>253</v>
      </c>
      <c r="B60" s="3" t="s">
        <v>130</v>
      </c>
    </row>
    <row r="61" spans="1:3" x14ac:dyDescent="0.25">
      <c r="A61" t="s">
        <v>495</v>
      </c>
      <c r="B61" s="50" t="s">
        <v>130</v>
      </c>
    </row>
    <row r="62" spans="1:3" ht="45" customHeight="1" x14ac:dyDescent="0.25">
      <c r="A62" s="48" t="s">
        <v>255</v>
      </c>
      <c r="B62" s="3" t="s">
        <v>130</v>
      </c>
    </row>
    <row r="63" spans="1:3" x14ac:dyDescent="0.25">
      <c r="B63" s="3"/>
    </row>
    <row r="64" spans="1:3" ht="30" customHeight="1" x14ac:dyDescent="0.25">
      <c r="A64" s="48" t="s">
        <v>256</v>
      </c>
      <c r="B64" s="3" t="s">
        <v>130</v>
      </c>
    </row>
    <row r="65" spans="1:4" ht="30" customHeight="1" x14ac:dyDescent="0.25">
      <c r="A65" s="48" t="s">
        <v>257</v>
      </c>
      <c r="B65" t="s">
        <v>130</v>
      </c>
    </row>
    <row r="66" spans="1:4" ht="30" customHeight="1" x14ac:dyDescent="0.25">
      <c r="A66" s="48" t="s">
        <v>258</v>
      </c>
      <c r="B66" s="3" t="s">
        <v>130</v>
      </c>
    </row>
    <row r="67" spans="1:4" ht="30" customHeight="1" x14ac:dyDescent="0.25">
      <c r="A67" s="48" t="s">
        <v>259</v>
      </c>
      <c r="B67" s="3" t="s">
        <v>130</v>
      </c>
    </row>
    <row r="69" spans="1:4" ht="69.95" customHeight="1" x14ac:dyDescent="0.25">
      <c r="A69" s="75" t="s">
        <v>269</v>
      </c>
      <c r="B69" s="75" t="s">
        <v>270</v>
      </c>
      <c r="C69" s="75" t="s">
        <v>4</v>
      </c>
      <c r="D69" s="75" t="s">
        <v>5</v>
      </c>
    </row>
    <row r="70" spans="1:4" ht="69.95" customHeight="1" x14ac:dyDescent="0.25">
      <c r="A70" s="75" t="s">
        <v>3083</v>
      </c>
      <c r="B70" s="75"/>
      <c r="C70" s="75" t="s">
        <v>107</v>
      </c>
      <c r="D70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266"/>
  <sheetViews>
    <sheetView showGridLines="0" workbookViewId="0">
      <pane ySplit="4" topLeftCell="A236" activePane="bottomLeft" state="frozen"/>
      <selection pane="bottomLeft" activeCell="A238" sqref="A238:A246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3084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3085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502</v>
      </c>
      <c r="B8" s="31" t="s">
        <v>503</v>
      </c>
      <c r="C8" s="31" t="s">
        <v>437</v>
      </c>
      <c r="D8" s="14">
        <v>351032</v>
      </c>
      <c r="E8" s="15">
        <v>4440.91</v>
      </c>
      <c r="F8" s="16">
        <v>7.7600000000000002E-2</v>
      </c>
      <c r="G8" s="16"/>
    </row>
    <row r="9" spans="1:8" x14ac:dyDescent="0.25">
      <c r="A9" s="13" t="s">
        <v>1991</v>
      </c>
      <c r="B9" s="31" t="s">
        <v>1992</v>
      </c>
      <c r="C9" s="31" t="s">
        <v>373</v>
      </c>
      <c r="D9" s="14">
        <v>741000</v>
      </c>
      <c r="E9" s="15">
        <v>2029.23</v>
      </c>
      <c r="F9" s="16">
        <v>3.5499999999999997E-2</v>
      </c>
      <c r="G9" s="16"/>
    </row>
    <row r="10" spans="1:8" x14ac:dyDescent="0.25">
      <c r="A10" s="13" t="s">
        <v>1836</v>
      </c>
      <c r="B10" s="31" t="s">
        <v>1837</v>
      </c>
      <c r="C10" s="31" t="s">
        <v>1419</v>
      </c>
      <c r="D10" s="14">
        <v>136000</v>
      </c>
      <c r="E10" s="15">
        <v>1495.12</v>
      </c>
      <c r="F10" s="16">
        <v>2.6100000000000002E-2</v>
      </c>
      <c r="G10" s="16"/>
    </row>
    <row r="11" spans="1:8" x14ac:dyDescent="0.25">
      <c r="A11" s="13" t="s">
        <v>499</v>
      </c>
      <c r="B11" s="31" t="s">
        <v>500</v>
      </c>
      <c r="C11" s="31" t="s">
        <v>501</v>
      </c>
      <c r="D11" s="14">
        <v>37178</v>
      </c>
      <c r="E11" s="15">
        <v>1326.29</v>
      </c>
      <c r="F11" s="16">
        <v>2.3199999999999998E-2</v>
      </c>
      <c r="G11" s="16"/>
    </row>
    <row r="12" spans="1:8" x14ac:dyDescent="0.25">
      <c r="A12" s="13" t="s">
        <v>399</v>
      </c>
      <c r="B12" s="31" t="s">
        <v>400</v>
      </c>
      <c r="C12" s="31" t="s">
        <v>355</v>
      </c>
      <c r="D12" s="14">
        <v>128301</v>
      </c>
      <c r="E12" s="15">
        <v>1265.18</v>
      </c>
      <c r="F12" s="16">
        <v>2.2100000000000002E-2</v>
      </c>
      <c r="G12" s="16"/>
    </row>
    <row r="13" spans="1:8" x14ac:dyDescent="0.25">
      <c r="A13" s="13" t="s">
        <v>382</v>
      </c>
      <c r="B13" s="31" t="s">
        <v>383</v>
      </c>
      <c r="C13" s="31" t="s">
        <v>355</v>
      </c>
      <c r="D13" s="14">
        <v>159487</v>
      </c>
      <c r="E13" s="15">
        <v>1232.68</v>
      </c>
      <c r="F13" s="16">
        <v>2.1499999999999998E-2</v>
      </c>
      <c r="G13" s="16"/>
    </row>
    <row r="14" spans="1:8" x14ac:dyDescent="0.25">
      <c r="A14" s="13" t="s">
        <v>543</v>
      </c>
      <c r="B14" s="31" t="s">
        <v>544</v>
      </c>
      <c r="C14" s="31" t="s">
        <v>545</v>
      </c>
      <c r="D14" s="14">
        <v>247800</v>
      </c>
      <c r="E14" s="15">
        <v>981.04</v>
      </c>
      <c r="F14" s="16">
        <v>1.72E-2</v>
      </c>
      <c r="G14" s="16"/>
    </row>
    <row r="15" spans="1:8" x14ac:dyDescent="0.25">
      <c r="A15" s="13" t="s">
        <v>517</v>
      </c>
      <c r="B15" s="31" t="s">
        <v>518</v>
      </c>
      <c r="C15" s="31" t="s">
        <v>417</v>
      </c>
      <c r="D15" s="14">
        <v>298343</v>
      </c>
      <c r="E15" s="15">
        <v>966.63</v>
      </c>
      <c r="F15" s="16">
        <v>1.6899999999999998E-2</v>
      </c>
      <c r="G15" s="16"/>
    </row>
    <row r="16" spans="1:8" x14ac:dyDescent="0.25">
      <c r="A16" s="13" t="s">
        <v>2005</v>
      </c>
      <c r="B16" s="31" t="s">
        <v>2006</v>
      </c>
      <c r="C16" s="31" t="s">
        <v>525</v>
      </c>
      <c r="D16" s="14">
        <v>186300</v>
      </c>
      <c r="E16" s="15">
        <v>955.35</v>
      </c>
      <c r="F16" s="16">
        <v>1.67E-2</v>
      </c>
      <c r="G16" s="16"/>
    </row>
    <row r="17" spans="1:7" x14ac:dyDescent="0.25">
      <c r="A17" s="13" t="s">
        <v>353</v>
      </c>
      <c r="B17" s="31" t="s">
        <v>354</v>
      </c>
      <c r="C17" s="31" t="s">
        <v>355</v>
      </c>
      <c r="D17" s="14">
        <v>73713</v>
      </c>
      <c r="E17" s="15">
        <v>923.48</v>
      </c>
      <c r="F17" s="16">
        <v>1.61E-2</v>
      </c>
      <c r="G17" s="16"/>
    </row>
    <row r="18" spans="1:7" x14ac:dyDescent="0.25">
      <c r="A18" s="13" t="s">
        <v>369</v>
      </c>
      <c r="B18" s="31" t="s">
        <v>370</v>
      </c>
      <c r="C18" s="31" t="s">
        <v>355</v>
      </c>
      <c r="D18" s="14">
        <v>53941</v>
      </c>
      <c r="E18" s="15">
        <v>916.32</v>
      </c>
      <c r="F18" s="16">
        <v>1.6E-2</v>
      </c>
      <c r="G18" s="16"/>
    </row>
    <row r="19" spans="1:7" x14ac:dyDescent="0.25">
      <c r="A19" s="13" t="s">
        <v>513</v>
      </c>
      <c r="B19" s="31" t="s">
        <v>514</v>
      </c>
      <c r="C19" s="31" t="s">
        <v>393</v>
      </c>
      <c r="D19" s="14">
        <v>51323</v>
      </c>
      <c r="E19" s="15">
        <v>834.67</v>
      </c>
      <c r="F19" s="16">
        <v>1.46E-2</v>
      </c>
      <c r="G19" s="16"/>
    </row>
    <row r="20" spans="1:7" x14ac:dyDescent="0.25">
      <c r="A20" s="13" t="s">
        <v>1997</v>
      </c>
      <c r="B20" s="31" t="s">
        <v>1998</v>
      </c>
      <c r="C20" s="31" t="s">
        <v>425</v>
      </c>
      <c r="D20" s="14">
        <v>417000</v>
      </c>
      <c r="E20" s="15">
        <v>817.45</v>
      </c>
      <c r="F20" s="16">
        <v>1.43E-2</v>
      </c>
      <c r="G20" s="16"/>
    </row>
    <row r="21" spans="1:7" x14ac:dyDescent="0.25">
      <c r="A21" s="13" t="s">
        <v>2746</v>
      </c>
      <c r="B21" s="31" t="s">
        <v>2747</v>
      </c>
      <c r="C21" s="31" t="s">
        <v>1419</v>
      </c>
      <c r="D21" s="14">
        <v>860625</v>
      </c>
      <c r="E21" s="15">
        <v>625.41999999999996</v>
      </c>
      <c r="F21" s="16">
        <v>1.09E-2</v>
      </c>
      <c r="G21" s="16"/>
    </row>
    <row r="22" spans="1:7" x14ac:dyDescent="0.25">
      <c r="A22" s="13" t="s">
        <v>526</v>
      </c>
      <c r="B22" s="31" t="s">
        <v>527</v>
      </c>
      <c r="C22" s="31" t="s">
        <v>420</v>
      </c>
      <c r="D22" s="14">
        <v>85007</v>
      </c>
      <c r="E22" s="15">
        <v>608.74</v>
      </c>
      <c r="F22" s="16">
        <v>1.06E-2</v>
      </c>
      <c r="G22" s="16"/>
    </row>
    <row r="23" spans="1:7" x14ac:dyDescent="0.25">
      <c r="A23" s="13" t="s">
        <v>504</v>
      </c>
      <c r="B23" s="31" t="s">
        <v>505</v>
      </c>
      <c r="C23" s="31" t="s">
        <v>425</v>
      </c>
      <c r="D23" s="14">
        <v>7620</v>
      </c>
      <c r="E23" s="15">
        <v>600.84</v>
      </c>
      <c r="F23" s="16">
        <v>1.0500000000000001E-2</v>
      </c>
      <c r="G23" s="16"/>
    </row>
    <row r="24" spans="1:7" x14ac:dyDescent="0.25">
      <c r="A24" s="13" t="s">
        <v>404</v>
      </c>
      <c r="B24" s="31" t="s">
        <v>405</v>
      </c>
      <c r="C24" s="31" t="s">
        <v>373</v>
      </c>
      <c r="D24" s="14">
        <v>272000</v>
      </c>
      <c r="E24" s="15">
        <v>599.35</v>
      </c>
      <c r="F24" s="16">
        <v>1.0500000000000001E-2</v>
      </c>
      <c r="G24" s="16"/>
    </row>
    <row r="25" spans="1:7" x14ac:dyDescent="0.25">
      <c r="A25" s="13" t="s">
        <v>508</v>
      </c>
      <c r="B25" s="31" t="s">
        <v>509</v>
      </c>
      <c r="C25" s="31" t="s">
        <v>376</v>
      </c>
      <c r="D25" s="14">
        <v>13642</v>
      </c>
      <c r="E25" s="15">
        <v>561.01</v>
      </c>
      <c r="F25" s="16">
        <v>9.7999999999999997E-3</v>
      </c>
      <c r="G25" s="16"/>
    </row>
    <row r="26" spans="1:7" x14ac:dyDescent="0.25">
      <c r="A26" s="13" t="s">
        <v>429</v>
      </c>
      <c r="B26" s="31" t="s">
        <v>430</v>
      </c>
      <c r="C26" s="31" t="s">
        <v>363</v>
      </c>
      <c r="D26" s="14">
        <v>31019</v>
      </c>
      <c r="E26" s="15">
        <v>540.96</v>
      </c>
      <c r="F26" s="16">
        <v>9.4999999999999998E-3</v>
      </c>
      <c r="G26" s="16"/>
    </row>
    <row r="27" spans="1:7" x14ac:dyDescent="0.25">
      <c r="A27" s="13" t="s">
        <v>1868</v>
      </c>
      <c r="B27" s="31" t="s">
        <v>1869</v>
      </c>
      <c r="C27" s="31" t="s">
        <v>355</v>
      </c>
      <c r="D27" s="14">
        <v>530077</v>
      </c>
      <c r="E27" s="15">
        <v>536.44000000000005</v>
      </c>
      <c r="F27" s="16">
        <v>9.4000000000000004E-3</v>
      </c>
      <c r="G27" s="16"/>
    </row>
    <row r="28" spans="1:7" x14ac:dyDescent="0.25">
      <c r="A28" s="13" t="s">
        <v>1832</v>
      </c>
      <c r="B28" s="31" t="s">
        <v>1833</v>
      </c>
      <c r="C28" s="31" t="s">
        <v>525</v>
      </c>
      <c r="D28" s="14">
        <v>19750</v>
      </c>
      <c r="E28" s="15">
        <v>495.5</v>
      </c>
      <c r="F28" s="16">
        <v>8.6999999999999994E-3</v>
      </c>
      <c r="G28" s="16"/>
    </row>
    <row r="29" spans="1:7" x14ac:dyDescent="0.25">
      <c r="A29" s="13" t="s">
        <v>426</v>
      </c>
      <c r="B29" s="31" t="s">
        <v>427</v>
      </c>
      <c r="C29" s="31" t="s">
        <v>428</v>
      </c>
      <c r="D29" s="14">
        <v>110400</v>
      </c>
      <c r="E29" s="15">
        <v>487.31</v>
      </c>
      <c r="F29" s="16">
        <v>8.5000000000000006E-3</v>
      </c>
      <c r="G29" s="16"/>
    </row>
    <row r="30" spans="1:7" x14ac:dyDescent="0.25">
      <c r="A30" s="13" t="s">
        <v>506</v>
      </c>
      <c r="B30" s="31" t="s">
        <v>507</v>
      </c>
      <c r="C30" s="31" t="s">
        <v>376</v>
      </c>
      <c r="D30" s="14">
        <v>24827</v>
      </c>
      <c r="E30" s="15">
        <v>466.7</v>
      </c>
      <c r="F30" s="16">
        <v>8.2000000000000007E-3</v>
      </c>
      <c r="G30" s="16"/>
    </row>
    <row r="31" spans="1:7" x14ac:dyDescent="0.25">
      <c r="A31" s="13" t="s">
        <v>793</v>
      </c>
      <c r="B31" s="31" t="s">
        <v>794</v>
      </c>
      <c r="C31" s="31" t="s">
        <v>425</v>
      </c>
      <c r="D31" s="14">
        <v>106261</v>
      </c>
      <c r="E31" s="15">
        <v>448.95</v>
      </c>
      <c r="F31" s="16">
        <v>7.7999999999999996E-3</v>
      </c>
      <c r="G31" s="16"/>
    </row>
    <row r="32" spans="1:7" x14ac:dyDescent="0.25">
      <c r="A32" s="13" t="s">
        <v>2130</v>
      </c>
      <c r="B32" s="31" t="s">
        <v>2131</v>
      </c>
      <c r="C32" s="31" t="s">
        <v>417</v>
      </c>
      <c r="D32" s="14">
        <v>121500</v>
      </c>
      <c r="E32" s="15">
        <v>442.87</v>
      </c>
      <c r="F32" s="16">
        <v>7.7000000000000002E-3</v>
      </c>
      <c r="G32" s="16"/>
    </row>
    <row r="33" spans="1:7" x14ac:dyDescent="0.25">
      <c r="A33" s="13" t="s">
        <v>374</v>
      </c>
      <c r="B33" s="31" t="s">
        <v>375</v>
      </c>
      <c r="C33" s="31" t="s">
        <v>376</v>
      </c>
      <c r="D33" s="14">
        <v>24080</v>
      </c>
      <c r="E33" s="15">
        <v>415.49</v>
      </c>
      <c r="F33" s="16">
        <v>7.3000000000000001E-3</v>
      </c>
      <c r="G33" s="16"/>
    </row>
    <row r="34" spans="1:7" x14ac:dyDescent="0.25">
      <c r="A34" s="13" t="s">
        <v>389</v>
      </c>
      <c r="B34" s="31" t="s">
        <v>390</v>
      </c>
      <c r="C34" s="31" t="s">
        <v>373</v>
      </c>
      <c r="D34" s="14">
        <v>7140</v>
      </c>
      <c r="E34" s="15">
        <v>410.78</v>
      </c>
      <c r="F34" s="16">
        <v>7.1999999999999998E-3</v>
      </c>
      <c r="G34" s="16"/>
    </row>
    <row r="35" spans="1:7" x14ac:dyDescent="0.25">
      <c r="A35" s="13" t="s">
        <v>1089</v>
      </c>
      <c r="B35" s="31" t="s">
        <v>1090</v>
      </c>
      <c r="C35" s="31" t="s">
        <v>525</v>
      </c>
      <c r="D35" s="14">
        <v>147669</v>
      </c>
      <c r="E35" s="15">
        <v>389.99</v>
      </c>
      <c r="F35" s="16">
        <v>6.7999999999999996E-3</v>
      </c>
      <c r="G35" s="16"/>
    </row>
    <row r="36" spans="1:7" x14ac:dyDescent="0.25">
      <c r="A36" s="13" t="s">
        <v>1834</v>
      </c>
      <c r="B36" s="31" t="s">
        <v>1835</v>
      </c>
      <c r="C36" s="31" t="s">
        <v>580</v>
      </c>
      <c r="D36" s="14">
        <v>40500</v>
      </c>
      <c r="E36" s="15">
        <v>382.73</v>
      </c>
      <c r="F36" s="16">
        <v>6.7000000000000002E-3</v>
      </c>
      <c r="G36" s="16"/>
    </row>
    <row r="37" spans="1:7" x14ac:dyDescent="0.25">
      <c r="A37" s="13" t="s">
        <v>568</v>
      </c>
      <c r="B37" s="31" t="s">
        <v>569</v>
      </c>
      <c r="C37" s="31" t="s">
        <v>355</v>
      </c>
      <c r="D37" s="14">
        <v>38500</v>
      </c>
      <c r="E37" s="15">
        <v>381.61</v>
      </c>
      <c r="F37" s="16">
        <v>6.7000000000000002E-3</v>
      </c>
      <c r="G37" s="16"/>
    </row>
    <row r="38" spans="1:7" x14ac:dyDescent="0.25">
      <c r="A38" s="13" t="s">
        <v>585</v>
      </c>
      <c r="B38" s="31" t="s">
        <v>586</v>
      </c>
      <c r="C38" s="31" t="s">
        <v>512</v>
      </c>
      <c r="D38" s="14">
        <v>14462</v>
      </c>
      <c r="E38" s="15">
        <v>357.04</v>
      </c>
      <c r="F38" s="16">
        <v>6.1999999999999998E-3</v>
      </c>
      <c r="G38" s="16"/>
    </row>
    <row r="39" spans="1:7" x14ac:dyDescent="0.25">
      <c r="A39" s="13" t="s">
        <v>625</v>
      </c>
      <c r="B39" s="31" t="s">
        <v>626</v>
      </c>
      <c r="C39" s="31" t="s">
        <v>539</v>
      </c>
      <c r="D39" s="14">
        <v>9000</v>
      </c>
      <c r="E39" s="15">
        <v>354.31</v>
      </c>
      <c r="F39" s="16">
        <v>6.1999999999999998E-3</v>
      </c>
      <c r="G39" s="16"/>
    </row>
    <row r="40" spans="1:7" x14ac:dyDescent="0.25">
      <c r="A40" s="13" t="s">
        <v>519</v>
      </c>
      <c r="B40" s="31" t="s">
        <v>520</v>
      </c>
      <c r="C40" s="31" t="s">
        <v>355</v>
      </c>
      <c r="D40" s="14">
        <v>17086</v>
      </c>
      <c r="E40" s="15">
        <v>324.86</v>
      </c>
      <c r="F40" s="16">
        <v>5.7000000000000002E-3</v>
      </c>
      <c r="G40" s="16"/>
    </row>
    <row r="41" spans="1:7" x14ac:dyDescent="0.25">
      <c r="A41" s="13" t="s">
        <v>1989</v>
      </c>
      <c r="B41" s="31" t="s">
        <v>1990</v>
      </c>
      <c r="C41" s="31" t="s">
        <v>393</v>
      </c>
      <c r="D41" s="14">
        <v>3520000</v>
      </c>
      <c r="E41" s="15">
        <v>318.56</v>
      </c>
      <c r="F41" s="16">
        <v>5.5999999999999999E-3</v>
      </c>
      <c r="G41" s="16"/>
    </row>
    <row r="42" spans="1:7" x14ac:dyDescent="0.25">
      <c r="A42" s="13" t="s">
        <v>1426</v>
      </c>
      <c r="B42" s="31" t="s">
        <v>1427</v>
      </c>
      <c r="C42" s="31" t="s">
        <v>663</v>
      </c>
      <c r="D42" s="14">
        <v>59955</v>
      </c>
      <c r="E42" s="15">
        <v>303.73</v>
      </c>
      <c r="F42" s="16">
        <v>5.3E-3</v>
      </c>
      <c r="G42" s="16"/>
    </row>
    <row r="43" spans="1:7" x14ac:dyDescent="0.25">
      <c r="A43" s="13" t="s">
        <v>406</v>
      </c>
      <c r="B43" s="31" t="s">
        <v>407</v>
      </c>
      <c r="C43" s="31" t="s">
        <v>352</v>
      </c>
      <c r="D43" s="14">
        <v>5000</v>
      </c>
      <c r="E43" s="15">
        <v>286.64999999999998</v>
      </c>
      <c r="F43" s="16">
        <v>5.0000000000000001E-3</v>
      </c>
      <c r="G43" s="16"/>
    </row>
    <row r="44" spans="1:7" x14ac:dyDescent="0.25">
      <c r="A44" s="13" t="s">
        <v>3086</v>
      </c>
      <c r="B44" s="31" t="s">
        <v>3087</v>
      </c>
      <c r="C44" s="31" t="s">
        <v>363</v>
      </c>
      <c r="D44" s="14">
        <v>17500</v>
      </c>
      <c r="E44" s="15">
        <v>276.76</v>
      </c>
      <c r="F44" s="16">
        <v>4.7999999999999996E-3</v>
      </c>
      <c r="G44" s="16"/>
    </row>
    <row r="45" spans="1:7" x14ac:dyDescent="0.25">
      <c r="A45" s="13" t="s">
        <v>1400</v>
      </c>
      <c r="B45" s="31" t="s">
        <v>1401</v>
      </c>
      <c r="C45" s="31" t="s">
        <v>396</v>
      </c>
      <c r="D45" s="14">
        <v>26691</v>
      </c>
      <c r="E45" s="15">
        <v>275.45999999999998</v>
      </c>
      <c r="F45" s="16">
        <v>4.7999999999999996E-3</v>
      </c>
      <c r="G45" s="16"/>
    </row>
    <row r="46" spans="1:7" x14ac:dyDescent="0.25">
      <c r="A46" s="13" t="s">
        <v>1462</v>
      </c>
      <c r="B46" s="31" t="s">
        <v>1463</v>
      </c>
      <c r="C46" s="31" t="s">
        <v>352</v>
      </c>
      <c r="D46" s="14">
        <v>88402</v>
      </c>
      <c r="E46" s="15">
        <v>272.06</v>
      </c>
      <c r="F46" s="16">
        <v>4.7999999999999996E-3</v>
      </c>
      <c r="G46" s="16"/>
    </row>
    <row r="47" spans="1:7" x14ac:dyDescent="0.25">
      <c r="A47" s="13" t="s">
        <v>1454</v>
      </c>
      <c r="B47" s="31" t="s">
        <v>1455</v>
      </c>
      <c r="C47" s="31" t="s">
        <v>643</v>
      </c>
      <c r="D47" s="14">
        <v>77901</v>
      </c>
      <c r="E47" s="15">
        <v>270.24</v>
      </c>
      <c r="F47" s="16">
        <v>4.7000000000000002E-3</v>
      </c>
      <c r="G47" s="16"/>
    </row>
    <row r="48" spans="1:7" x14ac:dyDescent="0.25">
      <c r="A48" s="13" t="s">
        <v>546</v>
      </c>
      <c r="B48" s="31" t="s">
        <v>547</v>
      </c>
      <c r="C48" s="31" t="s">
        <v>360</v>
      </c>
      <c r="D48" s="14">
        <v>3933</v>
      </c>
      <c r="E48" s="15">
        <v>267.86</v>
      </c>
      <c r="F48" s="16">
        <v>4.7000000000000002E-3</v>
      </c>
      <c r="G48" s="16"/>
    </row>
    <row r="49" spans="1:7" x14ac:dyDescent="0.25">
      <c r="A49" s="13" t="s">
        <v>813</v>
      </c>
      <c r="B49" s="31" t="s">
        <v>814</v>
      </c>
      <c r="C49" s="31" t="s">
        <v>355</v>
      </c>
      <c r="D49" s="14">
        <v>122850</v>
      </c>
      <c r="E49" s="15">
        <v>262.14999999999998</v>
      </c>
      <c r="F49" s="16">
        <v>4.5999999999999999E-3</v>
      </c>
      <c r="G49" s="16"/>
    </row>
    <row r="50" spans="1:7" x14ac:dyDescent="0.25">
      <c r="A50" s="13" t="s">
        <v>397</v>
      </c>
      <c r="B50" s="31" t="s">
        <v>398</v>
      </c>
      <c r="C50" s="31" t="s">
        <v>363</v>
      </c>
      <c r="D50" s="14">
        <v>17550</v>
      </c>
      <c r="E50" s="15">
        <v>255.04</v>
      </c>
      <c r="F50" s="16">
        <v>4.4999999999999997E-3</v>
      </c>
      <c r="G50" s="16"/>
    </row>
    <row r="51" spans="1:7" x14ac:dyDescent="0.25">
      <c r="A51" s="13" t="s">
        <v>1383</v>
      </c>
      <c r="B51" s="31" t="s">
        <v>1384</v>
      </c>
      <c r="C51" s="31" t="s">
        <v>368</v>
      </c>
      <c r="D51" s="14">
        <v>11000</v>
      </c>
      <c r="E51" s="15">
        <v>253.09</v>
      </c>
      <c r="F51" s="16">
        <v>4.4000000000000003E-3</v>
      </c>
      <c r="G51" s="16"/>
    </row>
    <row r="52" spans="1:7" x14ac:dyDescent="0.25">
      <c r="A52" s="13" t="s">
        <v>591</v>
      </c>
      <c r="B52" s="31" t="s">
        <v>592</v>
      </c>
      <c r="C52" s="31" t="s">
        <v>473</v>
      </c>
      <c r="D52" s="14">
        <v>94325</v>
      </c>
      <c r="E52" s="15">
        <v>247.71</v>
      </c>
      <c r="F52" s="16">
        <v>4.3E-3</v>
      </c>
      <c r="G52" s="16"/>
    </row>
    <row r="53" spans="1:7" x14ac:dyDescent="0.25">
      <c r="A53" s="13" t="s">
        <v>1840</v>
      </c>
      <c r="B53" s="31" t="s">
        <v>1841</v>
      </c>
      <c r="C53" s="31" t="s">
        <v>1842</v>
      </c>
      <c r="D53" s="14">
        <v>10500</v>
      </c>
      <c r="E53" s="15">
        <v>240.22</v>
      </c>
      <c r="F53" s="16">
        <v>4.1999999999999997E-3</v>
      </c>
      <c r="G53" s="16"/>
    </row>
    <row r="54" spans="1:7" x14ac:dyDescent="0.25">
      <c r="A54" s="13" t="s">
        <v>829</v>
      </c>
      <c r="B54" s="31" t="s">
        <v>830</v>
      </c>
      <c r="C54" s="31" t="s">
        <v>420</v>
      </c>
      <c r="D54" s="14">
        <v>9581</v>
      </c>
      <c r="E54" s="15">
        <v>235.49</v>
      </c>
      <c r="F54" s="16">
        <v>4.1000000000000003E-3</v>
      </c>
      <c r="G54" s="16"/>
    </row>
    <row r="55" spans="1:7" x14ac:dyDescent="0.25">
      <c r="A55" s="13" t="s">
        <v>1021</v>
      </c>
      <c r="B55" s="31" t="s">
        <v>1022</v>
      </c>
      <c r="C55" s="31" t="s">
        <v>355</v>
      </c>
      <c r="D55" s="14">
        <v>125000</v>
      </c>
      <c r="E55" s="15">
        <v>234.01</v>
      </c>
      <c r="F55" s="16">
        <v>4.1000000000000003E-3</v>
      </c>
      <c r="G55" s="16"/>
    </row>
    <row r="56" spans="1:7" x14ac:dyDescent="0.25">
      <c r="A56" s="13" t="s">
        <v>873</v>
      </c>
      <c r="B56" s="31" t="s">
        <v>874</v>
      </c>
      <c r="C56" s="31" t="s">
        <v>875</v>
      </c>
      <c r="D56" s="14">
        <v>32245</v>
      </c>
      <c r="E56" s="15">
        <v>216.25</v>
      </c>
      <c r="F56" s="16">
        <v>3.8E-3</v>
      </c>
      <c r="G56" s="16"/>
    </row>
    <row r="57" spans="1:7" x14ac:dyDescent="0.25">
      <c r="A57" s="13" t="s">
        <v>510</v>
      </c>
      <c r="B57" s="31" t="s">
        <v>511</v>
      </c>
      <c r="C57" s="31" t="s">
        <v>512</v>
      </c>
      <c r="D57" s="14">
        <v>46108</v>
      </c>
      <c r="E57" s="15">
        <v>206.33</v>
      </c>
      <c r="F57" s="16">
        <v>3.5999999999999999E-3</v>
      </c>
      <c r="G57" s="16"/>
    </row>
    <row r="58" spans="1:7" x14ac:dyDescent="0.25">
      <c r="A58" s="13" t="s">
        <v>515</v>
      </c>
      <c r="B58" s="31" t="s">
        <v>516</v>
      </c>
      <c r="C58" s="31" t="s">
        <v>420</v>
      </c>
      <c r="D58" s="14">
        <v>1638</v>
      </c>
      <c r="E58" s="15">
        <v>201.65</v>
      </c>
      <c r="F58" s="16">
        <v>3.5000000000000001E-3</v>
      </c>
      <c r="G58" s="16"/>
    </row>
    <row r="59" spans="1:7" x14ac:dyDescent="0.25">
      <c r="A59" s="13" t="s">
        <v>823</v>
      </c>
      <c r="B59" s="31" t="s">
        <v>824</v>
      </c>
      <c r="C59" s="31" t="s">
        <v>396</v>
      </c>
      <c r="D59" s="14">
        <v>89250</v>
      </c>
      <c r="E59" s="15">
        <v>185.72</v>
      </c>
      <c r="F59" s="16">
        <v>3.2000000000000002E-3</v>
      </c>
      <c r="G59" s="16"/>
    </row>
    <row r="60" spans="1:7" x14ac:dyDescent="0.25">
      <c r="A60" s="13" t="s">
        <v>537</v>
      </c>
      <c r="B60" s="31" t="s">
        <v>538</v>
      </c>
      <c r="C60" s="31" t="s">
        <v>539</v>
      </c>
      <c r="D60" s="14">
        <v>61245</v>
      </c>
      <c r="E60" s="15">
        <v>179.23</v>
      </c>
      <c r="F60" s="16">
        <v>3.0999999999999999E-3</v>
      </c>
      <c r="G60" s="16"/>
    </row>
    <row r="61" spans="1:7" x14ac:dyDescent="0.25">
      <c r="A61" s="13" t="s">
        <v>387</v>
      </c>
      <c r="B61" s="31" t="s">
        <v>388</v>
      </c>
      <c r="C61" s="31" t="s">
        <v>376</v>
      </c>
      <c r="D61" s="14">
        <v>2961</v>
      </c>
      <c r="E61" s="15">
        <v>178.63</v>
      </c>
      <c r="F61" s="16">
        <v>3.0999999999999999E-3</v>
      </c>
      <c r="G61" s="16"/>
    </row>
    <row r="62" spans="1:7" x14ac:dyDescent="0.25">
      <c r="A62" s="13" t="s">
        <v>540</v>
      </c>
      <c r="B62" s="31" t="s">
        <v>541</v>
      </c>
      <c r="C62" s="31" t="s">
        <v>542</v>
      </c>
      <c r="D62" s="14">
        <v>6237</v>
      </c>
      <c r="E62" s="15">
        <v>175.98</v>
      </c>
      <c r="F62" s="16">
        <v>3.0999999999999999E-3</v>
      </c>
      <c r="G62" s="16"/>
    </row>
    <row r="63" spans="1:7" x14ac:dyDescent="0.25">
      <c r="A63" s="13" t="s">
        <v>347</v>
      </c>
      <c r="B63" s="31" t="s">
        <v>348</v>
      </c>
      <c r="C63" s="31" t="s">
        <v>349</v>
      </c>
      <c r="D63" s="14">
        <v>604</v>
      </c>
      <c r="E63" s="15">
        <v>173.52</v>
      </c>
      <c r="F63" s="16">
        <v>3.0000000000000001E-3</v>
      </c>
      <c r="G63" s="16"/>
    </row>
    <row r="64" spans="1:7" x14ac:dyDescent="0.25">
      <c r="A64" s="13" t="s">
        <v>581</v>
      </c>
      <c r="B64" s="31" t="s">
        <v>582</v>
      </c>
      <c r="C64" s="31" t="s">
        <v>355</v>
      </c>
      <c r="D64" s="14">
        <v>30188</v>
      </c>
      <c r="E64" s="15">
        <v>167.77</v>
      </c>
      <c r="F64" s="16">
        <v>2.8999999999999998E-3</v>
      </c>
      <c r="G64" s="16"/>
    </row>
    <row r="65" spans="1:7" x14ac:dyDescent="0.25">
      <c r="A65" s="13" t="s">
        <v>559</v>
      </c>
      <c r="B65" s="31" t="s">
        <v>560</v>
      </c>
      <c r="C65" s="31" t="s">
        <v>561</v>
      </c>
      <c r="D65" s="14">
        <v>5577</v>
      </c>
      <c r="E65" s="15">
        <v>160.15</v>
      </c>
      <c r="F65" s="16">
        <v>2.8E-3</v>
      </c>
      <c r="G65" s="16"/>
    </row>
    <row r="66" spans="1:7" x14ac:dyDescent="0.25">
      <c r="A66" s="13" t="s">
        <v>1995</v>
      </c>
      <c r="B66" s="31" t="s">
        <v>1996</v>
      </c>
      <c r="C66" s="31" t="s">
        <v>478</v>
      </c>
      <c r="D66" s="14">
        <v>20625</v>
      </c>
      <c r="E66" s="15">
        <v>153.66999999999999</v>
      </c>
      <c r="F66" s="16">
        <v>2.7000000000000001E-3</v>
      </c>
      <c r="G66" s="16"/>
    </row>
    <row r="67" spans="1:7" x14ac:dyDescent="0.25">
      <c r="A67" s="13" t="s">
        <v>1410</v>
      </c>
      <c r="B67" s="31" t="s">
        <v>1411</v>
      </c>
      <c r="C67" s="31" t="s">
        <v>532</v>
      </c>
      <c r="D67" s="14">
        <v>50000</v>
      </c>
      <c r="E67" s="15">
        <v>148.85</v>
      </c>
      <c r="F67" s="16">
        <v>2.5999999999999999E-3</v>
      </c>
      <c r="G67" s="16"/>
    </row>
    <row r="68" spans="1:7" x14ac:dyDescent="0.25">
      <c r="A68" s="13" t="s">
        <v>533</v>
      </c>
      <c r="B68" s="31" t="s">
        <v>534</v>
      </c>
      <c r="C68" s="31" t="s">
        <v>363</v>
      </c>
      <c r="D68" s="14">
        <v>4252</v>
      </c>
      <c r="E68" s="15">
        <v>139</v>
      </c>
      <c r="F68" s="16">
        <v>2.3999999999999998E-3</v>
      </c>
      <c r="G68" s="16"/>
    </row>
    <row r="69" spans="1:7" x14ac:dyDescent="0.25">
      <c r="A69" s="13" t="s">
        <v>599</v>
      </c>
      <c r="B69" s="31" t="s">
        <v>600</v>
      </c>
      <c r="C69" s="31" t="s">
        <v>525</v>
      </c>
      <c r="D69" s="14">
        <v>62724</v>
      </c>
      <c r="E69" s="15">
        <v>138.16</v>
      </c>
      <c r="F69" s="16">
        <v>2.3999999999999998E-3</v>
      </c>
      <c r="G69" s="16"/>
    </row>
    <row r="70" spans="1:7" x14ac:dyDescent="0.25">
      <c r="A70" s="13" t="s">
        <v>557</v>
      </c>
      <c r="B70" s="31" t="s">
        <v>558</v>
      </c>
      <c r="C70" s="31" t="s">
        <v>363</v>
      </c>
      <c r="D70" s="14">
        <v>5470</v>
      </c>
      <c r="E70" s="15">
        <v>133.22</v>
      </c>
      <c r="F70" s="16">
        <v>2.3E-3</v>
      </c>
      <c r="G70" s="16"/>
    </row>
    <row r="71" spans="1:7" x14ac:dyDescent="0.25">
      <c r="A71" s="13" t="s">
        <v>433</v>
      </c>
      <c r="B71" s="31" t="s">
        <v>434</v>
      </c>
      <c r="C71" s="31" t="s">
        <v>396</v>
      </c>
      <c r="D71" s="14">
        <v>994</v>
      </c>
      <c r="E71" s="15">
        <v>127.86</v>
      </c>
      <c r="F71" s="16">
        <v>2.2000000000000001E-3</v>
      </c>
      <c r="G71" s="16"/>
    </row>
    <row r="72" spans="1:7" x14ac:dyDescent="0.25">
      <c r="A72" s="13" t="s">
        <v>361</v>
      </c>
      <c r="B72" s="31" t="s">
        <v>362</v>
      </c>
      <c r="C72" s="31" t="s">
        <v>363</v>
      </c>
      <c r="D72" s="14">
        <v>6018</v>
      </c>
      <c r="E72" s="15">
        <v>125.2</v>
      </c>
      <c r="F72" s="16">
        <v>2.2000000000000001E-3</v>
      </c>
      <c r="G72" s="16"/>
    </row>
    <row r="73" spans="1:7" x14ac:dyDescent="0.25">
      <c r="A73" s="13" t="s">
        <v>1406</v>
      </c>
      <c r="B73" s="31" t="s">
        <v>1407</v>
      </c>
      <c r="C73" s="31" t="s">
        <v>425</v>
      </c>
      <c r="D73" s="14">
        <v>30000</v>
      </c>
      <c r="E73" s="15">
        <v>119.55</v>
      </c>
      <c r="F73" s="16">
        <v>2.0999999999999999E-3</v>
      </c>
      <c r="G73" s="16"/>
    </row>
    <row r="74" spans="1:7" x14ac:dyDescent="0.25">
      <c r="A74" s="13" t="s">
        <v>641</v>
      </c>
      <c r="B74" s="31" t="s">
        <v>642</v>
      </c>
      <c r="C74" s="31" t="s">
        <v>643</v>
      </c>
      <c r="D74" s="14">
        <v>267</v>
      </c>
      <c r="E74" s="15">
        <v>119.41</v>
      </c>
      <c r="F74" s="16">
        <v>2.0999999999999999E-3</v>
      </c>
      <c r="G74" s="16"/>
    </row>
    <row r="75" spans="1:7" x14ac:dyDescent="0.25">
      <c r="A75" s="13" t="s">
        <v>530</v>
      </c>
      <c r="B75" s="31" t="s">
        <v>531</v>
      </c>
      <c r="C75" s="31" t="s">
        <v>532</v>
      </c>
      <c r="D75" s="14">
        <v>18446</v>
      </c>
      <c r="E75" s="15">
        <v>117.69</v>
      </c>
      <c r="F75" s="16">
        <v>2.0999999999999999E-3</v>
      </c>
      <c r="G75" s="16"/>
    </row>
    <row r="76" spans="1:7" x14ac:dyDescent="0.25">
      <c r="A76" s="13" t="s">
        <v>1059</v>
      </c>
      <c r="B76" s="31" t="s">
        <v>1060</v>
      </c>
      <c r="C76" s="31" t="s">
        <v>425</v>
      </c>
      <c r="D76" s="14">
        <v>26000</v>
      </c>
      <c r="E76" s="15">
        <v>116.96</v>
      </c>
      <c r="F76" s="16">
        <v>2E-3</v>
      </c>
      <c r="G76" s="16"/>
    </row>
    <row r="77" spans="1:7" x14ac:dyDescent="0.25">
      <c r="A77" s="13" t="s">
        <v>423</v>
      </c>
      <c r="B77" s="31" t="s">
        <v>424</v>
      </c>
      <c r="C77" s="31" t="s">
        <v>425</v>
      </c>
      <c r="D77" s="14">
        <v>6680</v>
      </c>
      <c r="E77" s="15">
        <v>115.97</v>
      </c>
      <c r="F77" s="16">
        <v>2E-3</v>
      </c>
      <c r="G77" s="16"/>
    </row>
    <row r="78" spans="1:7" x14ac:dyDescent="0.25">
      <c r="A78" s="13" t="s">
        <v>551</v>
      </c>
      <c r="B78" s="31" t="s">
        <v>552</v>
      </c>
      <c r="C78" s="31" t="s">
        <v>425</v>
      </c>
      <c r="D78" s="14">
        <v>5118</v>
      </c>
      <c r="E78" s="15">
        <v>115.61</v>
      </c>
      <c r="F78" s="16">
        <v>2E-3</v>
      </c>
      <c r="G78" s="16"/>
    </row>
    <row r="79" spans="1:7" x14ac:dyDescent="0.25">
      <c r="A79" s="13" t="s">
        <v>1035</v>
      </c>
      <c r="B79" s="31" t="s">
        <v>1036</v>
      </c>
      <c r="C79" s="31" t="s">
        <v>603</v>
      </c>
      <c r="D79" s="14">
        <v>15000</v>
      </c>
      <c r="E79" s="15">
        <v>114.71</v>
      </c>
      <c r="F79" s="16">
        <v>2E-3</v>
      </c>
      <c r="G79" s="16"/>
    </row>
    <row r="80" spans="1:7" x14ac:dyDescent="0.25">
      <c r="A80" s="13" t="s">
        <v>1072</v>
      </c>
      <c r="B80" s="31" t="s">
        <v>1073</v>
      </c>
      <c r="C80" s="31" t="s">
        <v>349</v>
      </c>
      <c r="D80" s="14">
        <v>19708</v>
      </c>
      <c r="E80" s="15">
        <v>112.41</v>
      </c>
      <c r="F80" s="16">
        <v>2E-3</v>
      </c>
      <c r="G80" s="16"/>
    </row>
    <row r="81" spans="1:7" x14ac:dyDescent="0.25">
      <c r="A81" s="13" t="s">
        <v>1099</v>
      </c>
      <c r="B81" s="31" t="s">
        <v>1100</v>
      </c>
      <c r="C81" s="31" t="s">
        <v>478</v>
      </c>
      <c r="D81" s="14">
        <v>37400</v>
      </c>
      <c r="E81" s="15">
        <v>111.5</v>
      </c>
      <c r="F81" s="16">
        <v>1.9E-3</v>
      </c>
      <c r="G81" s="16"/>
    </row>
    <row r="82" spans="1:7" x14ac:dyDescent="0.25">
      <c r="A82" s="13" t="s">
        <v>1093</v>
      </c>
      <c r="B82" s="31" t="s">
        <v>1094</v>
      </c>
      <c r="C82" s="31" t="s">
        <v>663</v>
      </c>
      <c r="D82" s="14">
        <v>16765</v>
      </c>
      <c r="E82" s="15">
        <v>111.31</v>
      </c>
      <c r="F82" s="16">
        <v>1.9E-3</v>
      </c>
      <c r="G82" s="16"/>
    </row>
    <row r="83" spans="1:7" x14ac:dyDescent="0.25">
      <c r="A83" s="13" t="s">
        <v>2733</v>
      </c>
      <c r="B83" s="31" t="s">
        <v>2734</v>
      </c>
      <c r="C83" s="31" t="s">
        <v>349</v>
      </c>
      <c r="D83" s="14">
        <v>23655</v>
      </c>
      <c r="E83" s="15">
        <v>108.93</v>
      </c>
      <c r="F83" s="16">
        <v>1.9E-3</v>
      </c>
      <c r="G83" s="16"/>
    </row>
    <row r="84" spans="1:7" x14ac:dyDescent="0.25">
      <c r="A84" s="13" t="s">
        <v>623</v>
      </c>
      <c r="B84" s="31" t="s">
        <v>624</v>
      </c>
      <c r="C84" s="31" t="s">
        <v>368</v>
      </c>
      <c r="D84" s="14">
        <v>701</v>
      </c>
      <c r="E84" s="15">
        <v>105.05</v>
      </c>
      <c r="F84" s="16">
        <v>1.8E-3</v>
      </c>
      <c r="G84" s="16"/>
    </row>
    <row r="85" spans="1:7" x14ac:dyDescent="0.25">
      <c r="A85" s="13" t="s">
        <v>471</v>
      </c>
      <c r="B85" s="31" t="s">
        <v>472</v>
      </c>
      <c r="C85" s="31" t="s">
        <v>473</v>
      </c>
      <c r="D85" s="14">
        <v>24626</v>
      </c>
      <c r="E85" s="15">
        <v>103.54</v>
      </c>
      <c r="F85" s="16">
        <v>1.8E-3</v>
      </c>
      <c r="G85" s="16"/>
    </row>
    <row r="86" spans="1:7" x14ac:dyDescent="0.25">
      <c r="A86" s="13" t="s">
        <v>876</v>
      </c>
      <c r="B86" s="31" t="s">
        <v>877</v>
      </c>
      <c r="C86" s="31" t="s">
        <v>603</v>
      </c>
      <c r="D86" s="14">
        <v>6538</v>
      </c>
      <c r="E86" s="15">
        <v>101.87</v>
      </c>
      <c r="F86" s="16">
        <v>1.8E-3</v>
      </c>
      <c r="G86" s="16"/>
    </row>
    <row r="87" spans="1:7" x14ac:dyDescent="0.25">
      <c r="A87" s="13" t="s">
        <v>453</v>
      </c>
      <c r="B87" s="31" t="s">
        <v>454</v>
      </c>
      <c r="C87" s="31" t="s">
        <v>363</v>
      </c>
      <c r="D87" s="14">
        <v>389</v>
      </c>
      <c r="E87" s="15">
        <v>101.81</v>
      </c>
      <c r="F87" s="16">
        <v>1.8E-3</v>
      </c>
      <c r="G87" s="16"/>
    </row>
    <row r="88" spans="1:7" x14ac:dyDescent="0.25">
      <c r="A88" s="13" t="s">
        <v>3088</v>
      </c>
      <c r="B88" s="31" t="s">
        <v>3089</v>
      </c>
      <c r="C88" s="31" t="s">
        <v>368</v>
      </c>
      <c r="D88" s="14">
        <v>5178</v>
      </c>
      <c r="E88" s="15">
        <v>101.25</v>
      </c>
      <c r="F88" s="16">
        <v>1.8E-3</v>
      </c>
      <c r="G88" s="16"/>
    </row>
    <row r="89" spans="1:7" x14ac:dyDescent="0.25">
      <c r="A89" s="13" t="s">
        <v>803</v>
      </c>
      <c r="B89" s="31" t="s">
        <v>804</v>
      </c>
      <c r="C89" s="31" t="s">
        <v>425</v>
      </c>
      <c r="D89" s="14">
        <v>7740</v>
      </c>
      <c r="E89" s="15">
        <v>99.52</v>
      </c>
      <c r="F89" s="16">
        <v>1.6999999999999999E-3</v>
      </c>
      <c r="G89" s="16"/>
    </row>
    <row r="90" spans="1:7" x14ac:dyDescent="0.25">
      <c r="A90" s="13" t="s">
        <v>384</v>
      </c>
      <c r="B90" s="31" t="s">
        <v>385</v>
      </c>
      <c r="C90" s="31" t="s">
        <v>386</v>
      </c>
      <c r="D90" s="14">
        <v>3396</v>
      </c>
      <c r="E90" s="15">
        <v>98.96</v>
      </c>
      <c r="F90" s="16">
        <v>1.6999999999999999E-3</v>
      </c>
      <c r="G90" s="16"/>
    </row>
    <row r="91" spans="1:7" x14ac:dyDescent="0.25">
      <c r="A91" s="13" t="s">
        <v>2754</v>
      </c>
      <c r="B91" s="31" t="s">
        <v>2755</v>
      </c>
      <c r="C91" s="31" t="s">
        <v>2472</v>
      </c>
      <c r="D91" s="14">
        <v>148500</v>
      </c>
      <c r="E91" s="15">
        <v>98.16</v>
      </c>
      <c r="F91" s="16">
        <v>1.6999999999999999E-3</v>
      </c>
      <c r="G91" s="16"/>
    </row>
    <row r="92" spans="1:7" x14ac:dyDescent="0.25">
      <c r="A92" s="13" t="s">
        <v>2195</v>
      </c>
      <c r="B92" s="31" t="s">
        <v>2196</v>
      </c>
      <c r="C92" s="31" t="s">
        <v>360</v>
      </c>
      <c r="D92" s="14">
        <v>19860</v>
      </c>
      <c r="E92" s="15">
        <v>97.62</v>
      </c>
      <c r="F92" s="16">
        <v>1.6999999999999999E-3</v>
      </c>
      <c r="G92" s="16"/>
    </row>
    <row r="93" spans="1:7" x14ac:dyDescent="0.25">
      <c r="A93" s="13" t="s">
        <v>564</v>
      </c>
      <c r="B93" s="31" t="s">
        <v>565</v>
      </c>
      <c r="C93" s="31" t="s">
        <v>376</v>
      </c>
      <c r="D93" s="14">
        <v>6754</v>
      </c>
      <c r="E93" s="15">
        <v>95.18</v>
      </c>
      <c r="F93" s="16">
        <v>1.6999999999999999E-3</v>
      </c>
      <c r="G93" s="16"/>
    </row>
    <row r="94" spans="1:7" x14ac:dyDescent="0.25">
      <c r="A94" s="13" t="s">
        <v>566</v>
      </c>
      <c r="B94" s="31" t="s">
        <v>567</v>
      </c>
      <c r="C94" s="31" t="s">
        <v>352</v>
      </c>
      <c r="D94" s="14">
        <v>2302</v>
      </c>
      <c r="E94" s="15">
        <v>89.09</v>
      </c>
      <c r="F94" s="16">
        <v>1.6000000000000001E-3</v>
      </c>
      <c r="G94" s="16"/>
    </row>
    <row r="95" spans="1:7" x14ac:dyDescent="0.25">
      <c r="A95" s="13" t="s">
        <v>421</v>
      </c>
      <c r="B95" s="31" t="s">
        <v>422</v>
      </c>
      <c r="C95" s="31" t="s">
        <v>396</v>
      </c>
      <c r="D95" s="14">
        <v>4941</v>
      </c>
      <c r="E95" s="15">
        <v>88.32</v>
      </c>
      <c r="F95" s="16">
        <v>1.5E-3</v>
      </c>
      <c r="G95" s="16"/>
    </row>
    <row r="96" spans="1:7" x14ac:dyDescent="0.25">
      <c r="A96" s="13" t="s">
        <v>576</v>
      </c>
      <c r="B96" s="31" t="s">
        <v>577</v>
      </c>
      <c r="C96" s="31" t="s">
        <v>532</v>
      </c>
      <c r="D96" s="14">
        <v>4716</v>
      </c>
      <c r="E96" s="15">
        <v>87.65</v>
      </c>
      <c r="F96" s="16">
        <v>1.5E-3</v>
      </c>
      <c r="G96" s="16"/>
    </row>
    <row r="97" spans="1:7" x14ac:dyDescent="0.25">
      <c r="A97" s="13" t="s">
        <v>817</v>
      </c>
      <c r="B97" s="31" t="s">
        <v>818</v>
      </c>
      <c r="C97" s="31" t="s">
        <v>478</v>
      </c>
      <c r="D97" s="14">
        <v>7432</v>
      </c>
      <c r="E97" s="15">
        <v>87.03</v>
      </c>
      <c r="F97" s="16">
        <v>1.5E-3</v>
      </c>
      <c r="G97" s="16"/>
    </row>
    <row r="98" spans="1:7" x14ac:dyDescent="0.25">
      <c r="A98" s="13" t="s">
        <v>1456</v>
      </c>
      <c r="B98" s="31" t="s">
        <v>1457</v>
      </c>
      <c r="C98" s="31" t="s">
        <v>414</v>
      </c>
      <c r="D98" s="14">
        <v>35186</v>
      </c>
      <c r="E98" s="15">
        <v>85.66</v>
      </c>
      <c r="F98" s="16">
        <v>1.5E-3</v>
      </c>
      <c r="G98" s="16"/>
    </row>
    <row r="99" spans="1:7" x14ac:dyDescent="0.25">
      <c r="A99" s="13" t="s">
        <v>447</v>
      </c>
      <c r="B99" s="31" t="s">
        <v>448</v>
      </c>
      <c r="C99" s="31" t="s">
        <v>425</v>
      </c>
      <c r="D99" s="14">
        <v>5323</v>
      </c>
      <c r="E99" s="15">
        <v>80.849999999999994</v>
      </c>
      <c r="F99" s="16">
        <v>1.4E-3</v>
      </c>
      <c r="G99" s="16"/>
    </row>
    <row r="100" spans="1:7" x14ac:dyDescent="0.25">
      <c r="A100" s="13" t="s">
        <v>1091</v>
      </c>
      <c r="B100" s="31" t="s">
        <v>1092</v>
      </c>
      <c r="C100" s="31" t="s">
        <v>875</v>
      </c>
      <c r="D100" s="14">
        <v>12624</v>
      </c>
      <c r="E100" s="15">
        <v>78.48</v>
      </c>
      <c r="F100" s="16">
        <v>1.4E-3</v>
      </c>
      <c r="G100" s="16"/>
    </row>
    <row r="101" spans="1:7" x14ac:dyDescent="0.25">
      <c r="A101" s="13" t="s">
        <v>441</v>
      </c>
      <c r="B101" s="31" t="s">
        <v>442</v>
      </c>
      <c r="C101" s="31" t="s">
        <v>440</v>
      </c>
      <c r="D101" s="14">
        <v>13961</v>
      </c>
      <c r="E101" s="15">
        <v>74.94</v>
      </c>
      <c r="F101" s="16">
        <v>1.2999999999999999E-3</v>
      </c>
      <c r="G101" s="16"/>
    </row>
    <row r="102" spans="1:7" x14ac:dyDescent="0.25">
      <c r="A102" s="13" t="s">
        <v>583</v>
      </c>
      <c r="B102" s="31" t="s">
        <v>584</v>
      </c>
      <c r="C102" s="31" t="s">
        <v>532</v>
      </c>
      <c r="D102" s="14">
        <v>12000</v>
      </c>
      <c r="E102" s="15">
        <v>73.92</v>
      </c>
      <c r="F102" s="16">
        <v>1.2999999999999999E-3</v>
      </c>
      <c r="G102" s="16"/>
    </row>
    <row r="103" spans="1:7" x14ac:dyDescent="0.25">
      <c r="A103" s="13" t="s">
        <v>589</v>
      </c>
      <c r="B103" s="31" t="s">
        <v>590</v>
      </c>
      <c r="C103" s="31" t="s">
        <v>352</v>
      </c>
      <c r="D103" s="14">
        <v>11574</v>
      </c>
      <c r="E103" s="15">
        <v>67.569999999999993</v>
      </c>
      <c r="F103" s="16">
        <v>1.1999999999999999E-3</v>
      </c>
      <c r="G103" s="16"/>
    </row>
    <row r="104" spans="1:7" x14ac:dyDescent="0.25">
      <c r="A104" s="13" t="s">
        <v>521</v>
      </c>
      <c r="B104" s="31" t="s">
        <v>522</v>
      </c>
      <c r="C104" s="31" t="s">
        <v>420</v>
      </c>
      <c r="D104" s="14">
        <v>1500</v>
      </c>
      <c r="E104" s="15">
        <v>65.09</v>
      </c>
      <c r="F104" s="16">
        <v>1.1000000000000001E-3</v>
      </c>
      <c r="G104" s="16"/>
    </row>
    <row r="105" spans="1:7" x14ac:dyDescent="0.25">
      <c r="A105" s="13" t="s">
        <v>1482</v>
      </c>
      <c r="B105" s="31" t="s">
        <v>1483</v>
      </c>
      <c r="C105" s="31" t="s">
        <v>363</v>
      </c>
      <c r="D105" s="14">
        <v>17500</v>
      </c>
      <c r="E105" s="15">
        <v>63.45</v>
      </c>
      <c r="F105" s="16">
        <v>1.1000000000000001E-3</v>
      </c>
      <c r="G105" s="16"/>
    </row>
    <row r="106" spans="1:7" x14ac:dyDescent="0.25">
      <c r="A106" s="13" t="s">
        <v>631</v>
      </c>
      <c r="B106" s="31" t="s">
        <v>632</v>
      </c>
      <c r="C106" s="31" t="s">
        <v>386</v>
      </c>
      <c r="D106" s="14">
        <v>1000</v>
      </c>
      <c r="E106" s="15">
        <v>60.38</v>
      </c>
      <c r="F106" s="16">
        <v>1.1000000000000001E-3</v>
      </c>
      <c r="G106" s="16"/>
    </row>
    <row r="107" spans="1:7" x14ac:dyDescent="0.25">
      <c r="A107" s="13" t="s">
        <v>366</v>
      </c>
      <c r="B107" s="31" t="s">
        <v>367</v>
      </c>
      <c r="C107" s="31" t="s">
        <v>368</v>
      </c>
      <c r="D107" s="14">
        <v>4610</v>
      </c>
      <c r="E107" s="15">
        <v>58.13</v>
      </c>
      <c r="F107" s="16">
        <v>1E-3</v>
      </c>
      <c r="G107" s="16"/>
    </row>
    <row r="108" spans="1:7" x14ac:dyDescent="0.25">
      <c r="A108" s="13" t="s">
        <v>435</v>
      </c>
      <c r="B108" s="31" t="s">
        <v>436</v>
      </c>
      <c r="C108" s="31" t="s">
        <v>437</v>
      </c>
      <c r="D108" s="14">
        <v>21600</v>
      </c>
      <c r="E108" s="15">
        <v>56.4</v>
      </c>
      <c r="F108" s="16">
        <v>1E-3</v>
      </c>
      <c r="G108" s="16"/>
    </row>
    <row r="109" spans="1:7" x14ac:dyDescent="0.25">
      <c r="A109" s="13" t="s">
        <v>455</v>
      </c>
      <c r="B109" s="31" t="s">
        <v>456</v>
      </c>
      <c r="C109" s="31" t="s">
        <v>363</v>
      </c>
      <c r="D109" s="14">
        <v>3850</v>
      </c>
      <c r="E109" s="15">
        <v>45.12</v>
      </c>
      <c r="F109" s="16">
        <v>8.0000000000000004E-4</v>
      </c>
      <c r="G109" s="16"/>
    </row>
    <row r="110" spans="1:7" x14ac:dyDescent="0.25">
      <c r="A110" s="13" t="s">
        <v>3090</v>
      </c>
      <c r="B110" s="31" t="s">
        <v>3091</v>
      </c>
      <c r="C110" s="31" t="s">
        <v>478</v>
      </c>
      <c r="D110" s="14">
        <v>12000</v>
      </c>
      <c r="E110" s="15">
        <v>44.88</v>
      </c>
      <c r="F110" s="16">
        <v>8.0000000000000004E-4</v>
      </c>
      <c r="G110" s="16"/>
    </row>
    <row r="111" spans="1:7" x14ac:dyDescent="0.25">
      <c r="A111" s="13" t="s">
        <v>2136</v>
      </c>
      <c r="B111" s="31" t="s">
        <v>2137</v>
      </c>
      <c r="C111" s="31" t="s">
        <v>1076</v>
      </c>
      <c r="D111" s="14">
        <v>18800</v>
      </c>
      <c r="E111" s="15">
        <v>33.299999999999997</v>
      </c>
      <c r="F111" s="16">
        <v>5.9999999999999995E-4</v>
      </c>
      <c r="G111" s="16"/>
    </row>
    <row r="112" spans="1:7" x14ac:dyDescent="0.25">
      <c r="A112" s="13" t="s">
        <v>837</v>
      </c>
      <c r="B112" s="31" t="s">
        <v>838</v>
      </c>
      <c r="C112" s="31" t="s">
        <v>478</v>
      </c>
      <c r="D112" s="14">
        <v>675</v>
      </c>
      <c r="E112" s="15">
        <v>15.72</v>
      </c>
      <c r="F112" s="16">
        <v>2.9999999999999997E-4</v>
      </c>
      <c r="G112" s="16"/>
    </row>
    <row r="113" spans="1:7" x14ac:dyDescent="0.25">
      <c r="A113" s="13" t="s">
        <v>394</v>
      </c>
      <c r="B113" s="31" t="s">
        <v>395</v>
      </c>
      <c r="C113" s="31" t="s">
        <v>396</v>
      </c>
      <c r="D113" s="14">
        <v>225</v>
      </c>
      <c r="E113" s="15">
        <v>13.67</v>
      </c>
      <c r="F113" s="16">
        <v>2.0000000000000001E-4</v>
      </c>
      <c r="G113" s="16"/>
    </row>
    <row r="114" spans="1:7" x14ac:dyDescent="0.25">
      <c r="A114" s="13" t="s">
        <v>574</v>
      </c>
      <c r="B114" s="31" t="s">
        <v>575</v>
      </c>
      <c r="C114" s="31" t="s">
        <v>379</v>
      </c>
      <c r="D114" s="14">
        <v>1400</v>
      </c>
      <c r="E114" s="15">
        <v>8.32</v>
      </c>
      <c r="F114" s="16">
        <v>1E-4</v>
      </c>
      <c r="G114" s="16"/>
    </row>
    <row r="115" spans="1:7" x14ac:dyDescent="0.25">
      <c r="A115" s="13" t="s">
        <v>601</v>
      </c>
      <c r="B115" s="31" t="s">
        <v>602</v>
      </c>
      <c r="C115" s="31" t="s">
        <v>603</v>
      </c>
      <c r="D115" s="14">
        <v>3971</v>
      </c>
      <c r="E115" s="15">
        <v>6.47</v>
      </c>
      <c r="F115" s="16">
        <v>1E-4</v>
      </c>
      <c r="G115" s="16"/>
    </row>
    <row r="116" spans="1:7" x14ac:dyDescent="0.25">
      <c r="A116" s="13" t="s">
        <v>1430</v>
      </c>
      <c r="B116" s="31" t="s">
        <v>1431</v>
      </c>
      <c r="C116" s="31" t="s">
        <v>501</v>
      </c>
      <c r="D116" s="14">
        <v>2026</v>
      </c>
      <c r="E116" s="15">
        <v>6.19</v>
      </c>
      <c r="F116" s="16">
        <v>1E-4</v>
      </c>
      <c r="G116" s="16"/>
    </row>
    <row r="117" spans="1:7" x14ac:dyDescent="0.25">
      <c r="A117" s="13" t="s">
        <v>2742</v>
      </c>
      <c r="B117" s="31" t="s">
        <v>2743</v>
      </c>
      <c r="C117" s="31" t="s">
        <v>349</v>
      </c>
      <c r="D117" s="14">
        <v>500</v>
      </c>
      <c r="E117" s="15">
        <v>6.12</v>
      </c>
      <c r="F117" s="16">
        <v>1E-4</v>
      </c>
      <c r="G117" s="16"/>
    </row>
    <row r="118" spans="1:7" x14ac:dyDescent="0.25">
      <c r="A118" s="13" t="s">
        <v>604</v>
      </c>
      <c r="B118" s="31" t="s">
        <v>605</v>
      </c>
      <c r="C118" s="31" t="s">
        <v>355</v>
      </c>
      <c r="D118" s="14">
        <v>543</v>
      </c>
      <c r="E118" s="15">
        <v>3.26</v>
      </c>
      <c r="F118" s="16">
        <v>1E-4</v>
      </c>
      <c r="G118" s="16"/>
    </row>
    <row r="119" spans="1:7" x14ac:dyDescent="0.25">
      <c r="A119" s="17" t="s">
        <v>230</v>
      </c>
      <c r="B119" s="32"/>
      <c r="C119" s="32"/>
      <c r="D119" s="18"/>
      <c r="E119" s="37">
        <v>37992.49</v>
      </c>
      <c r="F119" s="38">
        <v>0.66369999999999996</v>
      </c>
      <c r="G119" s="21"/>
    </row>
    <row r="120" spans="1:7" x14ac:dyDescent="0.25">
      <c r="A120" s="13"/>
      <c r="B120" s="31"/>
      <c r="C120" s="31"/>
      <c r="D120" s="14"/>
      <c r="E120" s="15"/>
      <c r="F120" s="16"/>
      <c r="G120" s="16"/>
    </row>
    <row r="121" spans="1:7" x14ac:dyDescent="0.25">
      <c r="A121" s="17" t="s">
        <v>487</v>
      </c>
      <c r="B121" s="31"/>
      <c r="C121" s="31"/>
      <c r="D121" s="14"/>
      <c r="E121" s="15"/>
      <c r="F121" s="16"/>
      <c r="G121" s="16"/>
    </row>
    <row r="122" spans="1:7" x14ac:dyDescent="0.25">
      <c r="A122" s="13" t="s">
        <v>2744</v>
      </c>
      <c r="B122" s="31" t="s">
        <v>3092</v>
      </c>
      <c r="C122" s="31" t="s">
        <v>470</v>
      </c>
      <c r="D122" s="14">
        <v>363140</v>
      </c>
      <c r="E122" s="15">
        <v>1211.98</v>
      </c>
      <c r="F122" s="16">
        <v>2.12E-2</v>
      </c>
      <c r="G122" s="16"/>
    </row>
    <row r="123" spans="1:7" x14ac:dyDescent="0.25">
      <c r="A123" s="17" t="s">
        <v>230</v>
      </c>
      <c r="B123" s="32"/>
      <c r="C123" s="32"/>
      <c r="D123" s="18"/>
      <c r="E123" s="37">
        <v>1211.98</v>
      </c>
      <c r="F123" s="38">
        <v>2.12E-2</v>
      </c>
      <c r="G123" s="21"/>
    </row>
    <row r="124" spans="1:7" x14ac:dyDescent="0.25">
      <c r="A124" s="24" t="s">
        <v>237</v>
      </c>
      <c r="B124" s="33"/>
      <c r="C124" s="33"/>
      <c r="D124" s="25"/>
      <c r="E124" s="28">
        <v>39204.47</v>
      </c>
      <c r="F124" s="29">
        <v>0.68489999999999995</v>
      </c>
      <c r="G124" s="21"/>
    </row>
    <row r="125" spans="1:7" x14ac:dyDescent="0.25">
      <c r="A125" s="13"/>
      <c r="B125" s="31"/>
      <c r="C125" s="31"/>
      <c r="D125" s="14"/>
      <c r="E125" s="15"/>
      <c r="F125" s="16"/>
      <c r="G125" s="16"/>
    </row>
    <row r="126" spans="1:7" x14ac:dyDescent="0.25">
      <c r="A126" s="17" t="s">
        <v>488</v>
      </c>
      <c r="B126" s="31"/>
      <c r="C126" s="31"/>
      <c r="D126" s="14"/>
      <c r="E126" s="15"/>
      <c r="F126" s="16"/>
      <c r="G126" s="16"/>
    </row>
    <row r="127" spans="1:7" x14ac:dyDescent="0.25">
      <c r="A127" s="17" t="s">
        <v>489</v>
      </c>
      <c r="B127" s="31"/>
      <c r="C127" s="31"/>
      <c r="D127" s="14"/>
      <c r="E127" s="15"/>
      <c r="F127" s="16"/>
      <c r="G127" s="16"/>
    </row>
    <row r="128" spans="1:7" x14ac:dyDescent="0.25">
      <c r="A128" s="13" t="s">
        <v>608</v>
      </c>
      <c r="B128" s="31"/>
      <c r="C128" s="31" t="s">
        <v>355</v>
      </c>
      <c r="D128" s="14">
        <v>21000</v>
      </c>
      <c r="E128" s="15">
        <v>123.67</v>
      </c>
      <c r="F128" s="16">
        <v>2.1619999999999999E-3</v>
      </c>
      <c r="G128" s="16"/>
    </row>
    <row r="129" spans="1:7" x14ac:dyDescent="0.25">
      <c r="A129" s="13" t="s">
        <v>2973</v>
      </c>
      <c r="B129" s="31"/>
      <c r="C129" s="31" t="s">
        <v>349</v>
      </c>
      <c r="D129" s="44">
        <v>-500</v>
      </c>
      <c r="E129" s="35">
        <v>-6.13</v>
      </c>
      <c r="F129" s="36">
        <v>-1.07E-4</v>
      </c>
      <c r="G129" s="16"/>
    </row>
    <row r="130" spans="1:7" x14ac:dyDescent="0.25">
      <c r="A130" s="13" t="s">
        <v>2063</v>
      </c>
      <c r="B130" s="31"/>
      <c r="C130" s="31" t="s">
        <v>379</v>
      </c>
      <c r="D130" s="44">
        <v>-1400</v>
      </c>
      <c r="E130" s="35">
        <v>-8.36</v>
      </c>
      <c r="F130" s="36">
        <v>-1.46E-4</v>
      </c>
      <c r="G130" s="16"/>
    </row>
    <row r="131" spans="1:7" x14ac:dyDescent="0.25">
      <c r="A131" s="13" t="s">
        <v>2066</v>
      </c>
      <c r="B131" s="31"/>
      <c r="C131" s="31" t="s">
        <v>355</v>
      </c>
      <c r="D131" s="44">
        <v>-700</v>
      </c>
      <c r="E131" s="35">
        <v>-8.8000000000000007</v>
      </c>
      <c r="F131" s="36">
        <v>-1.5300000000000001E-4</v>
      </c>
      <c r="G131" s="16"/>
    </row>
    <row r="132" spans="1:7" x14ac:dyDescent="0.25">
      <c r="A132" s="13" t="s">
        <v>2985</v>
      </c>
      <c r="B132" s="31"/>
      <c r="C132" s="31" t="s">
        <v>352</v>
      </c>
      <c r="D132" s="44">
        <v>-300</v>
      </c>
      <c r="E132" s="35">
        <v>-11.64</v>
      </c>
      <c r="F132" s="36">
        <v>-2.03E-4</v>
      </c>
      <c r="G132" s="16"/>
    </row>
    <row r="133" spans="1:7" x14ac:dyDescent="0.25">
      <c r="A133" s="13" t="s">
        <v>2022</v>
      </c>
      <c r="B133" s="31"/>
      <c r="C133" s="31" t="s">
        <v>376</v>
      </c>
      <c r="D133" s="44">
        <v>-700</v>
      </c>
      <c r="E133" s="35">
        <v>-12.15</v>
      </c>
      <c r="F133" s="36">
        <v>-2.12E-4</v>
      </c>
      <c r="G133" s="16"/>
    </row>
    <row r="134" spans="1:7" x14ac:dyDescent="0.25">
      <c r="A134" s="13" t="s">
        <v>2955</v>
      </c>
      <c r="B134" s="31"/>
      <c r="C134" s="31" t="s">
        <v>396</v>
      </c>
      <c r="D134" s="44">
        <v>-225</v>
      </c>
      <c r="E134" s="35">
        <v>-13.72</v>
      </c>
      <c r="F134" s="36">
        <v>-2.3900000000000001E-4</v>
      </c>
      <c r="G134" s="16"/>
    </row>
    <row r="135" spans="1:7" x14ac:dyDescent="0.25">
      <c r="A135" s="13" t="s">
        <v>2977</v>
      </c>
      <c r="B135" s="31"/>
      <c r="C135" s="31" t="s">
        <v>478</v>
      </c>
      <c r="D135" s="44">
        <v>-675</v>
      </c>
      <c r="E135" s="35">
        <v>-15.77</v>
      </c>
      <c r="F135" s="36">
        <v>-2.7500000000000002E-4</v>
      </c>
      <c r="G135" s="16"/>
    </row>
    <row r="136" spans="1:7" x14ac:dyDescent="0.25">
      <c r="A136" s="13" t="s">
        <v>3014</v>
      </c>
      <c r="B136" s="31"/>
      <c r="C136" s="31" t="s">
        <v>1076</v>
      </c>
      <c r="D136" s="44">
        <v>-18800</v>
      </c>
      <c r="E136" s="35">
        <v>-33.46</v>
      </c>
      <c r="F136" s="36">
        <v>-5.8399999999999999E-4</v>
      </c>
      <c r="G136" s="16"/>
    </row>
    <row r="137" spans="1:7" x14ac:dyDescent="0.25">
      <c r="A137" s="13" t="s">
        <v>2058</v>
      </c>
      <c r="B137" s="31"/>
      <c r="C137" s="31" t="s">
        <v>363</v>
      </c>
      <c r="D137" s="44">
        <v>-3850</v>
      </c>
      <c r="E137" s="35">
        <v>-45.34</v>
      </c>
      <c r="F137" s="36">
        <v>-7.9199999999999995E-4</v>
      </c>
      <c r="G137" s="16"/>
    </row>
    <row r="138" spans="1:7" x14ac:dyDescent="0.25">
      <c r="A138" s="13" t="s">
        <v>2995</v>
      </c>
      <c r="B138" s="31"/>
      <c r="C138" s="31" t="s">
        <v>363</v>
      </c>
      <c r="D138" s="44">
        <v>-2800</v>
      </c>
      <c r="E138" s="35">
        <v>-48.85</v>
      </c>
      <c r="F138" s="36">
        <v>-8.5400000000000005E-4</v>
      </c>
      <c r="G138" s="16"/>
    </row>
    <row r="139" spans="1:7" x14ac:dyDescent="0.25">
      <c r="A139" s="13" t="s">
        <v>3010</v>
      </c>
      <c r="B139" s="31"/>
      <c r="C139" s="31" t="s">
        <v>437</v>
      </c>
      <c r="D139" s="44">
        <v>-21600</v>
      </c>
      <c r="E139" s="35">
        <v>-56.68</v>
      </c>
      <c r="F139" s="36">
        <v>-9.8999999999999999E-4</v>
      </c>
      <c r="G139" s="16"/>
    </row>
    <row r="140" spans="1:7" x14ac:dyDescent="0.25">
      <c r="A140" s="13" t="s">
        <v>2024</v>
      </c>
      <c r="B140" s="31"/>
      <c r="C140" s="31" t="s">
        <v>386</v>
      </c>
      <c r="D140" s="44">
        <v>-1000</v>
      </c>
      <c r="E140" s="35">
        <v>-60.51</v>
      </c>
      <c r="F140" s="36">
        <v>-1.057E-3</v>
      </c>
      <c r="G140" s="16"/>
    </row>
    <row r="141" spans="1:7" x14ac:dyDescent="0.25">
      <c r="A141" s="13" t="s">
        <v>2038</v>
      </c>
      <c r="B141" s="31"/>
      <c r="C141" s="31" t="s">
        <v>363</v>
      </c>
      <c r="D141" s="44">
        <v>-17500</v>
      </c>
      <c r="E141" s="35">
        <v>-63.86</v>
      </c>
      <c r="F141" s="36">
        <v>-1.116E-3</v>
      </c>
      <c r="G141" s="16"/>
    </row>
    <row r="142" spans="1:7" x14ac:dyDescent="0.25">
      <c r="A142" s="13" t="s">
        <v>2997</v>
      </c>
      <c r="B142" s="31"/>
      <c r="C142" s="31" t="s">
        <v>420</v>
      </c>
      <c r="D142" s="44">
        <v>-1500</v>
      </c>
      <c r="E142" s="35">
        <v>-64.67</v>
      </c>
      <c r="F142" s="36">
        <v>-1.1299999999999999E-3</v>
      </c>
      <c r="G142" s="16"/>
    </row>
    <row r="143" spans="1:7" x14ac:dyDescent="0.25">
      <c r="A143" s="13" t="s">
        <v>2953</v>
      </c>
      <c r="B143" s="31"/>
      <c r="C143" s="31" t="s">
        <v>532</v>
      </c>
      <c r="D143" s="44">
        <v>-12000</v>
      </c>
      <c r="E143" s="35">
        <v>-74.239999999999995</v>
      </c>
      <c r="F143" s="36">
        <v>-1.297E-3</v>
      </c>
      <c r="G143" s="16"/>
    </row>
    <row r="144" spans="1:7" x14ac:dyDescent="0.25">
      <c r="A144" s="13" t="s">
        <v>2067</v>
      </c>
      <c r="B144" s="31"/>
      <c r="C144" s="31" t="s">
        <v>376</v>
      </c>
      <c r="D144" s="44">
        <v>-1925</v>
      </c>
      <c r="E144" s="35">
        <v>-79.569999999999993</v>
      </c>
      <c r="F144" s="36">
        <v>-1.3910000000000001E-3</v>
      </c>
      <c r="G144" s="16"/>
    </row>
    <row r="145" spans="1:7" x14ac:dyDescent="0.25">
      <c r="A145" s="13" t="s">
        <v>3012</v>
      </c>
      <c r="B145" s="31"/>
      <c r="C145" s="31" t="s">
        <v>2472</v>
      </c>
      <c r="D145" s="44">
        <v>-148500</v>
      </c>
      <c r="E145" s="35">
        <v>-98.6</v>
      </c>
      <c r="F145" s="36">
        <v>-1.7229999999999999E-3</v>
      </c>
      <c r="G145" s="16"/>
    </row>
    <row r="146" spans="1:7" x14ac:dyDescent="0.25">
      <c r="A146" s="13" t="s">
        <v>2924</v>
      </c>
      <c r="B146" s="31"/>
      <c r="C146" s="31" t="s">
        <v>603</v>
      </c>
      <c r="D146" s="44">
        <v>-15000</v>
      </c>
      <c r="E146" s="35">
        <v>-115.37</v>
      </c>
      <c r="F146" s="36">
        <v>-2.016E-3</v>
      </c>
      <c r="G146" s="16"/>
    </row>
    <row r="147" spans="1:7" x14ac:dyDescent="0.25">
      <c r="A147" s="13" t="s">
        <v>2042</v>
      </c>
      <c r="B147" s="31"/>
      <c r="C147" s="31" t="s">
        <v>425</v>
      </c>
      <c r="D147" s="44">
        <v>-26000</v>
      </c>
      <c r="E147" s="35">
        <v>-116.61</v>
      </c>
      <c r="F147" s="36">
        <v>-2.0379999999999999E-3</v>
      </c>
      <c r="G147" s="16"/>
    </row>
    <row r="148" spans="1:7" x14ac:dyDescent="0.25">
      <c r="A148" s="13" t="s">
        <v>3011</v>
      </c>
      <c r="B148" s="31"/>
      <c r="C148" s="31" t="s">
        <v>355</v>
      </c>
      <c r="D148" s="44">
        <v>-6400</v>
      </c>
      <c r="E148" s="35">
        <v>-122.31</v>
      </c>
      <c r="F148" s="36">
        <v>-2.1380000000000001E-3</v>
      </c>
      <c r="G148" s="16"/>
    </row>
    <row r="149" spans="1:7" x14ac:dyDescent="0.25">
      <c r="A149" s="13" t="s">
        <v>2021</v>
      </c>
      <c r="B149" s="31"/>
      <c r="C149" s="31" t="s">
        <v>512</v>
      </c>
      <c r="D149" s="44">
        <v>-5700</v>
      </c>
      <c r="E149" s="35">
        <v>-141.41</v>
      </c>
      <c r="F149" s="36">
        <v>-2.4719999999999998E-3</v>
      </c>
      <c r="G149" s="16"/>
    </row>
    <row r="150" spans="1:7" x14ac:dyDescent="0.25">
      <c r="A150" s="13" t="s">
        <v>2045</v>
      </c>
      <c r="B150" s="31"/>
      <c r="C150" s="31" t="s">
        <v>478</v>
      </c>
      <c r="D150" s="44">
        <v>-20625</v>
      </c>
      <c r="E150" s="35">
        <v>-154.61000000000001</v>
      </c>
      <c r="F150" s="36">
        <v>-2.702E-3</v>
      </c>
      <c r="G150" s="16"/>
    </row>
    <row r="151" spans="1:7" x14ac:dyDescent="0.25">
      <c r="A151" s="13" t="s">
        <v>2025</v>
      </c>
      <c r="B151" s="31"/>
      <c r="C151" s="31" t="s">
        <v>396</v>
      </c>
      <c r="D151" s="44">
        <v>-89250</v>
      </c>
      <c r="E151" s="35">
        <v>-186.26</v>
      </c>
      <c r="F151" s="36">
        <v>-3.2560000000000002E-3</v>
      </c>
      <c r="G151" s="16"/>
    </row>
    <row r="152" spans="1:7" x14ac:dyDescent="0.25">
      <c r="A152" s="13" t="s">
        <v>2056</v>
      </c>
      <c r="B152" s="31"/>
      <c r="C152" s="31" t="s">
        <v>355</v>
      </c>
      <c r="D152" s="44">
        <v>-125000</v>
      </c>
      <c r="E152" s="35">
        <v>-234.51</v>
      </c>
      <c r="F152" s="36">
        <v>-4.0990000000000002E-3</v>
      </c>
      <c r="G152" s="16"/>
    </row>
    <row r="153" spans="1:7" x14ac:dyDescent="0.25">
      <c r="A153" s="13" t="s">
        <v>2071</v>
      </c>
      <c r="B153" s="31"/>
      <c r="C153" s="31" t="s">
        <v>1842</v>
      </c>
      <c r="D153" s="44">
        <v>-10500</v>
      </c>
      <c r="E153" s="35">
        <v>-241.74</v>
      </c>
      <c r="F153" s="36">
        <v>-4.2259999999999997E-3</v>
      </c>
      <c r="G153" s="16"/>
    </row>
    <row r="154" spans="1:7" x14ac:dyDescent="0.25">
      <c r="A154" s="13" t="s">
        <v>2040</v>
      </c>
      <c r="B154" s="31"/>
      <c r="C154" s="31" t="s">
        <v>473</v>
      </c>
      <c r="D154" s="44">
        <v>-94325</v>
      </c>
      <c r="E154" s="35">
        <v>-245.29</v>
      </c>
      <c r="F154" s="36">
        <v>-4.2880000000000001E-3</v>
      </c>
      <c r="G154" s="16"/>
    </row>
    <row r="155" spans="1:7" x14ac:dyDescent="0.25">
      <c r="A155" s="13" t="s">
        <v>2965</v>
      </c>
      <c r="B155" s="31"/>
      <c r="C155" s="31" t="s">
        <v>368</v>
      </c>
      <c r="D155" s="44">
        <v>-11000</v>
      </c>
      <c r="E155" s="35">
        <v>-254.14</v>
      </c>
      <c r="F155" s="36">
        <v>-4.4429999999999999E-3</v>
      </c>
      <c r="G155" s="16"/>
    </row>
    <row r="156" spans="1:7" x14ac:dyDescent="0.25">
      <c r="A156" s="13" t="s">
        <v>2932</v>
      </c>
      <c r="B156" s="31"/>
      <c r="C156" s="31" t="s">
        <v>363</v>
      </c>
      <c r="D156" s="44">
        <v>-17550</v>
      </c>
      <c r="E156" s="35">
        <v>-256.62</v>
      </c>
      <c r="F156" s="36">
        <v>-4.4860000000000004E-3</v>
      </c>
      <c r="G156" s="16"/>
    </row>
    <row r="157" spans="1:7" x14ac:dyDescent="0.25">
      <c r="A157" s="13" t="s">
        <v>2031</v>
      </c>
      <c r="B157" s="31"/>
      <c r="C157" s="31" t="s">
        <v>355</v>
      </c>
      <c r="D157" s="44">
        <v>-122850</v>
      </c>
      <c r="E157" s="35">
        <v>-262.95999999999998</v>
      </c>
      <c r="F157" s="36">
        <v>-4.5970000000000004E-3</v>
      </c>
      <c r="G157" s="16"/>
    </row>
    <row r="158" spans="1:7" x14ac:dyDescent="0.25">
      <c r="A158" s="13" t="s">
        <v>2052</v>
      </c>
      <c r="B158" s="31"/>
      <c r="C158" s="31" t="s">
        <v>425</v>
      </c>
      <c r="D158" s="44">
        <v>-74100</v>
      </c>
      <c r="E158" s="35">
        <v>-312</v>
      </c>
      <c r="F158" s="36">
        <v>-5.4539999999999996E-3</v>
      </c>
      <c r="G158" s="16"/>
    </row>
    <row r="159" spans="1:7" x14ac:dyDescent="0.25">
      <c r="A159" s="13" t="s">
        <v>2075</v>
      </c>
      <c r="B159" s="31"/>
      <c r="C159" s="31" t="s">
        <v>393</v>
      </c>
      <c r="D159" s="44">
        <v>-3520000</v>
      </c>
      <c r="E159" s="35">
        <v>-319.26</v>
      </c>
      <c r="F159" s="36">
        <v>-5.581E-3</v>
      </c>
      <c r="G159" s="16"/>
    </row>
    <row r="160" spans="1:7" x14ac:dyDescent="0.25">
      <c r="A160" s="13" t="s">
        <v>2073</v>
      </c>
      <c r="B160" s="31"/>
      <c r="C160" s="31" t="s">
        <v>539</v>
      </c>
      <c r="D160" s="44">
        <v>-9000</v>
      </c>
      <c r="E160" s="35">
        <v>-355.55</v>
      </c>
      <c r="F160" s="36">
        <v>-6.215E-3</v>
      </c>
      <c r="G160" s="16"/>
    </row>
    <row r="161" spans="1:7" x14ac:dyDescent="0.25">
      <c r="A161" s="13" t="s">
        <v>2074</v>
      </c>
      <c r="B161" s="31"/>
      <c r="C161" s="31" t="s">
        <v>355</v>
      </c>
      <c r="D161" s="44">
        <v>-38500</v>
      </c>
      <c r="E161" s="35">
        <v>-384.23</v>
      </c>
      <c r="F161" s="36">
        <v>-6.7169999999999999E-3</v>
      </c>
      <c r="G161" s="16"/>
    </row>
    <row r="162" spans="1:7" x14ac:dyDescent="0.25">
      <c r="A162" s="13" t="s">
        <v>2037</v>
      </c>
      <c r="B162" s="31"/>
      <c r="C162" s="31" t="s">
        <v>580</v>
      </c>
      <c r="D162" s="44">
        <v>-40500</v>
      </c>
      <c r="E162" s="35">
        <v>-384.71</v>
      </c>
      <c r="F162" s="36">
        <v>-6.7250000000000001E-3</v>
      </c>
      <c r="G162" s="16"/>
    </row>
    <row r="163" spans="1:7" x14ac:dyDescent="0.25">
      <c r="A163" s="13" t="s">
        <v>2064</v>
      </c>
      <c r="B163" s="31"/>
      <c r="C163" s="31" t="s">
        <v>355</v>
      </c>
      <c r="D163" s="44">
        <v>-400000</v>
      </c>
      <c r="E163" s="35">
        <v>-407.32</v>
      </c>
      <c r="F163" s="36">
        <v>-7.1199999999999996E-3</v>
      </c>
      <c r="G163" s="16"/>
    </row>
    <row r="164" spans="1:7" x14ac:dyDescent="0.25">
      <c r="A164" s="13" t="s">
        <v>2054</v>
      </c>
      <c r="B164" s="31"/>
      <c r="C164" s="31" t="s">
        <v>420</v>
      </c>
      <c r="D164" s="44">
        <v>-58850</v>
      </c>
      <c r="E164" s="35">
        <v>-423.31</v>
      </c>
      <c r="F164" s="36">
        <v>-7.4000000000000003E-3</v>
      </c>
      <c r="G164" s="16"/>
    </row>
    <row r="165" spans="1:7" x14ac:dyDescent="0.25">
      <c r="A165" s="13" t="s">
        <v>2952</v>
      </c>
      <c r="B165" s="31"/>
      <c r="C165" s="31" t="s">
        <v>417</v>
      </c>
      <c r="D165" s="44">
        <v>-121500</v>
      </c>
      <c r="E165" s="35">
        <v>-445.12</v>
      </c>
      <c r="F165" s="36">
        <v>-7.7809999999999997E-3</v>
      </c>
      <c r="G165" s="16"/>
    </row>
    <row r="166" spans="1:7" x14ac:dyDescent="0.25">
      <c r="A166" s="13" t="s">
        <v>2009</v>
      </c>
      <c r="B166" s="31"/>
      <c r="C166" s="31" t="s">
        <v>428</v>
      </c>
      <c r="D166" s="44">
        <v>-110400</v>
      </c>
      <c r="E166" s="35">
        <v>-489.07</v>
      </c>
      <c r="F166" s="36">
        <v>-8.5500000000000003E-3</v>
      </c>
      <c r="G166" s="16"/>
    </row>
    <row r="167" spans="1:7" x14ac:dyDescent="0.25">
      <c r="A167" s="13" t="s">
        <v>2023</v>
      </c>
      <c r="B167" s="31"/>
      <c r="C167" s="31" t="s">
        <v>417</v>
      </c>
      <c r="D167" s="44">
        <v>-151500</v>
      </c>
      <c r="E167" s="35">
        <v>-493.06</v>
      </c>
      <c r="F167" s="36">
        <v>-8.6189999999999999E-3</v>
      </c>
      <c r="G167" s="16"/>
    </row>
    <row r="168" spans="1:7" x14ac:dyDescent="0.25">
      <c r="A168" s="13" t="s">
        <v>2072</v>
      </c>
      <c r="B168" s="31"/>
      <c r="C168" s="31" t="s">
        <v>525</v>
      </c>
      <c r="D168" s="44">
        <v>-19750</v>
      </c>
      <c r="E168" s="35">
        <v>-497.42</v>
      </c>
      <c r="F168" s="36">
        <v>-8.6960000000000006E-3</v>
      </c>
      <c r="G168" s="16"/>
    </row>
    <row r="169" spans="1:7" x14ac:dyDescent="0.25">
      <c r="A169" s="13" t="s">
        <v>2070</v>
      </c>
      <c r="B169" s="31"/>
      <c r="C169" s="31" t="s">
        <v>393</v>
      </c>
      <c r="D169" s="44">
        <v>-31825</v>
      </c>
      <c r="E169" s="35">
        <v>-519.91</v>
      </c>
      <c r="F169" s="36">
        <v>-9.0889999999999999E-3</v>
      </c>
      <c r="G169" s="16"/>
    </row>
    <row r="170" spans="1:7" x14ac:dyDescent="0.25">
      <c r="A170" s="13" t="s">
        <v>2976</v>
      </c>
      <c r="B170" s="31"/>
      <c r="C170" s="31" t="s">
        <v>373</v>
      </c>
      <c r="D170" s="44">
        <v>-272000</v>
      </c>
      <c r="E170" s="35">
        <v>-602.75</v>
      </c>
      <c r="F170" s="36">
        <v>-1.0536999999999999E-2</v>
      </c>
      <c r="G170" s="16"/>
    </row>
    <row r="171" spans="1:7" x14ac:dyDescent="0.25">
      <c r="A171" s="13" t="s">
        <v>3009</v>
      </c>
      <c r="B171" s="31"/>
      <c r="C171" s="31" t="s">
        <v>1419</v>
      </c>
      <c r="D171" s="44">
        <v>-860625</v>
      </c>
      <c r="E171" s="35">
        <v>-629.29</v>
      </c>
      <c r="F171" s="36">
        <v>-1.1001E-2</v>
      </c>
      <c r="G171" s="16"/>
    </row>
    <row r="172" spans="1:7" x14ac:dyDescent="0.25">
      <c r="A172" s="13" t="s">
        <v>2033</v>
      </c>
      <c r="B172" s="31"/>
      <c r="C172" s="31" t="s">
        <v>425</v>
      </c>
      <c r="D172" s="44">
        <v>-417000</v>
      </c>
      <c r="E172" s="35">
        <v>-819.15</v>
      </c>
      <c r="F172" s="36">
        <v>-1.4319999999999999E-2</v>
      </c>
      <c r="G172" s="16"/>
    </row>
    <row r="173" spans="1:7" x14ac:dyDescent="0.25">
      <c r="A173" s="13" t="s">
        <v>2061</v>
      </c>
      <c r="B173" s="31"/>
      <c r="C173" s="31" t="s">
        <v>355</v>
      </c>
      <c r="D173" s="44">
        <v>-105750</v>
      </c>
      <c r="E173" s="35">
        <v>-820.41</v>
      </c>
      <c r="F173" s="36">
        <v>-1.4342000000000001E-2</v>
      </c>
      <c r="G173" s="16"/>
    </row>
    <row r="174" spans="1:7" x14ac:dyDescent="0.25">
      <c r="A174" s="13" t="s">
        <v>3008</v>
      </c>
      <c r="B174" s="31"/>
      <c r="C174" s="31" t="s">
        <v>501</v>
      </c>
      <c r="D174" s="44">
        <v>-23700</v>
      </c>
      <c r="E174" s="35">
        <v>-848.28</v>
      </c>
      <c r="F174" s="36">
        <v>-1.4829E-2</v>
      </c>
      <c r="G174" s="16"/>
    </row>
    <row r="175" spans="1:7" x14ac:dyDescent="0.25">
      <c r="A175" s="13" t="s">
        <v>2013</v>
      </c>
      <c r="B175" s="31"/>
      <c r="C175" s="31" t="s">
        <v>525</v>
      </c>
      <c r="D175" s="44">
        <v>-186300</v>
      </c>
      <c r="E175" s="35">
        <v>-961.12</v>
      </c>
      <c r="F175" s="36">
        <v>-1.6802000000000001E-2</v>
      </c>
      <c r="G175" s="16"/>
    </row>
    <row r="176" spans="1:7" x14ac:dyDescent="0.25">
      <c r="A176" s="13" t="s">
        <v>2069</v>
      </c>
      <c r="B176" s="31"/>
      <c r="C176" s="31" t="s">
        <v>545</v>
      </c>
      <c r="D176" s="44">
        <v>-247800</v>
      </c>
      <c r="E176" s="35">
        <v>-983.89</v>
      </c>
      <c r="F176" s="36">
        <v>-1.72E-2</v>
      </c>
      <c r="G176" s="16"/>
    </row>
    <row r="177" spans="1:7" x14ac:dyDescent="0.25">
      <c r="A177" s="13" t="s">
        <v>2076</v>
      </c>
      <c r="B177" s="31"/>
      <c r="C177" s="31" t="s">
        <v>355</v>
      </c>
      <c r="D177" s="44">
        <v>-111250</v>
      </c>
      <c r="E177" s="35">
        <v>-1101.8800000000001</v>
      </c>
      <c r="F177" s="36">
        <v>-1.9262999999999999E-2</v>
      </c>
      <c r="G177" s="16"/>
    </row>
    <row r="178" spans="1:7" x14ac:dyDescent="0.25">
      <c r="A178" s="13" t="s">
        <v>2026</v>
      </c>
      <c r="B178" s="31"/>
      <c r="C178" s="31" t="s">
        <v>1419</v>
      </c>
      <c r="D178" s="44">
        <v>-136000</v>
      </c>
      <c r="E178" s="35">
        <v>-1499.6</v>
      </c>
      <c r="F178" s="36">
        <v>-2.6216E-2</v>
      </c>
      <c r="G178" s="16"/>
    </row>
    <row r="179" spans="1:7" x14ac:dyDescent="0.25">
      <c r="A179" s="13" t="s">
        <v>2050</v>
      </c>
      <c r="B179" s="31"/>
      <c r="C179" s="31" t="s">
        <v>373</v>
      </c>
      <c r="D179" s="44">
        <v>-741000</v>
      </c>
      <c r="E179" s="35">
        <v>-2039.23</v>
      </c>
      <c r="F179" s="36">
        <v>-3.5650000000000001E-2</v>
      </c>
      <c r="G179" s="16"/>
    </row>
    <row r="180" spans="1:7" x14ac:dyDescent="0.25">
      <c r="A180" s="13" t="s">
        <v>2944</v>
      </c>
      <c r="B180" s="31"/>
      <c r="C180" s="31" t="s">
        <v>470</v>
      </c>
      <c r="D180" s="44">
        <v>-363140</v>
      </c>
      <c r="E180" s="35">
        <v>-2199.36</v>
      </c>
      <c r="F180" s="36">
        <v>-3.8448999999999997E-2</v>
      </c>
      <c r="G180" s="16"/>
    </row>
    <row r="181" spans="1:7" x14ac:dyDescent="0.25">
      <c r="A181" s="13" t="s">
        <v>2077</v>
      </c>
      <c r="B181" s="31"/>
      <c r="C181" s="31" t="s">
        <v>437</v>
      </c>
      <c r="D181" s="44">
        <v>-299500</v>
      </c>
      <c r="E181" s="35">
        <v>-3803.8</v>
      </c>
      <c r="F181" s="36">
        <v>-6.6499000000000003E-2</v>
      </c>
      <c r="G181" s="16"/>
    </row>
    <row r="182" spans="1:7" x14ac:dyDescent="0.25">
      <c r="A182" s="17" t="s">
        <v>230</v>
      </c>
      <c r="B182" s="32"/>
      <c r="C182" s="32"/>
      <c r="D182" s="18"/>
      <c r="E182" s="42">
        <v>-24250.23</v>
      </c>
      <c r="F182" s="43">
        <v>-0.42392299999999999</v>
      </c>
      <c r="G182" s="21"/>
    </row>
    <row r="183" spans="1:7" x14ac:dyDescent="0.25">
      <c r="A183" s="13"/>
      <c r="B183" s="31"/>
      <c r="C183" s="31"/>
      <c r="D183" s="14"/>
      <c r="E183" s="15"/>
      <c r="F183" s="16"/>
      <c r="G183" s="16"/>
    </row>
    <row r="184" spans="1:7" x14ac:dyDescent="0.25">
      <c r="A184" s="13"/>
      <c r="B184" s="31"/>
      <c r="C184" s="31"/>
      <c r="D184" s="14"/>
      <c r="E184" s="15"/>
      <c r="F184" s="16"/>
      <c r="G184" s="16"/>
    </row>
    <row r="185" spans="1:7" x14ac:dyDescent="0.25">
      <c r="A185" s="13"/>
      <c r="B185" s="31"/>
      <c r="C185" s="31"/>
      <c r="D185" s="14"/>
      <c r="E185" s="15"/>
      <c r="F185" s="16"/>
      <c r="G185" s="16"/>
    </row>
    <row r="186" spans="1:7" x14ac:dyDescent="0.25">
      <c r="A186" s="24" t="s">
        <v>237</v>
      </c>
      <c r="B186" s="33"/>
      <c r="C186" s="33"/>
      <c r="D186" s="25"/>
      <c r="E186" s="45">
        <v>-24250.23</v>
      </c>
      <c r="F186" s="46">
        <v>-0.42392299999999999</v>
      </c>
      <c r="G186" s="21"/>
    </row>
    <row r="187" spans="1:7" x14ac:dyDescent="0.25">
      <c r="A187" s="13"/>
      <c r="B187" s="31"/>
      <c r="C187" s="31"/>
      <c r="D187" s="14"/>
      <c r="E187" s="15"/>
      <c r="F187" s="16"/>
      <c r="G187" s="16"/>
    </row>
    <row r="188" spans="1:7" x14ac:dyDescent="0.25">
      <c r="A188" s="17" t="s">
        <v>131</v>
      </c>
      <c r="B188" s="31"/>
      <c r="C188" s="31"/>
      <c r="D188" s="14"/>
      <c r="E188" s="15"/>
      <c r="F188" s="16"/>
      <c r="G188" s="16"/>
    </row>
    <row r="189" spans="1:7" x14ac:dyDescent="0.25">
      <c r="A189" s="17" t="s">
        <v>132</v>
      </c>
      <c r="B189" s="31"/>
      <c r="C189" s="31"/>
      <c r="D189" s="14"/>
      <c r="E189" s="15"/>
      <c r="F189" s="16"/>
      <c r="G189" s="16"/>
    </row>
    <row r="190" spans="1:7" x14ac:dyDescent="0.25">
      <c r="A190" s="13" t="s">
        <v>1103</v>
      </c>
      <c r="B190" s="31" t="s">
        <v>1104</v>
      </c>
      <c r="C190" s="31" t="s">
        <v>135</v>
      </c>
      <c r="D190" s="14">
        <v>2500000</v>
      </c>
      <c r="E190" s="15">
        <v>2480.69</v>
      </c>
      <c r="F190" s="16">
        <v>4.3400000000000001E-2</v>
      </c>
      <c r="G190" s="16">
        <v>7.9600000000000004E-2</v>
      </c>
    </row>
    <row r="191" spans="1:7" x14ac:dyDescent="0.25">
      <c r="A191" s="13" t="s">
        <v>1101</v>
      </c>
      <c r="B191" s="31" t="s">
        <v>1102</v>
      </c>
      <c r="C191" s="31" t="s">
        <v>135</v>
      </c>
      <c r="D191" s="14">
        <v>1000000</v>
      </c>
      <c r="E191" s="15">
        <v>996.97</v>
      </c>
      <c r="F191" s="16">
        <v>1.7399999999999999E-2</v>
      </c>
      <c r="G191" s="16">
        <v>7.7246999999999996E-2</v>
      </c>
    </row>
    <row r="192" spans="1:7" x14ac:dyDescent="0.25">
      <c r="A192" s="13" t="s">
        <v>1109</v>
      </c>
      <c r="B192" s="31" t="s">
        <v>1110</v>
      </c>
      <c r="C192" s="31" t="s">
        <v>135</v>
      </c>
      <c r="D192" s="14">
        <v>500000</v>
      </c>
      <c r="E192" s="15">
        <v>498.83</v>
      </c>
      <c r="F192" s="16">
        <v>8.6999999999999994E-3</v>
      </c>
      <c r="G192" s="16">
        <v>7.7701000000000006E-2</v>
      </c>
    </row>
    <row r="193" spans="1:7" x14ac:dyDescent="0.25">
      <c r="A193" s="17" t="s">
        <v>230</v>
      </c>
      <c r="B193" s="32"/>
      <c r="C193" s="32"/>
      <c r="D193" s="18"/>
      <c r="E193" s="37">
        <v>3976.49</v>
      </c>
      <c r="F193" s="38">
        <v>6.9500000000000006E-2</v>
      </c>
      <c r="G193" s="21"/>
    </row>
    <row r="194" spans="1:7" x14ac:dyDescent="0.25">
      <c r="A194" s="13"/>
      <c r="B194" s="31"/>
      <c r="C194" s="31"/>
      <c r="D194" s="14"/>
      <c r="E194" s="15"/>
      <c r="F194" s="16"/>
      <c r="G194" s="16"/>
    </row>
    <row r="195" spans="1:7" x14ac:dyDescent="0.25">
      <c r="A195" s="17" t="s">
        <v>231</v>
      </c>
      <c r="B195" s="31"/>
      <c r="C195" s="31"/>
      <c r="D195" s="14"/>
      <c r="E195" s="15"/>
      <c r="F195" s="16"/>
      <c r="G195" s="16"/>
    </row>
    <row r="196" spans="1:7" x14ac:dyDescent="0.25">
      <c r="A196" s="13" t="s">
        <v>1263</v>
      </c>
      <c r="B196" s="31" t="s">
        <v>1264</v>
      </c>
      <c r="C196" s="31" t="s">
        <v>234</v>
      </c>
      <c r="D196" s="14">
        <v>2500000</v>
      </c>
      <c r="E196" s="15">
        <v>2568.36</v>
      </c>
      <c r="F196" s="16">
        <v>4.4900000000000002E-2</v>
      </c>
      <c r="G196" s="16">
        <v>6.8666000000000005E-2</v>
      </c>
    </row>
    <row r="197" spans="1:7" x14ac:dyDescent="0.25">
      <c r="A197" s="13" t="s">
        <v>1016</v>
      </c>
      <c r="B197" s="31" t="s">
        <v>1017</v>
      </c>
      <c r="C197" s="31" t="s">
        <v>234</v>
      </c>
      <c r="D197" s="14">
        <v>1000000</v>
      </c>
      <c r="E197" s="15">
        <v>1016.59</v>
      </c>
      <c r="F197" s="16">
        <v>1.78E-2</v>
      </c>
      <c r="G197" s="16">
        <v>6.7484000000000002E-2</v>
      </c>
    </row>
    <row r="198" spans="1:7" x14ac:dyDescent="0.25">
      <c r="A198" s="17" t="s">
        <v>230</v>
      </c>
      <c r="B198" s="32"/>
      <c r="C198" s="32"/>
      <c r="D198" s="18"/>
      <c r="E198" s="37">
        <v>3584.95</v>
      </c>
      <c r="F198" s="38">
        <v>6.2700000000000006E-2</v>
      </c>
      <c r="G198" s="21"/>
    </row>
    <row r="199" spans="1:7" x14ac:dyDescent="0.25">
      <c r="A199" s="13"/>
      <c r="B199" s="31"/>
      <c r="C199" s="31"/>
      <c r="D199" s="14"/>
      <c r="E199" s="15"/>
      <c r="F199" s="16"/>
      <c r="G199" s="16"/>
    </row>
    <row r="200" spans="1:7" x14ac:dyDescent="0.25">
      <c r="A200" s="17" t="s">
        <v>235</v>
      </c>
      <c r="B200" s="31"/>
      <c r="C200" s="31"/>
      <c r="D200" s="14"/>
      <c r="E200" s="15"/>
      <c r="F200" s="16"/>
      <c r="G200" s="16"/>
    </row>
    <row r="201" spans="1:7" x14ac:dyDescent="0.25">
      <c r="A201" s="17" t="s">
        <v>230</v>
      </c>
      <c r="B201" s="31"/>
      <c r="C201" s="31"/>
      <c r="D201" s="14"/>
      <c r="E201" s="39" t="s">
        <v>130</v>
      </c>
      <c r="F201" s="40" t="s">
        <v>130</v>
      </c>
      <c r="G201" s="16"/>
    </row>
    <row r="202" spans="1:7" x14ac:dyDescent="0.25">
      <c r="A202" s="13"/>
      <c r="B202" s="31"/>
      <c r="C202" s="31"/>
      <c r="D202" s="14"/>
      <c r="E202" s="15"/>
      <c r="F202" s="16"/>
      <c r="G202" s="16"/>
    </row>
    <row r="203" spans="1:7" x14ac:dyDescent="0.25">
      <c r="A203" s="17" t="s">
        <v>236</v>
      </c>
      <c r="B203" s="31"/>
      <c r="C203" s="31"/>
      <c r="D203" s="14"/>
      <c r="E203" s="15"/>
      <c r="F203" s="16"/>
      <c r="G203" s="16"/>
    </row>
    <row r="204" spans="1:7" x14ac:dyDescent="0.25">
      <c r="A204" s="17" t="s">
        <v>230</v>
      </c>
      <c r="B204" s="31"/>
      <c r="C204" s="31"/>
      <c r="D204" s="14"/>
      <c r="E204" s="39" t="s">
        <v>130</v>
      </c>
      <c r="F204" s="40" t="s">
        <v>130</v>
      </c>
      <c r="G204" s="16"/>
    </row>
    <row r="205" spans="1:7" x14ac:dyDescent="0.25">
      <c r="A205" s="13"/>
      <c r="B205" s="31"/>
      <c r="C205" s="31"/>
      <c r="D205" s="14"/>
      <c r="E205" s="15"/>
      <c r="F205" s="16"/>
      <c r="G205" s="16"/>
    </row>
    <row r="206" spans="1:7" x14ac:dyDescent="0.25">
      <c r="A206" s="24" t="s">
        <v>237</v>
      </c>
      <c r="B206" s="33"/>
      <c r="C206" s="33"/>
      <c r="D206" s="25"/>
      <c r="E206" s="19">
        <v>7561.44</v>
      </c>
      <c r="F206" s="20">
        <v>0.13220000000000001</v>
      </c>
      <c r="G206" s="21"/>
    </row>
    <row r="207" spans="1:7" x14ac:dyDescent="0.25">
      <c r="A207" s="13"/>
      <c r="B207" s="31"/>
      <c r="C207" s="31"/>
      <c r="D207" s="14"/>
      <c r="E207" s="15"/>
      <c r="F207" s="16"/>
      <c r="G207" s="16"/>
    </row>
    <row r="208" spans="1:7" x14ac:dyDescent="0.25">
      <c r="A208" s="17" t="s">
        <v>610</v>
      </c>
      <c r="B208" s="31"/>
      <c r="C208" s="31"/>
      <c r="D208" s="14"/>
      <c r="E208" s="15"/>
      <c r="F208" s="16"/>
      <c r="G208" s="16"/>
    </row>
    <row r="209" spans="1:7" x14ac:dyDescent="0.25">
      <c r="A209" s="17" t="s">
        <v>755</v>
      </c>
      <c r="B209" s="31"/>
      <c r="C209" s="31"/>
      <c r="D209" s="14"/>
      <c r="E209" s="15"/>
      <c r="F209" s="16"/>
      <c r="G209" s="16"/>
    </row>
    <row r="210" spans="1:7" x14ac:dyDescent="0.25">
      <c r="A210" s="13" t="s">
        <v>1111</v>
      </c>
      <c r="B210" s="31" t="s">
        <v>1112</v>
      </c>
      <c r="C210" s="31" t="s">
        <v>758</v>
      </c>
      <c r="D210" s="14">
        <v>5000000</v>
      </c>
      <c r="E210" s="15">
        <v>4953.4399999999996</v>
      </c>
      <c r="F210" s="16">
        <v>8.6599999999999996E-2</v>
      </c>
      <c r="G210" s="16">
        <v>7.2996000000000005E-2</v>
      </c>
    </row>
    <row r="211" spans="1:7" x14ac:dyDescent="0.25">
      <c r="A211" s="17" t="s">
        <v>230</v>
      </c>
      <c r="B211" s="32"/>
      <c r="C211" s="32"/>
      <c r="D211" s="18"/>
      <c r="E211" s="37">
        <v>4953.4399999999996</v>
      </c>
      <c r="F211" s="38">
        <v>8.6599999999999996E-2</v>
      </c>
      <c r="G211" s="21"/>
    </row>
    <row r="212" spans="1:7" x14ac:dyDescent="0.25">
      <c r="A212" s="13"/>
      <c r="B212" s="31"/>
      <c r="C212" s="31"/>
      <c r="D212" s="14"/>
      <c r="E212" s="15"/>
      <c r="F212" s="16"/>
      <c r="G212" s="16"/>
    </row>
    <row r="213" spans="1:7" x14ac:dyDescent="0.25">
      <c r="A213" s="24" t="s">
        <v>237</v>
      </c>
      <c r="B213" s="33"/>
      <c r="C213" s="33"/>
      <c r="D213" s="25"/>
      <c r="E213" s="19">
        <v>4953.4399999999996</v>
      </c>
      <c r="F213" s="20">
        <v>8.6599999999999996E-2</v>
      </c>
      <c r="G213" s="21"/>
    </row>
    <row r="214" spans="1:7" x14ac:dyDescent="0.25">
      <c r="A214" s="13"/>
      <c r="B214" s="31"/>
      <c r="C214" s="31"/>
      <c r="D214" s="14"/>
      <c r="E214" s="15"/>
      <c r="F214" s="16"/>
      <c r="G214" s="16"/>
    </row>
    <row r="215" spans="1:7" x14ac:dyDescent="0.25">
      <c r="A215" s="13"/>
      <c r="B215" s="31"/>
      <c r="C215" s="31"/>
      <c r="D215" s="14"/>
      <c r="E215" s="15"/>
      <c r="F215" s="16"/>
      <c r="G215" s="16"/>
    </row>
    <row r="216" spans="1:7" x14ac:dyDescent="0.25">
      <c r="A216" s="17" t="s">
        <v>334</v>
      </c>
      <c r="B216" s="31"/>
      <c r="C216" s="31"/>
      <c r="D216" s="14"/>
      <c r="E216" s="15"/>
      <c r="F216" s="16"/>
      <c r="G216" s="16"/>
    </row>
    <row r="217" spans="1:7" x14ac:dyDescent="0.25">
      <c r="A217" s="13" t="s">
        <v>1117</v>
      </c>
      <c r="B217" s="31" t="s">
        <v>1118</v>
      </c>
      <c r="C217" s="31"/>
      <c r="D217" s="14">
        <v>5.3E-3</v>
      </c>
      <c r="E217" s="15">
        <v>0</v>
      </c>
      <c r="F217" s="16">
        <v>0</v>
      </c>
      <c r="G217" s="16"/>
    </row>
    <row r="218" spans="1:7" x14ac:dyDescent="0.25">
      <c r="A218" s="13"/>
      <c r="B218" s="31"/>
      <c r="C218" s="31"/>
      <c r="D218" s="14"/>
      <c r="E218" s="15"/>
      <c r="F218" s="16"/>
      <c r="G218" s="16"/>
    </row>
    <row r="219" spans="1:7" x14ac:dyDescent="0.25">
      <c r="A219" s="24" t="s">
        <v>237</v>
      </c>
      <c r="B219" s="33"/>
      <c r="C219" s="33"/>
      <c r="D219" s="25"/>
      <c r="E219" s="19">
        <v>0</v>
      </c>
      <c r="F219" s="20">
        <v>0</v>
      </c>
      <c r="G219" s="21"/>
    </row>
    <row r="220" spans="1:7" x14ac:dyDescent="0.25">
      <c r="A220" s="13"/>
      <c r="B220" s="31"/>
      <c r="C220" s="31"/>
      <c r="D220" s="14"/>
      <c r="E220" s="15"/>
      <c r="F220" s="16"/>
      <c r="G220" s="16"/>
    </row>
    <row r="221" spans="1:7" x14ac:dyDescent="0.25">
      <c r="A221" s="17" t="s">
        <v>238</v>
      </c>
      <c r="B221" s="31"/>
      <c r="C221" s="31"/>
      <c r="D221" s="14"/>
      <c r="E221" s="15"/>
      <c r="F221" s="16"/>
      <c r="G221" s="16"/>
    </row>
    <row r="222" spans="1:7" x14ac:dyDescent="0.25">
      <c r="A222" s="13" t="s">
        <v>239</v>
      </c>
      <c r="B222" s="31"/>
      <c r="C222" s="31"/>
      <c r="D222" s="14"/>
      <c r="E222" s="15">
        <v>5204.1899999999996</v>
      </c>
      <c r="F222" s="16">
        <v>9.0999999999999998E-2</v>
      </c>
      <c r="G222" s="16">
        <v>6.5728999999999996E-2</v>
      </c>
    </row>
    <row r="223" spans="1:7" x14ac:dyDescent="0.25">
      <c r="A223" s="17" t="s">
        <v>230</v>
      </c>
      <c r="B223" s="32"/>
      <c r="C223" s="32"/>
      <c r="D223" s="18"/>
      <c r="E223" s="37">
        <v>5204.1899999999996</v>
      </c>
      <c r="F223" s="38">
        <v>9.0999999999999998E-2</v>
      </c>
      <c r="G223" s="21"/>
    </row>
    <row r="224" spans="1:7" x14ac:dyDescent="0.25">
      <c r="A224" s="13"/>
      <c r="B224" s="31"/>
      <c r="C224" s="31"/>
      <c r="D224" s="14"/>
      <c r="E224" s="15"/>
      <c r="F224" s="16"/>
      <c r="G224" s="16"/>
    </row>
    <row r="225" spans="1:7" x14ac:dyDescent="0.25">
      <c r="A225" s="24" t="s">
        <v>237</v>
      </c>
      <c r="B225" s="33"/>
      <c r="C225" s="33"/>
      <c r="D225" s="25"/>
      <c r="E225" s="19">
        <v>5204.1899999999996</v>
      </c>
      <c r="F225" s="20">
        <v>9.0999999999999998E-2</v>
      </c>
      <c r="G225" s="21"/>
    </row>
    <row r="226" spans="1:7" x14ac:dyDescent="0.25">
      <c r="A226" s="13" t="s">
        <v>240</v>
      </c>
      <c r="B226" s="31"/>
      <c r="C226" s="31"/>
      <c r="D226" s="14"/>
      <c r="E226" s="15">
        <v>203.3596599</v>
      </c>
      <c r="F226" s="16">
        <v>3.555E-3</v>
      </c>
      <c r="G226" s="16"/>
    </row>
    <row r="227" spans="1:7" x14ac:dyDescent="0.25">
      <c r="A227" s="13" t="s">
        <v>241</v>
      </c>
      <c r="B227" s="31"/>
      <c r="C227" s="31"/>
      <c r="D227" s="14"/>
      <c r="E227" s="15">
        <v>73.870340100000007</v>
      </c>
      <c r="F227" s="16">
        <v>1.745E-3</v>
      </c>
      <c r="G227" s="16">
        <v>6.5728999999999996E-2</v>
      </c>
    </row>
    <row r="228" spans="1:7" x14ac:dyDescent="0.25">
      <c r="A228" s="26" t="s">
        <v>242</v>
      </c>
      <c r="B228" s="34"/>
      <c r="C228" s="34"/>
      <c r="D228" s="27"/>
      <c r="E228" s="28">
        <v>57200.77</v>
      </c>
      <c r="F228" s="29">
        <v>1</v>
      </c>
      <c r="G228" s="29"/>
    </row>
    <row r="230" spans="1:7" x14ac:dyDescent="0.25">
      <c r="A230" s="1" t="s">
        <v>492</v>
      </c>
    </row>
    <row r="231" spans="1:7" x14ac:dyDescent="0.25">
      <c r="A231" s="1" t="s">
        <v>766</v>
      </c>
    </row>
    <row r="232" spans="1:7" x14ac:dyDescent="0.25">
      <c r="A232" s="1" t="s">
        <v>243</v>
      </c>
    </row>
    <row r="233" spans="1:7" x14ac:dyDescent="0.25">
      <c r="A233" s="1" t="s">
        <v>244</v>
      </c>
    </row>
    <row r="234" spans="1:7" x14ac:dyDescent="0.25">
      <c r="A234" s="48" t="s">
        <v>245</v>
      </c>
      <c r="B234" s="3" t="s">
        <v>130</v>
      </c>
    </row>
    <row r="235" spans="1:7" x14ac:dyDescent="0.25">
      <c r="A235" t="s">
        <v>246</v>
      </c>
    </row>
    <row r="236" spans="1:7" x14ac:dyDescent="0.25">
      <c r="A236" t="s">
        <v>337</v>
      </c>
      <c r="B236" t="s">
        <v>248</v>
      </c>
      <c r="C236" t="s">
        <v>248</v>
      </c>
    </row>
    <row r="237" spans="1:7" x14ac:dyDescent="0.25">
      <c r="B237" s="49">
        <v>45657</v>
      </c>
      <c r="C237" s="49">
        <v>45688</v>
      </c>
    </row>
    <row r="238" spans="1:7" x14ac:dyDescent="0.25">
      <c r="A238" t="s">
        <v>1270</v>
      </c>
      <c r="B238">
        <v>26.552900000000001</v>
      </c>
      <c r="C238">
        <v>26.378799999999998</v>
      </c>
    </row>
    <row r="239" spans="1:7" x14ac:dyDescent="0.25">
      <c r="A239" t="s">
        <v>338</v>
      </c>
      <c r="B239">
        <v>26.542400000000001</v>
      </c>
      <c r="C239">
        <v>26.368200000000002</v>
      </c>
    </row>
    <row r="240" spans="1:7" x14ac:dyDescent="0.25">
      <c r="A240" t="s">
        <v>339</v>
      </c>
      <c r="B240">
        <v>19.2941</v>
      </c>
      <c r="C240">
        <v>19.1675</v>
      </c>
    </row>
    <row r="241" spans="1:4" x14ac:dyDescent="0.25">
      <c r="A241" t="s">
        <v>1274</v>
      </c>
      <c r="B241">
        <v>16.087800000000001</v>
      </c>
      <c r="C241">
        <v>15.9018</v>
      </c>
    </row>
    <row r="242" spans="1:4" x14ac:dyDescent="0.25">
      <c r="A242" t="s">
        <v>1276</v>
      </c>
      <c r="B242" t="s">
        <v>1271</v>
      </c>
      <c r="C242" t="s">
        <v>1272</v>
      </c>
    </row>
    <row r="243" spans="1:4" x14ac:dyDescent="0.25">
      <c r="A243" t="s">
        <v>340</v>
      </c>
      <c r="B243">
        <v>24.177099999999999</v>
      </c>
      <c r="C243">
        <v>23.998000000000001</v>
      </c>
    </row>
    <row r="244" spans="1:4" x14ac:dyDescent="0.25">
      <c r="A244" t="s">
        <v>341</v>
      </c>
      <c r="B244">
        <v>16.709800000000001</v>
      </c>
      <c r="C244">
        <v>16.585999999999999</v>
      </c>
    </row>
    <row r="245" spans="1:4" x14ac:dyDescent="0.25">
      <c r="A245" t="s">
        <v>1278</v>
      </c>
      <c r="B245">
        <v>14.341799999999999</v>
      </c>
      <c r="C245">
        <v>14.155099999999999</v>
      </c>
    </row>
    <row r="246" spans="1:4" x14ac:dyDescent="0.25">
      <c r="A246" t="s">
        <v>1280</v>
      </c>
    </row>
    <row r="248" spans="1:4" x14ac:dyDescent="0.25">
      <c r="A248" t="s">
        <v>1119</v>
      </c>
    </row>
    <row r="250" spans="1:4" x14ac:dyDescent="0.25">
      <c r="A250" s="51" t="s">
        <v>1120</v>
      </c>
      <c r="B250" s="51" t="s">
        <v>1121</v>
      </c>
      <c r="C250" s="51" t="s">
        <v>1122</v>
      </c>
      <c r="D250" s="51" t="s">
        <v>1123</v>
      </c>
    </row>
    <row r="251" spans="1:4" x14ac:dyDescent="0.25">
      <c r="A251" s="51" t="s">
        <v>1283</v>
      </c>
      <c r="B251" s="51"/>
      <c r="C251" s="51">
        <v>0.08</v>
      </c>
      <c r="D251" s="51">
        <v>0.08</v>
      </c>
    </row>
    <row r="252" spans="1:4" x14ac:dyDescent="0.25">
      <c r="A252" s="51" t="s">
        <v>1286</v>
      </c>
      <c r="B252" s="51"/>
      <c r="C252" s="51">
        <v>0.08</v>
      </c>
      <c r="D252" s="51">
        <v>0.08</v>
      </c>
    </row>
    <row r="254" spans="1:4" x14ac:dyDescent="0.25">
      <c r="A254" t="s">
        <v>251</v>
      </c>
      <c r="B254" s="3" t="s">
        <v>130</v>
      </c>
    </row>
    <row r="255" spans="1:4" ht="30" customHeight="1" x14ac:dyDescent="0.25">
      <c r="A255" s="48" t="s">
        <v>252</v>
      </c>
      <c r="B255" s="3" t="s">
        <v>130</v>
      </c>
    </row>
    <row r="256" spans="1:4" ht="30" customHeight="1" x14ac:dyDescent="0.25">
      <c r="A256" s="48" t="s">
        <v>253</v>
      </c>
      <c r="B256" s="3" t="s">
        <v>130</v>
      </c>
    </row>
    <row r="257" spans="1:4" x14ac:dyDescent="0.25">
      <c r="A257" t="s">
        <v>495</v>
      </c>
      <c r="B257" s="50">
        <v>6.5507</v>
      </c>
    </row>
    <row r="258" spans="1:4" ht="45" customHeight="1" x14ac:dyDescent="0.25">
      <c r="A258" s="48" t="s">
        <v>255</v>
      </c>
      <c r="B258" s="3">
        <v>123.669</v>
      </c>
    </row>
    <row r="259" spans="1:4" x14ac:dyDescent="0.25">
      <c r="B259" s="3"/>
    </row>
    <row r="260" spans="1:4" ht="30" customHeight="1" x14ac:dyDescent="0.25">
      <c r="A260" s="48" t="s">
        <v>256</v>
      </c>
      <c r="B260" s="3" t="s">
        <v>130</v>
      </c>
    </row>
    <row r="261" spans="1:4" ht="30" customHeight="1" x14ac:dyDescent="0.25">
      <c r="A261" s="48" t="s">
        <v>257</v>
      </c>
      <c r="B261" t="s">
        <v>130</v>
      </c>
    </row>
    <row r="262" spans="1:4" ht="30" customHeight="1" x14ac:dyDescent="0.25">
      <c r="A262" s="48" t="s">
        <v>258</v>
      </c>
      <c r="B262" s="3" t="s">
        <v>130</v>
      </c>
    </row>
    <row r="263" spans="1:4" ht="30" customHeight="1" x14ac:dyDescent="0.25">
      <c r="A263" s="48" t="s">
        <v>259</v>
      </c>
      <c r="B263" s="3" t="s">
        <v>130</v>
      </c>
    </row>
    <row r="265" spans="1:4" ht="69.95" customHeight="1" x14ac:dyDescent="0.25">
      <c r="A265" s="75" t="s">
        <v>269</v>
      </c>
      <c r="B265" s="75" t="s">
        <v>270</v>
      </c>
      <c r="C265" s="75" t="s">
        <v>4</v>
      </c>
      <c r="D265" s="75" t="s">
        <v>5</v>
      </c>
    </row>
    <row r="266" spans="1:4" ht="69.95" customHeight="1" x14ac:dyDescent="0.25">
      <c r="A266" s="75" t="s">
        <v>3093</v>
      </c>
      <c r="B266" s="75"/>
      <c r="C266" s="75" t="s">
        <v>109</v>
      </c>
      <c r="D26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152"/>
  <sheetViews>
    <sheetView showGridLines="0" workbookViewId="0">
      <pane ySplit="4" topLeftCell="A129" activePane="bottomLeft" state="frozen"/>
      <selection pane="bottomLeft" activeCell="C138" sqref="C138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3094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3095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369</v>
      </c>
      <c r="B8" s="31" t="s">
        <v>370</v>
      </c>
      <c r="C8" s="31" t="s">
        <v>355</v>
      </c>
      <c r="D8" s="14">
        <v>739561</v>
      </c>
      <c r="E8" s="15">
        <v>12563.29</v>
      </c>
      <c r="F8" s="16">
        <v>5.0099999999999999E-2</v>
      </c>
      <c r="G8" s="16"/>
    </row>
    <row r="9" spans="1:8" x14ac:dyDescent="0.25">
      <c r="A9" s="13" t="s">
        <v>506</v>
      </c>
      <c r="B9" s="31" t="s">
        <v>507</v>
      </c>
      <c r="C9" s="31" t="s">
        <v>376</v>
      </c>
      <c r="D9" s="14">
        <v>577493</v>
      </c>
      <c r="E9" s="15">
        <v>10855.71</v>
      </c>
      <c r="F9" s="16">
        <v>4.3299999999999998E-2</v>
      </c>
      <c r="G9" s="16"/>
    </row>
    <row r="10" spans="1:8" x14ac:dyDescent="0.25">
      <c r="A10" s="13" t="s">
        <v>353</v>
      </c>
      <c r="B10" s="31" t="s">
        <v>354</v>
      </c>
      <c r="C10" s="31" t="s">
        <v>355</v>
      </c>
      <c r="D10" s="14">
        <v>793931</v>
      </c>
      <c r="E10" s="15">
        <v>9946.3700000000008</v>
      </c>
      <c r="F10" s="16">
        <v>3.9699999999999999E-2</v>
      </c>
      <c r="G10" s="16"/>
    </row>
    <row r="11" spans="1:8" x14ac:dyDescent="0.25">
      <c r="A11" s="13" t="s">
        <v>499</v>
      </c>
      <c r="B11" s="31" t="s">
        <v>500</v>
      </c>
      <c r="C11" s="31" t="s">
        <v>501</v>
      </c>
      <c r="D11" s="14">
        <v>180067</v>
      </c>
      <c r="E11" s="15">
        <v>6423.71</v>
      </c>
      <c r="F11" s="16">
        <v>2.5600000000000001E-2</v>
      </c>
      <c r="G11" s="16"/>
    </row>
    <row r="12" spans="1:8" x14ac:dyDescent="0.25">
      <c r="A12" s="13" t="s">
        <v>438</v>
      </c>
      <c r="B12" s="31" t="s">
        <v>439</v>
      </c>
      <c r="C12" s="31" t="s">
        <v>440</v>
      </c>
      <c r="D12" s="14">
        <v>248897</v>
      </c>
      <c r="E12" s="15">
        <v>5421.97</v>
      </c>
      <c r="F12" s="16">
        <v>2.1600000000000001E-2</v>
      </c>
      <c r="G12" s="16"/>
    </row>
    <row r="13" spans="1:8" x14ac:dyDescent="0.25">
      <c r="A13" s="13" t="s">
        <v>535</v>
      </c>
      <c r="B13" s="31" t="s">
        <v>536</v>
      </c>
      <c r="C13" s="31" t="s">
        <v>420</v>
      </c>
      <c r="D13" s="14">
        <v>165104</v>
      </c>
      <c r="E13" s="15">
        <v>4936.3599999999997</v>
      </c>
      <c r="F13" s="16">
        <v>1.9699999999999999E-2</v>
      </c>
      <c r="G13" s="16"/>
    </row>
    <row r="14" spans="1:8" x14ac:dyDescent="0.25">
      <c r="A14" s="13" t="s">
        <v>623</v>
      </c>
      <c r="B14" s="31" t="s">
        <v>624</v>
      </c>
      <c r="C14" s="31" t="s">
        <v>368</v>
      </c>
      <c r="D14" s="14">
        <v>29258</v>
      </c>
      <c r="E14" s="15">
        <v>4384.59</v>
      </c>
      <c r="F14" s="16">
        <v>1.7500000000000002E-2</v>
      </c>
      <c r="G14" s="16"/>
    </row>
    <row r="15" spans="1:8" x14ac:dyDescent="0.25">
      <c r="A15" s="13" t="s">
        <v>451</v>
      </c>
      <c r="B15" s="31" t="s">
        <v>452</v>
      </c>
      <c r="C15" s="31" t="s">
        <v>376</v>
      </c>
      <c r="D15" s="14">
        <v>52933</v>
      </c>
      <c r="E15" s="15">
        <v>4374.3</v>
      </c>
      <c r="F15" s="16">
        <v>1.7500000000000002E-2</v>
      </c>
      <c r="G15" s="16"/>
    </row>
    <row r="16" spans="1:8" x14ac:dyDescent="0.25">
      <c r="A16" s="13" t="s">
        <v>513</v>
      </c>
      <c r="B16" s="31" t="s">
        <v>514</v>
      </c>
      <c r="C16" s="31" t="s">
        <v>393</v>
      </c>
      <c r="D16" s="14">
        <v>251398</v>
      </c>
      <c r="E16" s="15">
        <v>4088.49</v>
      </c>
      <c r="F16" s="16">
        <v>1.6299999999999999E-2</v>
      </c>
      <c r="G16" s="16"/>
    </row>
    <row r="17" spans="1:7" x14ac:dyDescent="0.25">
      <c r="A17" s="13" t="s">
        <v>387</v>
      </c>
      <c r="B17" s="31" t="s">
        <v>388</v>
      </c>
      <c r="C17" s="31" t="s">
        <v>376</v>
      </c>
      <c r="D17" s="14">
        <v>65929</v>
      </c>
      <c r="E17" s="15">
        <v>3977.23</v>
      </c>
      <c r="F17" s="16">
        <v>1.5900000000000001E-2</v>
      </c>
      <c r="G17" s="16"/>
    </row>
    <row r="18" spans="1:7" x14ac:dyDescent="0.25">
      <c r="A18" s="13" t="s">
        <v>406</v>
      </c>
      <c r="B18" s="31" t="s">
        <v>407</v>
      </c>
      <c r="C18" s="31" t="s">
        <v>352</v>
      </c>
      <c r="D18" s="14">
        <v>68712</v>
      </c>
      <c r="E18" s="15">
        <v>3939.22</v>
      </c>
      <c r="F18" s="16">
        <v>1.5699999999999999E-2</v>
      </c>
      <c r="G18" s="16"/>
    </row>
    <row r="19" spans="1:7" x14ac:dyDescent="0.25">
      <c r="A19" s="13" t="s">
        <v>389</v>
      </c>
      <c r="B19" s="31" t="s">
        <v>390</v>
      </c>
      <c r="C19" s="31" t="s">
        <v>373</v>
      </c>
      <c r="D19" s="14">
        <v>65738</v>
      </c>
      <c r="E19" s="15">
        <v>3782.04</v>
      </c>
      <c r="F19" s="16">
        <v>1.5100000000000001E-2</v>
      </c>
      <c r="G19" s="16"/>
    </row>
    <row r="20" spans="1:7" x14ac:dyDescent="0.25">
      <c r="A20" s="13" t="s">
        <v>471</v>
      </c>
      <c r="B20" s="31" t="s">
        <v>472</v>
      </c>
      <c r="C20" s="31" t="s">
        <v>473</v>
      </c>
      <c r="D20" s="14">
        <v>895291</v>
      </c>
      <c r="E20" s="15">
        <v>3764.25</v>
      </c>
      <c r="F20" s="16">
        <v>1.4999999999999999E-2</v>
      </c>
      <c r="G20" s="16"/>
    </row>
    <row r="21" spans="1:7" x14ac:dyDescent="0.25">
      <c r="A21" s="13" t="s">
        <v>517</v>
      </c>
      <c r="B21" s="31" t="s">
        <v>518</v>
      </c>
      <c r="C21" s="31" t="s">
        <v>417</v>
      </c>
      <c r="D21" s="14">
        <v>1113565</v>
      </c>
      <c r="E21" s="15">
        <v>3607.95</v>
      </c>
      <c r="F21" s="16">
        <v>1.44E-2</v>
      </c>
      <c r="G21" s="16"/>
    </row>
    <row r="22" spans="1:7" x14ac:dyDescent="0.25">
      <c r="A22" s="13" t="s">
        <v>807</v>
      </c>
      <c r="B22" s="31" t="s">
        <v>808</v>
      </c>
      <c r="C22" s="31" t="s">
        <v>368</v>
      </c>
      <c r="D22" s="14">
        <v>99175</v>
      </c>
      <c r="E22" s="15">
        <v>3461.46</v>
      </c>
      <c r="F22" s="16">
        <v>1.38E-2</v>
      </c>
      <c r="G22" s="16"/>
    </row>
    <row r="23" spans="1:7" x14ac:dyDescent="0.25">
      <c r="A23" s="13" t="s">
        <v>374</v>
      </c>
      <c r="B23" s="31" t="s">
        <v>375</v>
      </c>
      <c r="C23" s="31" t="s">
        <v>376</v>
      </c>
      <c r="D23" s="14">
        <v>196532</v>
      </c>
      <c r="E23" s="15">
        <v>3391.06</v>
      </c>
      <c r="F23" s="16">
        <v>1.35E-2</v>
      </c>
      <c r="G23" s="16"/>
    </row>
    <row r="24" spans="1:7" x14ac:dyDescent="0.25">
      <c r="A24" s="13" t="s">
        <v>429</v>
      </c>
      <c r="B24" s="31" t="s">
        <v>430</v>
      </c>
      <c r="C24" s="31" t="s">
        <v>363</v>
      </c>
      <c r="D24" s="14">
        <v>192950</v>
      </c>
      <c r="E24" s="15">
        <v>3364.95</v>
      </c>
      <c r="F24" s="16">
        <v>1.34E-2</v>
      </c>
      <c r="G24" s="16"/>
    </row>
    <row r="25" spans="1:7" x14ac:dyDescent="0.25">
      <c r="A25" s="13" t="s">
        <v>2164</v>
      </c>
      <c r="B25" s="31" t="s">
        <v>2165</v>
      </c>
      <c r="C25" s="31" t="s">
        <v>360</v>
      </c>
      <c r="D25" s="14">
        <v>538790</v>
      </c>
      <c r="E25" s="15">
        <v>3282.31</v>
      </c>
      <c r="F25" s="16">
        <v>1.3100000000000001E-2</v>
      </c>
      <c r="G25" s="16"/>
    </row>
    <row r="26" spans="1:7" x14ac:dyDescent="0.25">
      <c r="A26" s="13" t="s">
        <v>789</v>
      </c>
      <c r="B26" s="31" t="s">
        <v>790</v>
      </c>
      <c r="C26" s="31" t="s">
        <v>355</v>
      </c>
      <c r="D26" s="14">
        <v>1367359</v>
      </c>
      <c r="E26" s="15">
        <v>3257.32</v>
      </c>
      <c r="F26" s="16">
        <v>1.2999999999999999E-2</v>
      </c>
      <c r="G26" s="16"/>
    </row>
    <row r="27" spans="1:7" x14ac:dyDescent="0.25">
      <c r="A27" s="13" t="s">
        <v>791</v>
      </c>
      <c r="B27" s="31" t="s">
        <v>792</v>
      </c>
      <c r="C27" s="31" t="s">
        <v>550</v>
      </c>
      <c r="D27" s="14">
        <v>469522</v>
      </c>
      <c r="E27" s="15">
        <v>3244.4</v>
      </c>
      <c r="F27" s="16">
        <v>1.29E-2</v>
      </c>
      <c r="G27" s="16"/>
    </row>
    <row r="28" spans="1:7" x14ac:dyDescent="0.25">
      <c r="A28" s="13" t="s">
        <v>431</v>
      </c>
      <c r="B28" s="31" t="s">
        <v>432</v>
      </c>
      <c r="C28" s="31" t="s">
        <v>425</v>
      </c>
      <c r="D28" s="14">
        <v>67027</v>
      </c>
      <c r="E28" s="15">
        <v>3094.64</v>
      </c>
      <c r="F28" s="16">
        <v>1.24E-2</v>
      </c>
      <c r="G28" s="16"/>
    </row>
    <row r="29" spans="1:7" x14ac:dyDescent="0.25">
      <c r="A29" s="13" t="s">
        <v>382</v>
      </c>
      <c r="B29" s="31" t="s">
        <v>383</v>
      </c>
      <c r="C29" s="31" t="s">
        <v>355</v>
      </c>
      <c r="D29" s="14">
        <v>383438</v>
      </c>
      <c r="E29" s="15">
        <v>2963.59</v>
      </c>
      <c r="F29" s="16">
        <v>1.18E-2</v>
      </c>
      <c r="G29" s="16"/>
    </row>
    <row r="30" spans="1:7" x14ac:dyDescent="0.25">
      <c r="A30" s="13" t="s">
        <v>811</v>
      </c>
      <c r="B30" s="31" t="s">
        <v>812</v>
      </c>
      <c r="C30" s="31" t="s">
        <v>459</v>
      </c>
      <c r="D30" s="14">
        <v>61149</v>
      </c>
      <c r="E30" s="15">
        <v>2930.47</v>
      </c>
      <c r="F30" s="16">
        <v>1.17E-2</v>
      </c>
      <c r="G30" s="16"/>
    </row>
    <row r="31" spans="1:7" x14ac:dyDescent="0.25">
      <c r="A31" s="13" t="s">
        <v>849</v>
      </c>
      <c r="B31" s="31" t="s">
        <v>850</v>
      </c>
      <c r="C31" s="31" t="s">
        <v>363</v>
      </c>
      <c r="D31" s="14">
        <v>315622</v>
      </c>
      <c r="E31" s="15">
        <v>2904.2</v>
      </c>
      <c r="F31" s="16">
        <v>1.1599999999999999E-2</v>
      </c>
      <c r="G31" s="16"/>
    </row>
    <row r="32" spans="1:7" x14ac:dyDescent="0.25">
      <c r="A32" s="13" t="s">
        <v>833</v>
      </c>
      <c r="B32" s="31" t="s">
        <v>834</v>
      </c>
      <c r="C32" s="31" t="s">
        <v>425</v>
      </c>
      <c r="D32" s="14">
        <v>283008</v>
      </c>
      <c r="E32" s="15">
        <v>2818.62</v>
      </c>
      <c r="F32" s="16">
        <v>1.12E-2</v>
      </c>
      <c r="G32" s="16"/>
    </row>
    <row r="33" spans="1:7" x14ac:dyDescent="0.25">
      <c r="A33" s="13" t="s">
        <v>401</v>
      </c>
      <c r="B33" s="31" t="s">
        <v>402</v>
      </c>
      <c r="C33" s="31" t="s">
        <v>403</v>
      </c>
      <c r="D33" s="14">
        <v>158618</v>
      </c>
      <c r="E33" s="15">
        <v>2739.02</v>
      </c>
      <c r="F33" s="16">
        <v>1.09E-2</v>
      </c>
      <c r="G33" s="16"/>
    </row>
    <row r="34" spans="1:7" x14ac:dyDescent="0.25">
      <c r="A34" s="13" t="s">
        <v>1817</v>
      </c>
      <c r="B34" s="31" t="s">
        <v>1818</v>
      </c>
      <c r="C34" s="31" t="s">
        <v>360</v>
      </c>
      <c r="D34" s="14">
        <v>264563</v>
      </c>
      <c r="E34" s="15">
        <v>2737.7</v>
      </c>
      <c r="F34" s="16">
        <v>1.09E-2</v>
      </c>
      <c r="G34" s="16"/>
    </row>
    <row r="35" spans="1:7" x14ac:dyDescent="0.25">
      <c r="A35" s="13" t="s">
        <v>2326</v>
      </c>
      <c r="B35" s="31" t="s">
        <v>2327</v>
      </c>
      <c r="C35" s="31" t="s">
        <v>603</v>
      </c>
      <c r="D35" s="14">
        <v>352326</v>
      </c>
      <c r="E35" s="15">
        <v>2716.26</v>
      </c>
      <c r="F35" s="16">
        <v>1.0800000000000001E-2</v>
      </c>
      <c r="G35" s="16"/>
    </row>
    <row r="36" spans="1:7" x14ac:dyDescent="0.25">
      <c r="A36" s="13" t="s">
        <v>809</v>
      </c>
      <c r="B36" s="31" t="s">
        <v>810</v>
      </c>
      <c r="C36" s="31" t="s">
        <v>459</v>
      </c>
      <c r="D36" s="14">
        <v>250579</v>
      </c>
      <c r="E36" s="15">
        <v>2695.73</v>
      </c>
      <c r="F36" s="16">
        <v>1.0800000000000001E-2</v>
      </c>
      <c r="G36" s="16"/>
    </row>
    <row r="37" spans="1:7" x14ac:dyDescent="0.25">
      <c r="A37" s="13" t="s">
        <v>537</v>
      </c>
      <c r="B37" s="31" t="s">
        <v>538</v>
      </c>
      <c r="C37" s="31" t="s">
        <v>539</v>
      </c>
      <c r="D37" s="14">
        <v>920889</v>
      </c>
      <c r="E37" s="15">
        <v>2694.98</v>
      </c>
      <c r="F37" s="16">
        <v>1.0800000000000001E-2</v>
      </c>
      <c r="G37" s="16"/>
    </row>
    <row r="38" spans="1:7" x14ac:dyDescent="0.25">
      <c r="A38" s="13" t="s">
        <v>502</v>
      </c>
      <c r="B38" s="31" t="s">
        <v>503</v>
      </c>
      <c r="C38" s="31" t="s">
        <v>437</v>
      </c>
      <c r="D38" s="14">
        <v>211475</v>
      </c>
      <c r="E38" s="15">
        <v>2675.37</v>
      </c>
      <c r="F38" s="16">
        <v>1.0699999999999999E-2</v>
      </c>
      <c r="G38" s="16"/>
    </row>
    <row r="39" spans="1:7" x14ac:dyDescent="0.25">
      <c r="A39" s="13" t="s">
        <v>629</v>
      </c>
      <c r="B39" s="31" t="s">
        <v>630</v>
      </c>
      <c r="C39" s="31" t="s">
        <v>561</v>
      </c>
      <c r="D39" s="14">
        <v>25889</v>
      </c>
      <c r="E39" s="15">
        <v>2639.29</v>
      </c>
      <c r="F39" s="16">
        <v>1.0500000000000001E-2</v>
      </c>
      <c r="G39" s="16"/>
    </row>
    <row r="40" spans="1:7" x14ac:dyDescent="0.25">
      <c r="A40" s="13" t="s">
        <v>504</v>
      </c>
      <c r="B40" s="31" t="s">
        <v>505</v>
      </c>
      <c r="C40" s="31" t="s">
        <v>425</v>
      </c>
      <c r="D40" s="14">
        <v>33278</v>
      </c>
      <c r="E40" s="15">
        <v>2624</v>
      </c>
      <c r="F40" s="16">
        <v>1.0500000000000001E-2</v>
      </c>
      <c r="G40" s="16"/>
    </row>
    <row r="41" spans="1:7" x14ac:dyDescent="0.25">
      <c r="A41" s="13" t="s">
        <v>797</v>
      </c>
      <c r="B41" s="31" t="s">
        <v>798</v>
      </c>
      <c r="C41" s="31" t="s">
        <v>425</v>
      </c>
      <c r="D41" s="14">
        <v>476005</v>
      </c>
      <c r="E41" s="15">
        <v>2588.2800000000002</v>
      </c>
      <c r="F41" s="16">
        <v>1.03E-2</v>
      </c>
      <c r="G41" s="16"/>
    </row>
    <row r="42" spans="1:7" x14ac:dyDescent="0.25">
      <c r="A42" s="13" t="s">
        <v>371</v>
      </c>
      <c r="B42" s="31" t="s">
        <v>372</v>
      </c>
      <c r="C42" s="31" t="s">
        <v>373</v>
      </c>
      <c r="D42" s="14">
        <v>32365</v>
      </c>
      <c r="E42" s="15">
        <v>2499.7800000000002</v>
      </c>
      <c r="F42" s="16">
        <v>0.01</v>
      </c>
      <c r="G42" s="16"/>
    </row>
    <row r="43" spans="1:7" x14ac:dyDescent="0.25">
      <c r="A43" s="13" t="s">
        <v>481</v>
      </c>
      <c r="B43" s="31" t="s">
        <v>482</v>
      </c>
      <c r="C43" s="31" t="s">
        <v>352</v>
      </c>
      <c r="D43" s="14">
        <v>189951</v>
      </c>
      <c r="E43" s="15">
        <v>2487.79</v>
      </c>
      <c r="F43" s="16">
        <v>9.9000000000000008E-3</v>
      </c>
      <c r="G43" s="16"/>
    </row>
    <row r="44" spans="1:7" x14ac:dyDescent="0.25">
      <c r="A44" s="13" t="s">
        <v>361</v>
      </c>
      <c r="B44" s="31" t="s">
        <v>362</v>
      </c>
      <c r="C44" s="31" t="s">
        <v>363</v>
      </c>
      <c r="D44" s="14">
        <v>119113</v>
      </c>
      <c r="E44" s="15">
        <v>2478.09</v>
      </c>
      <c r="F44" s="16">
        <v>9.9000000000000008E-3</v>
      </c>
      <c r="G44" s="16"/>
    </row>
    <row r="45" spans="1:7" x14ac:dyDescent="0.25">
      <c r="A45" s="13" t="s">
        <v>485</v>
      </c>
      <c r="B45" s="31" t="s">
        <v>486</v>
      </c>
      <c r="C45" s="31" t="s">
        <v>386</v>
      </c>
      <c r="D45" s="14">
        <v>61469</v>
      </c>
      <c r="E45" s="15">
        <v>2473.27</v>
      </c>
      <c r="F45" s="16">
        <v>9.9000000000000008E-3</v>
      </c>
      <c r="G45" s="16"/>
    </row>
    <row r="46" spans="1:7" x14ac:dyDescent="0.25">
      <c r="A46" s="13" t="s">
        <v>829</v>
      </c>
      <c r="B46" s="31" t="s">
        <v>830</v>
      </c>
      <c r="C46" s="31" t="s">
        <v>420</v>
      </c>
      <c r="D46" s="14">
        <v>99245</v>
      </c>
      <c r="E46" s="15">
        <v>2439.34</v>
      </c>
      <c r="F46" s="16">
        <v>9.7000000000000003E-3</v>
      </c>
      <c r="G46" s="16"/>
    </row>
    <row r="47" spans="1:7" x14ac:dyDescent="0.25">
      <c r="A47" s="13" t="s">
        <v>876</v>
      </c>
      <c r="B47" s="31" t="s">
        <v>877</v>
      </c>
      <c r="C47" s="31" t="s">
        <v>603</v>
      </c>
      <c r="D47" s="14">
        <v>151789</v>
      </c>
      <c r="E47" s="15">
        <v>2365.02</v>
      </c>
      <c r="F47" s="16">
        <v>9.4000000000000004E-3</v>
      </c>
      <c r="G47" s="16"/>
    </row>
    <row r="48" spans="1:7" x14ac:dyDescent="0.25">
      <c r="A48" s="13" t="s">
        <v>805</v>
      </c>
      <c r="B48" s="31" t="s">
        <v>806</v>
      </c>
      <c r="C48" s="31" t="s">
        <v>376</v>
      </c>
      <c r="D48" s="14">
        <v>81430</v>
      </c>
      <c r="E48" s="15">
        <v>2335.37</v>
      </c>
      <c r="F48" s="16">
        <v>9.2999999999999992E-3</v>
      </c>
      <c r="G48" s="16"/>
    </row>
    <row r="49" spans="1:7" x14ac:dyDescent="0.25">
      <c r="A49" s="13" t="s">
        <v>648</v>
      </c>
      <c r="B49" s="31" t="s">
        <v>649</v>
      </c>
      <c r="C49" s="31" t="s">
        <v>363</v>
      </c>
      <c r="D49" s="14">
        <v>86455</v>
      </c>
      <c r="E49" s="15">
        <v>2329.4899999999998</v>
      </c>
      <c r="F49" s="16">
        <v>9.2999999999999992E-3</v>
      </c>
      <c r="G49" s="16"/>
    </row>
    <row r="50" spans="1:7" x14ac:dyDescent="0.25">
      <c r="A50" s="13" t="s">
        <v>817</v>
      </c>
      <c r="B50" s="31" t="s">
        <v>818</v>
      </c>
      <c r="C50" s="31" t="s">
        <v>478</v>
      </c>
      <c r="D50" s="14">
        <v>198670</v>
      </c>
      <c r="E50" s="15">
        <v>2326.5300000000002</v>
      </c>
      <c r="F50" s="16">
        <v>9.2999999999999992E-3</v>
      </c>
      <c r="G50" s="16"/>
    </row>
    <row r="51" spans="1:7" x14ac:dyDescent="0.25">
      <c r="A51" s="13" t="s">
        <v>1035</v>
      </c>
      <c r="B51" s="31" t="s">
        <v>1036</v>
      </c>
      <c r="C51" s="31" t="s">
        <v>603</v>
      </c>
      <c r="D51" s="14">
        <v>299738</v>
      </c>
      <c r="E51" s="15">
        <v>2292.1</v>
      </c>
      <c r="F51" s="16">
        <v>9.1000000000000004E-3</v>
      </c>
      <c r="G51" s="16"/>
    </row>
    <row r="52" spans="1:7" x14ac:dyDescent="0.25">
      <c r="A52" s="13" t="s">
        <v>566</v>
      </c>
      <c r="B52" s="31" t="s">
        <v>567</v>
      </c>
      <c r="C52" s="31" t="s">
        <v>352</v>
      </c>
      <c r="D52" s="14">
        <v>58894</v>
      </c>
      <c r="E52" s="15">
        <v>2279.14</v>
      </c>
      <c r="F52" s="16">
        <v>9.1000000000000004E-3</v>
      </c>
      <c r="G52" s="16"/>
    </row>
    <row r="53" spans="1:7" x14ac:dyDescent="0.25">
      <c r="A53" s="13" t="s">
        <v>1021</v>
      </c>
      <c r="B53" s="31" t="s">
        <v>1022</v>
      </c>
      <c r="C53" s="31" t="s">
        <v>355</v>
      </c>
      <c r="D53" s="14">
        <v>1214957</v>
      </c>
      <c r="E53" s="15">
        <v>2274.52</v>
      </c>
      <c r="F53" s="16">
        <v>9.1000000000000004E-3</v>
      </c>
      <c r="G53" s="16"/>
    </row>
    <row r="54" spans="1:7" x14ac:dyDescent="0.25">
      <c r="A54" s="13" t="s">
        <v>1827</v>
      </c>
      <c r="B54" s="31" t="s">
        <v>1828</v>
      </c>
      <c r="C54" s="31" t="s">
        <v>373</v>
      </c>
      <c r="D54" s="14">
        <v>243491</v>
      </c>
      <c r="E54" s="15">
        <v>2273.7199999999998</v>
      </c>
      <c r="F54" s="16">
        <v>9.1000000000000004E-3</v>
      </c>
      <c r="G54" s="16"/>
    </row>
    <row r="55" spans="1:7" x14ac:dyDescent="0.25">
      <c r="A55" s="13" t="s">
        <v>2306</v>
      </c>
      <c r="B55" s="31" t="s">
        <v>2307</v>
      </c>
      <c r="C55" s="31" t="s">
        <v>470</v>
      </c>
      <c r="D55" s="14">
        <v>422182</v>
      </c>
      <c r="E55" s="15">
        <v>2160.31</v>
      </c>
      <c r="F55" s="16">
        <v>8.6E-3</v>
      </c>
      <c r="G55" s="16"/>
    </row>
    <row r="56" spans="1:7" x14ac:dyDescent="0.25">
      <c r="A56" s="13" t="s">
        <v>523</v>
      </c>
      <c r="B56" s="31" t="s">
        <v>524</v>
      </c>
      <c r="C56" s="31" t="s">
        <v>525</v>
      </c>
      <c r="D56" s="14">
        <v>18638</v>
      </c>
      <c r="E56" s="15">
        <v>2141.0300000000002</v>
      </c>
      <c r="F56" s="16">
        <v>8.5000000000000006E-3</v>
      </c>
      <c r="G56" s="16"/>
    </row>
    <row r="57" spans="1:7" x14ac:dyDescent="0.25">
      <c r="A57" s="13" t="s">
        <v>837</v>
      </c>
      <c r="B57" s="31" t="s">
        <v>838</v>
      </c>
      <c r="C57" s="31" t="s">
        <v>478</v>
      </c>
      <c r="D57" s="14">
        <v>90264</v>
      </c>
      <c r="E57" s="15">
        <v>2102.65</v>
      </c>
      <c r="F57" s="16">
        <v>8.3999999999999995E-3</v>
      </c>
      <c r="G57" s="16"/>
    </row>
    <row r="58" spans="1:7" x14ac:dyDescent="0.25">
      <c r="A58" s="13" t="s">
        <v>827</v>
      </c>
      <c r="B58" s="31" t="s">
        <v>828</v>
      </c>
      <c r="C58" s="31" t="s">
        <v>459</v>
      </c>
      <c r="D58" s="14">
        <v>205933</v>
      </c>
      <c r="E58" s="15">
        <v>2098.35</v>
      </c>
      <c r="F58" s="16">
        <v>8.3999999999999995E-3</v>
      </c>
      <c r="G58" s="16"/>
    </row>
    <row r="59" spans="1:7" x14ac:dyDescent="0.25">
      <c r="A59" s="13" t="s">
        <v>585</v>
      </c>
      <c r="B59" s="31" t="s">
        <v>586</v>
      </c>
      <c r="C59" s="31" t="s">
        <v>512</v>
      </c>
      <c r="D59" s="14">
        <v>83499</v>
      </c>
      <c r="E59" s="15">
        <v>2061.42</v>
      </c>
      <c r="F59" s="16">
        <v>8.2000000000000007E-3</v>
      </c>
      <c r="G59" s="16"/>
    </row>
    <row r="60" spans="1:7" x14ac:dyDescent="0.25">
      <c r="A60" s="13" t="s">
        <v>803</v>
      </c>
      <c r="B60" s="31" t="s">
        <v>804</v>
      </c>
      <c r="C60" s="31" t="s">
        <v>425</v>
      </c>
      <c r="D60" s="14">
        <v>159103</v>
      </c>
      <c r="E60" s="15">
        <v>2045.83</v>
      </c>
      <c r="F60" s="16">
        <v>8.2000000000000007E-3</v>
      </c>
      <c r="G60" s="16"/>
    </row>
    <row r="61" spans="1:7" x14ac:dyDescent="0.25">
      <c r="A61" s="13" t="s">
        <v>581</v>
      </c>
      <c r="B61" s="31" t="s">
        <v>582</v>
      </c>
      <c r="C61" s="31" t="s">
        <v>355</v>
      </c>
      <c r="D61" s="14">
        <v>354136</v>
      </c>
      <c r="E61" s="15">
        <v>1968.11</v>
      </c>
      <c r="F61" s="16">
        <v>7.9000000000000008E-3</v>
      </c>
      <c r="G61" s="16"/>
    </row>
    <row r="62" spans="1:7" x14ac:dyDescent="0.25">
      <c r="A62" s="13" t="s">
        <v>851</v>
      </c>
      <c r="B62" s="31" t="s">
        <v>852</v>
      </c>
      <c r="C62" s="31" t="s">
        <v>478</v>
      </c>
      <c r="D62" s="14">
        <v>118968</v>
      </c>
      <c r="E62" s="15">
        <v>1953.22</v>
      </c>
      <c r="F62" s="16">
        <v>7.7999999999999996E-3</v>
      </c>
      <c r="G62" s="16"/>
    </row>
    <row r="63" spans="1:7" x14ac:dyDescent="0.25">
      <c r="A63" s="13" t="s">
        <v>399</v>
      </c>
      <c r="B63" s="31" t="s">
        <v>400</v>
      </c>
      <c r="C63" s="31" t="s">
        <v>355</v>
      </c>
      <c r="D63" s="14">
        <v>188968</v>
      </c>
      <c r="E63" s="15">
        <v>1863.41</v>
      </c>
      <c r="F63" s="16">
        <v>7.4000000000000003E-3</v>
      </c>
      <c r="G63" s="16"/>
    </row>
    <row r="64" spans="1:7" x14ac:dyDescent="0.25">
      <c r="A64" s="13" t="s">
        <v>859</v>
      </c>
      <c r="B64" s="31" t="s">
        <v>860</v>
      </c>
      <c r="C64" s="31" t="s">
        <v>363</v>
      </c>
      <c r="D64" s="14">
        <v>126975</v>
      </c>
      <c r="E64" s="15">
        <v>1832.63</v>
      </c>
      <c r="F64" s="16">
        <v>7.3000000000000001E-3</v>
      </c>
      <c r="G64" s="16"/>
    </row>
    <row r="65" spans="1:7" x14ac:dyDescent="0.25">
      <c r="A65" s="13" t="s">
        <v>1825</v>
      </c>
      <c r="B65" s="31" t="s">
        <v>1826</v>
      </c>
      <c r="C65" s="31" t="s">
        <v>368</v>
      </c>
      <c r="D65" s="14">
        <v>159922</v>
      </c>
      <c r="E65" s="15">
        <v>1822.79</v>
      </c>
      <c r="F65" s="16">
        <v>7.3000000000000001E-3</v>
      </c>
      <c r="G65" s="16"/>
    </row>
    <row r="66" spans="1:7" x14ac:dyDescent="0.25">
      <c r="A66" s="13" t="s">
        <v>793</v>
      </c>
      <c r="B66" s="31" t="s">
        <v>794</v>
      </c>
      <c r="C66" s="31" t="s">
        <v>425</v>
      </c>
      <c r="D66" s="14">
        <v>424948</v>
      </c>
      <c r="E66" s="15">
        <v>1795.41</v>
      </c>
      <c r="F66" s="16">
        <v>7.1999999999999998E-3</v>
      </c>
      <c r="G66" s="16"/>
    </row>
    <row r="67" spans="1:7" x14ac:dyDescent="0.25">
      <c r="A67" s="13" t="s">
        <v>787</v>
      </c>
      <c r="B67" s="31" t="s">
        <v>788</v>
      </c>
      <c r="C67" s="31" t="s">
        <v>376</v>
      </c>
      <c r="D67" s="14">
        <v>106271</v>
      </c>
      <c r="E67" s="15">
        <v>1779.45</v>
      </c>
      <c r="F67" s="16">
        <v>7.1000000000000004E-3</v>
      </c>
      <c r="G67" s="16"/>
    </row>
    <row r="68" spans="1:7" x14ac:dyDescent="0.25">
      <c r="A68" s="13" t="s">
        <v>1051</v>
      </c>
      <c r="B68" s="31" t="s">
        <v>1052</v>
      </c>
      <c r="C68" s="31" t="s">
        <v>539</v>
      </c>
      <c r="D68" s="14">
        <v>135674</v>
      </c>
      <c r="E68" s="15">
        <v>1770.55</v>
      </c>
      <c r="F68" s="16">
        <v>7.1000000000000004E-3</v>
      </c>
      <c r="G68" s="16"/>
    </row>
    <row r="69" spans="1:7" x14ac:dyDescent="0.25">
      <c r="A69" s="13" t="s">
        <v>637</v>
      </c>
      <c r="B69" s="31" t="s">
        <v>638</v>
      </c>
      <c r="C69" s="31" t="s">
        <v>363</v>
      </c>
      <c r="D69" s="14">
        <v>167731</v>
      </c>
      <c r="E69" s="15">
        <v>1769.14</v>
      </c>
      <c r="F69" s="16">
        <v>7.1000000000000004E-3</v>
      </c>
      <c r="G69" s="16"/>
    </row>
    <row r="70" spans="1:7" x14ac:dyDescent="0.25">
      <c r="A70" s="13" t="s">
        <v>1023</v>
      </c>
      <c r="B70" s="31" t="s">
        <v>1024</v>
      </c>
      <c r="C70" s="31" t="s">
        <v>532</v>
      </c>
      <c r="D70" s="14">
        <v>157885</v>
      </c>
      <c r="E70" s="15">
        <v>1761.6</v>
      </c>
      <c r="F70" s="16">
        <v>7.0000000000000001E-3</v>
      </c>
      <c r="G70" s="16"/>
    </row>
    <row r="71" spans="1:7" x14ac:dyDescent="0.25">
      <c r="A71" s="13" t="s">
        <v>1137</v>
      </c>
      <c r="B71" s="31" t="s">
        <v>1138</v>
      </c>
      <c r="C71" s="31" t="s">
        <v>1139</v>
      </c>
      <c r="D71" s="14">
        <v>191324</v>
      </c>
      <c r="E71" s="15">
        <v>1752.81</v>
      </c>
      <c r="F71" s="16">
        <v>7.0000000000000001E-3</v>
      </c>
      <c r="G71" s="16"/>
    </row>
    <row r="72" spans="1:7" x14ac:dyDescent="0.25">
      <c r="A72" s="13" t="s">
        <v>2432</v>
      </c>
      <c r="B72" s="31" t="s">
        <v>2433</v>
      </c>
      <c r="C72" s="31" t="s">
        <v>525</v>
      </c>
      <c r="D72" s="14">
        <v>143657</v>
      </c>
      <c r="E72" s="15">
        <v>1677.2</v>
      </c>
      <c r="F72" s="16">
        <v>6.7000000000000002E-3</v>
      </c>
      <c r="G72" s="16"/>
    </row>
    <row r="73" spans="1:7" x14ac:dyDescent="0.25">
      <c r="A73" s="13" t="s">
        <v>445</v>
      </c>
      <c r="B73" s="31" t="s">
        <v>446</v>
      </c>
      <c r="C73" s="31" t="s">
        <v>396</v>
      </c>
      <c r="D73" s="14">
        <v>257456</v>
      </c>
      <c r="E73" s="15">
        <v>1634.46</v>
      </c>
      <c r="F73" s="16">
        <v>6.4999999999999997E-3</v>
      </c>
      <c r="G73" s="16"/>
    </row>
    <row r="74" spans="1:7" x14ac:dyDescent="0.25">
      <c r="A74" s="13" t="s">
        <v>1389</v>
      </c>
      <c r="B74" s="31" t="s">
        <v>1390</v>
      </c>
      <c r="C74" s="31" t="s">
        <v>542</v>
      </c>
      <c r="D74" s="14">
        <v>297648</v>
      </c>
      <c r="E74" s="15">
        <v>1577.09</v>
      </c>
      <c r="F74" s="16">
        <v>6.3E-3</v>
      </c>
      <c r="G74" s="16"/>
    </row>
    <row r="75" spans="1:7" x14ac:dyDescent="0.25">
      <c r="A75" s="13" t="s">
        <v>526</v>
      </c>
      <c r="B75" s="31" t="s">
        <v>527</v>
      </c>
      <c r="C75" s="31" t="s">
        <v>420</v>
      </c>
      <c r="D75" s="14">
        <v>219514</v>
      </c>
      <c r="E75" s="15">
        <v>1571.94</v>
      </c>
      <c r="F75" s="16">
        <v>6.3E-3</v>
      </c>
      <c r="G75" s="16"/>
    </row>
    <row r="76" spans="1:7" x14ac:dyDescent="0.25">
      <c r="A76" s="13" t="s">
        <v>666</v>
      </c>
      <c r="B76" s="31" t="s">
        <v>667</v>
      </c>
      <c r="C76" s="31" t="s">
        <v>396</v>
      </c>
      <c r="D76" s="14">
        <v>227962</v>
      </c>
      <c r="E76" s="15">
        <v>1528.14</v>
      </c>
      <c r="F76" s="16">
        <v>6.1000000000000004E-3</v>
      </c>
      <c r="G76" s="16"/>
    </row>
    <row r="77" spans="1:7" x14ac:dyDescent="0.25">
      <c r="A77" s="13" t="s">
        <v>1819</v>
      </c>
      <c r="B77" s="31" t="s">
        <v>1820</v>
      </c>
      <c r="C77" s="31" t="s">
        <v>691</v>
      </c>
      <c r="D77" s="14">
        <v>41837</v>
      </c>
      <c r="E77" s="15">
        <v>1515.94</v>
      </c>
      <c r="F77" s="16">
        <v>6.1000000000000004E-3</v>
      </c>
      <c r="G77" s="16"/>
    </row>
    <row r="78" spans="1:7" x14ac:dyDescent="0.25">
      <c r="A78" s="13" t="s">
        <v>548</v>
      </c>
      <c r="B78" s="31" t="s">
        <v>549</v>
      </c>
      <c r="C78" s="31" t="s">
        <v>550</v>
      </c>
      <c r="D78" s="14">
        <v>27417</v>
      </c>
      <c r="E78" s="15">
        <v>1406.4</v>
      </c>
      <c r="F78" s="16">
        <v>5.5999999999999999E-3</v>
      </c>
      <c r="G78" s="16"/>
    </row>
    <row r="79" spans="1:7" x14ac:dyDescent="0.25">
      <c r="A79" s="13" t="s">
        <v>551</v>
      </c>
      <c r="B79" s="31" t="s">
        <v>552</v>
      </c>
      <c r="C79" s="31" t="s">
        <v>425</v>
      </c>
      <c r="D79" s="14">
        <v>61519</v>
      </c>
      <c r="E79" s="15">
        <v>1389.59</v>
      </c>
      <c r="F79" s="16">
        <v>5.4999999999999997E-3</v>
      </c>
      <c r="G79" s="16"/>
    </row>
    <row r="80" spans="1:7" x14ac:dyDescent="0.25">
      <c r="A80" s="13" t="s">
        <v>447</v>
      </c>
      <c r="B80" s="31" t="s">
        <v>448</v>
      </c>
      <c r="C80" s="31" t="s">
        <v>425</v>
      </c>
      <c r="D80" s="14">
        <v>90268</v>
      </c>
      <c r="E80" s="15">
        <v>1370.99</v>
      </c>
      <c r="F80" s="16">
        <v>5.4999999999999997E-3</v>
      </c>
      <c r="G80" s="16"/>
    </row>
    <row r="81" spans="1:7" x14ac:dyDescent="0.25">
      <c r="A81" s="13" t="s">
        <v>597</v>
      </c>
      <c r="B81" s="31" t="s">
        <v>598</v>
      </c>
      <c r="C81" s="31" t="s">
        <v>368</v>
      </c>
      <c r="D81" s="14">
        <v>237917</v>
      </c>
      <c r="E81" s="15">
        <v>1343.76</v>
      </c>
      <c r="F81" s="16">
        <v>5.4000000000000003E-3</v>
      </c>
      <c r="G81" s="16"/>
    </row>
    <row r="82" spans="1:7" x14ac:dyDescent="0.25">
      <c r="A82" s="13" t="s">
        <v>835</v>
      </c>
      <c r="B82" s="31" t="s">
        <v>836</v>
      </c>
      <c r="C82" s="31" t="s">
        <v>363</v>
      </c>
      <c r="D82" s="14">
        <v>76071</v>
      </c>
      <c r="E82" s="15">
        <v>1341.82</v>
      </c>
      <c r="F82" s="16">
        <v>5.4000000000000003E-3</v>
      </c>
      <c r="G82" s="16"/>
    </row>
    <row r="83" spans="1:7" x14ac:dyDescent="0.25">
      <c r="A83" s="13" t="s">
        <v>2754</v>
      </c>
      <c r="B83" s="31" t="s">
        <v>2755</v>
      </c>
      <c r="C83" s="31" t="s">
        <v>2472</v>
      </c>
      <c r="D83" s="14">
        <v>2019920</v>
      </c>
      <c r="E83" s="15">
        <v>1335.17</v>
      </c>
      <c r="F83" s="16">
        <v>5.3E-3</v>
      </c>
      <c r="G83" s="16"/>
    </row>
    <row r="84" spans="1:7" x14ac:dyDescent="0.25">
      <c r="A84" s="13" t="s">
        <v>873</v>
      </c>
      <c r="B84" s="31" t="s">
        <v>874</v>
      </c>
      <c r="C84" s="31" t="s">
        <v>875</v>
      </c>
      <c r="D84" s="14">
        <v>197257</v>
      </c>
      <c r="E84" s="15">
        <v>1322.9</v>
      </c>
      <c r="F84" s="16">
        <v>5.3E-3</v>
      </c>
      <c r="G84" s="16"/>
    </row>
    <row r="85" spans="1:7" x14ac:dyDescent="0.25">
      <c r="A85" s="13" t="s">
        <v>823</v>
      </c>
      <c r="B85" s="31" t="s">
        <v>824</v>
      </c>
      <c r="C85" s="31" t="s">
        <v>396</v>
      </c>
      <c r="D85" s="14">
        <v>625309</v>
      </c>
      <c r="E85" s="15">
        <v>1301.21</v>
      </c>
      <c r="F85" s="16">
        <v>5.1999999999999998E-3</v>
      </c>
      <c r="G85" s="16"/>
    </row>
    <row r="86" spans="1:7" x14ac:dyDescent="0.25">
      <c r="A86" s="13" t="s">
        <v>2701</v>
      </c>
      <c r="B86" s="31" t="s">
        <v>2702</v>
      </c>
      <c r="C86" s="31" t="s">
        <v>643</v>
      </c>
      <c r="D86" s="14">
        <v>137193</v>
      </c>
      <c r="E86" s="15">
        <v>1278.6400000000001</v>
      </c>
      <c r="F86" s="16">
        <v>5.1000000000000004E-3</v>
      </c>
      <c r="G86" s="16"/>
    </row>
    <row r="87" spans="1:7" x14ac:dyDescent="0.25">
      <c r="A87" s="13" t="s">
        <v>845</v>
      </c>
      <c r="B87" s="31" t="s">
        <v>846</v>
      </c>
      <c r="C87" s="31" t="s">
        <v>417</v>
      </c>
      <c r="D87" s="14">
        <v>1111176</v>
      </c>
      <c r="E87" s="15">
        <v>1276.8499999999999</v>
      </c>
      <c r="F87" s="16">
        <v>5.1000000000000004E-3</v>
      </c>
      <c r="G87" s="16"/>
    </row>
    <row r="88" spans="1:7" x14ac:dyDescent="0.25">
      <c r="A88" s="13" t="s">
        <v>878</v>
      </c>
      <c r="B88" s="31" t="s">
        <v>879</v>
      </c>
      <c r="C88" s="31" t="s">
        <v>349</v>
      </c>
      <c r="D88" s="14">
        <v>63376</v>
      </c>
      <c r="E88" s="15">
        <v>1260.83</v>
      </c>
      <c r="F88" s="16">
        <v>5.0000000000000001E-3</v>
      </c>
      <c r="G88" s="16"/>
    </row>
    <row r="89" spans="1:7" x14ac:dyDescent="0.25">
      <c r="A89" s="13" t="s">
        <v>364</v>
      </c>
      <c r="B89" s="31" t="s">
        <v>365</v>
      </c>
      <c r="C89" s="31" t="s">
        <v>363</v>
      </c>
      <c r="D89" s="14">
        <v>22157</v>
      </c>
      <c r="E89" s="15">
        <v>1235.8499999999999</v>
      </c>
      <c r="F89" s="16">
        <v>4.8999999999999998E-3</v>
      </c>
      <c r="G89" s="16"/>
    </row>
    <row r="90" spans="1:7" x14ac:dyDescent="0.25">
      <c r="A90" s="13" t="s">
        <v>1821</v>
      </c>
      <c r="B90" s="31" t="s">
        <v>1822</v>
      </c>
      <c r="C90" s="31" t="s">
        <v>691</v>
      </c>
      <c r="D90" s="14">
        <v>563837</v>
      </c>
      <c r="E90" s="15">
        <v>1222.57</v>
      </c>
      <c r="F90" s="16">
        <v>4.8999999999999998E-3</v>
      </c>
      <c r="G90" s="16"/>
    </row>
    <row r="91" spans="1:7" x14ac:dyDescent="0.25">
      <c r="A91" s="13" t="s">
        <v>593</v>
      </c>
      <c r="B91" s="31" t="s">
        <v>594</v>
      </c>
      <c r="C91" s="31" t="s">
        <v>425</v>
      </c>
      <c r="D91" s="14">
        <v>1031285</v>
      </c>
      <c r="E91" s="15">
        <v>1200.52</v>
      </c>
      <c r="F91" s="16">
        <v>4.7999999999999996E-3</v>
      </c>
      <c r="G91" s="16"/>
    </row>
    <row r="92" spans="1:7" x14ac:dyDescent="0.25">
      <c r="A92" s="13" t="s">
        <v>462</v>
      </c>
      <c r="B92" s="31" t="s">
        <v>463</v>
      </c>
      <c r="C92" s="31" t="s">
        <v>396</v>
      </c>
      <c r="D92" s="14">
        <v>20283</v>
      </c>
      <c r="E92" s="15">
        <v>1191.56</v>
      </c>
      <c r="F92" s="16">
        <v>4.7999999999999996E-3</v>
      </c>
      <c r="G92" s="16"/>
    </row>
    <row r="93" spans="1:7" x14ac:dyDescent="0.25">
      <c r="A93" s="13" t="s">
        <v>404</v>
      </c>
      <c r="B93" s="31" t="s">
        <v>405</v>
      </c>
      <c r="C93" s="31" t="s">
        <v>373</v>
      </c>
      <c r="D93" s="14">
        <v>538279</v>
      </c>
      <c r="E93" s="15">
        <v>1186.0999999999999</v>
      </c>
      <c r="F93" s="16">
        <v>4.7000000000000002E-3</v>
      </c>
      <c r="G93" s="16"/>
    </row>
    <row r="94" spans="1:7" x14ac:dyDescent="0.25">
      <c r="A94" s="13" t="s">
        <v>350</v>
      </c>
      <c r="B94" s="31" t="s">
        <v>351</v>
      </c>
      <c r="C94" s="31" t="s">
        <v>352</v>
      </c>
      <c r="D94" s="14">
        <v>21077</v>
      </c>
      <c r="E94" s="15">
        <v>1118.3399999999999</v>
      </c>
      <c r="F94" s="16">
        <v>4.4999999999999997E-3</v>
      </c>
      <c r="G94" s="16"/>
    </row>
    <row r="95" spans="1:7" x14ac:dyDescent="0.25">
      <c r="A95" s="13" t="s">
        <v>356</v>
      </c>
      <c r="B95" s="31" t="s">
        <v>357</v>
      </c>
      <c r="C95" s="31" t="s">
        <v>349</v>
      </c>
      <c r="D95" s="14">
        <v>781757</v>
      </c>
      <c r="E95" s="15">
        <v>1104.31</v>
      </c>
      <c r="F95" s="16">
        <v>4.4000000000000003E-3</v>
      </c>
      <c r="G95" s="16"/>
    </row>
    <row r="96" spans="1:7" x14ac:dyDescent="0.25">
      <c r="A96" s="13" t="s">
        <v>635</v>
      </c>
      <c r="B96" s="31" t="s">
        <v>636</v>
      </c>
      <c r="C96" s="31" t="s">
        <v>352</v>
      </c>
      <c r="D96" s="14">
        <v>104729</v>
      </c>
      <c r="E96" s="15">
        <v>1055.4100000000001</v>
      </c>
      <c r="F96" s="16">
        <v>4.1999999999999997E-3</v>
      </c>
      <c r="G96" s="16"/>
    </row>
    <row r="97" spans="1:7" x14ac:dyDescent="0.25">
      <c r="A97" s="13" t="s">
        <v>799</v>
      </c>
      <c r="B97" s="31" t="s">
        <v>800</v>
      </c>
      <c r="C97" s="31" t="s">
        <v>532</v>
      </c>
      <c r="D97" s="14">
        <v>67029</v>
      </c>
      <c r="E97" s="15">
        <v>994.44</v>
      </c>
      <c r="F97" s="16">
        <v>4.0000000000000001E-3</v>
      </c>
      <c r="G97" s="16"/>
    </row>
    <row r="98" spans="1:7" x14ac:dyDescent="0.25">
      <c r="A98" s="13" t="s">
        <v>1823</v>
      </c>
      <c r="B98" s="31" t="s">
        <v>1824</v>
      </c>
      <c r="C98" s="31" t="s">
        <v>580</v>
      </c>
      <c r="D98" s="14">
        <v>124586</v>
      </c>
      <c r="E98" s="15">
        <v>986.16</v>
      </c>
      <c r="F98" s="16">
        <v>3.8999999999999998E-3</v>
      </c>
      <c r="G98" s="16"/>
    </row>
    <row r="99" spans="1:7" x14ac:dyDescent="0.25">
      <c r="A99" s="13" t="s">
        <v>515</v>
      </c>
      <c r="B99" s="31" t="s">
        <v>516</v>
      </c>
      <c r="C99" s="31" t="s">
        <v>420</v>
      </c>
      <c r="D99" s="14">
        <v>8005</v>
      </c>
      <c r="E99" s="15">
        <v>985.47</v>
      </c>
      <c r="F99" s="16">
        <v>3.8999999999999998E-3</v>
      </c>
      <c r="G99" s="16"/>
    </row>
    <row r="100" spans="1:7" x14ac:dyDescent="0.25">
      <c r="A100" s="13" t="s">
        <v>863</v>
      </c>
      <c r="B100" s="31" t="s">
        <v>864</v>
      </c>
      <c r="C100" s="31" t="s">
        <v>865</v>
      </c>
      <c r="D100" s="14">
        <v>52062</v>
      </c>
      <c r="E100" s="15">
        <v>934.02</v>
      </c>
      <c r="F100" s="16">
        <v>3.7000000000000002E-3</v>
      </c>
      <c r="G100" s="16"/>
    </row>
    <row r="101" spans="1:7" x14ac:dyDescent="0.25">
      <c r="A101" s="13" t="s">
        <v>574</v>
      </c>
      <c r="B101" s="31" t="s">
        <v>575</v>
      </c>
      <c r="C101" s="31" t="s">
        <v>379</v>
      </c>
      <c r="D101" s="14">
        <v>154343</v>
      </c>
      <c r="E101" s="15">
        <v>917.26</v>
      </c>
      <c r="F101" s="16">
        <v>3.7000000000000002E-3</v>
      </c>
      <c r="G101" s="16"/>
    </row>
    <row r="102" spans="1:7" x14ac:dyDescent="0.25">
      <c r="A102" s="13" t="s">
        <v>394</v>
      </c>
      <c r="B102" s="31" t="s">
        <v>395</v>
      </c>
      <c r="C102" s="31" t="s">
        <v>396</v>
      </c>
      <c r="D102" s="14">
        <v>13960</v>
      </c>
      <c r="E102" s="15">
        <v>847.84</v>
      </c>
      <c r="F102" s="16">
        <v>3.3999999999999998E-3</v>
      </c>
      <c r="G102" s="16"/>
    </row>
    <row r="103" spans="1:7" x14ac:dyDescent="0.25">
      <c r="A103" s="13" t="s">
        <v>2168</v>
      </c>
      <c r="B103" s="31" t="s">
        <v>2169</v>
      </c>
      <c r="C103" s="31" t="s">
        <v>561</v>
      </c>
      <c r="D103" s="14">
        <v>18995</v>
      </c>
      <c r="E103" s="15">
        <v>788.05</v>
      </c>
      <c r="F103" s="16">
        <v>3.0999999999999999E-3</v>
      </c>
      <c r="G103" s="16"/>
    </row>
    <row r="104" spans="1:7" x14ac:dyDescent="0.25">
      <c r="A104" s="13" t="s">
        <v>2207</v>
      </c>
      <c r="B104" s="31" t="s">
        <v>2208</v>
      </c>
      <c r="C104" s="31" t="s">
        <v>561</v>
      </c>
      <c r="D104" s="14">
        <v>8192</v>
      </c>
      <c r="E104" s="15">
        <v>514.91999999999996</v>
      </c>
      <c r="F104" s="16">
        <v>2.0999999999999999E-3</v>
      </c>
      <c r="G104" s="16"/>
    </row>
    <row r="105" spans="1:7" x14ac:dyDescent="0.25">
      <c r="A105" s="13" t="s">
        <v>384</v>
      </c>
      <c r="B105" s="31" t="s">
        <v>385</v>
      </c>
      <c r="C105" s="31" t="s">
        <v>386</v>
      </c>
      <c r="D105" s="14">
        <v>17507</v>
      </c>
      <c r="E105" s="15">
        <v>510.16</v>
      </c>
      <c r="F105" s="16">
        <v>2E-3</v>
      </c>
      <c r="G105" s="16"/>
    </row>
    <row r="106" spans="1:7" x14ac:dyDescent="0.25">
      <c r="A106" s="17" t="s">
        <v>230</v>
      </c>
      <c r="B106" s="32"/>
      <c r="C106" s="32"/>
      <c r="D106" s="18"/>
      <c r="E106" s="37">
        <v>245347.91</v>
      </c>
      <c r="F106" s="38">
        <v>0.97899999999999998</v>
      </c>
      <c r="G106" s="21"/>
    </row>
    <row r="107" spans="1:7" x14ac:dyDescent="0.25">
      <c r="A107" s="17" t="s">
        <v>487</v>
      </c>
      <c r="B107" s="31"/>
      <c r="C107" s="31"/>
      <c r="D107" s="14"/>
      <c r="E107" s="15"/>
      <c r="F107" s="16"/>
      <c r="G107" s="16"/>
    </row>
    <row r="108" spans="1:7" x14ac:dyDescent="0.25">
      <c r="A108" s="17" t="s">
        <v>230</v>
      </c>
      <c r="B108" s="31"/>
      <c r="C108" s="31"/>
      <c r="D108" s="14"/>
      <c r="E108" s="39" t="s">
        <v>130</v>
      </c>
      <c r="F108" s="40" t="s">
        <v>130</v>
      </c>
      <c r="G108" s="16"/>
    </row>
    <row r="109" spans="1:7" x14ac:dyDescent="0.25">
      <c r="A109" s="24" t="s">
        <v>237</v>
      </c>
      <c r="B109" s="33"/>
      <c r="C109" s="33"/>
      <c r="D109" s="25"/>
      <c r="E109" s="28">
        <v>245347.91</v>
      </c>
      <c r="F109" s="29">
        <v>0.97899999999999998</v>
      </c>
      <c r="G109" s="21"/>
    </row>
    <row r="110" spans="1:7" x14ac:dyDescent="0.25">
      <c r="A110" s="13"/>
      <c r="B110" s="31"/>
      <c r="C110" s="31"/>
      <c r="D110" s="14"/>
      <c r="E110" s="15"/>
      <c r="F110" s="16"/>
      <c r="G110" s="16"/>
    </row>
    <row r="111" spans="1:7" x14ac:dyDescent="0.25">
      <c r="A111" s="13"/>
      <c r="B111" s="31"/>
      <c r="C111" s="31"/>
      <c r="D111" s="14"/>
      <c r="E111" s="15"/>
      <c r="F111" s="16"/>
      <c r="G111" s="16"/>
    </row>
    <row r="112" spans="1:7" x14ac:dyDescent="0.25">
      <c r="A112" s="17" t="s">
        <v>334</v>
      </c>
      <c r="B112" s="31"/>
      <c r="C112" s="31"/>
      <c r="D112" s="14"/>
      <c r="E112" s="15"/>
      <c r="F112" s="16"/>
      <c r="G112" s="16"/>
    </row>
    <row r="113" spans="1:7" x14ac:dyDescent="0.25">
      <c r="A113" s="13" t="s">
        <v>1117</v>
      </c>
      <c r="B113" s="31" t="s">
        <v>1118</v>
      </c>
      <c r="C113" s="31"/>
      <c r="D113" s="14">
        <v>5.0000000000000001E-4</v>
      </c>
      <c r="E113" s="15">
        <v>0</v>
      </c>
      <c r="F113" s="16">
        <v>0</v>
      </c>
      <c r="G113" s="16"/>
    </row>
    <row r="114" spans="1:7" x14ac:dyDescent="0.25">
      <c r="A114" s="13"/>
      <c r="B114" s="31"/>
      <c r="C114" s="31"/>
      <c r="D114" s="14"/>
      <c r="E114" s="15"/>
      <c r="F114" s="16"/>
      <c r="G114" s="16"/>
    </row>
    <row r="115" spans="1:7" x14ac:dyDescent="0.25">
      <c r="A115" s="24" t="s">
        <v>237</v>
      </c>
      <c r="B115" s="33"/>
      <c r="C115" s="33"/>
      <c r="D115" s="25"/>
      <c r="E115" s="19">
        <v>0</v>
      </c>
      <c r="F115" s="20">
        <v>0</v>
      </c>
      <c r="G115" s="21"/>
    </row>
    <row r="116" spans="1:7" x14ac:dyDescent="0.25">
      <c r="A116" s="13"/>
      <c r="B116" s="31"/>
      <c r="C116" s="31"/>
      <c r="D116" s="14"/>
      <c r="E116" s="15"/>
      <c r="F116" s="16"/>
      <c r="G116" s="16"/>
    </row>
    <row r="117" spans="1:7" x14ac:dyDescent="0.25">
      <c r="A117" s="17" t="s">
        <v>238</v>
      </c>
      <c r="B117" s="31"/>
      <c r="C117" s="31"/>
      <c r="D117" s="14"/>
      <c r="E117" s="15"/>
      <c r="F117" s="16"/>
      <c r="G117" s="16"/>
    </row>
    <row r="118" spans="1:7" x14ac:dyDescent="0.25">
      <c r="A118" s="13" t="s">
        <v>239</v>
      </c>
      <c r="B118" s="31"/>
      <c r="C118" s="31"/>
      <c r="D118" s="14"/>
      <c r="E118" s="15">
        <v>7039.2</v>
      </c>
      <c r="F118" s="16">
        <v>2.81E-2</v>
      </c>
      <c r="G118" s="16">
        <v>6.5728999999999996E-2</v>
      </c>
    </row>
    <row r="119" spans="1:7" x14ac:dyDescent="0.25">
      <c r="A119" s="17" t="s">
        <v>230</v>
      </c>
      <c r="B119" s="32"/>
      <c r="C119" s="32"/>
      <c r="D119" s="18"/>
      <c r="E119" s="37">
        <v>7039.2</v>
      </c>
      <c r="F119" s="38">
        <v>2.81E-2</v>
      </c>
      <c r="G119" s="21"/>
    </row>
    <row r="120" spans="1:7" x14ac:dyDescent="0.25">
      <c r="A120" s="13"/>
      <c r="B120" s="31"/>
      <c r="C120" s="31"/>
      <c r="D120" s="14"/>
      <c r="E120" s="15"/>
      <c r="F120" s="16"/>
      <c r="G120" s="16"/>
    </row>
    <row r="121" spans="1:7" x14ac:dyDescent="0.25">
      <c r="A121" s="24" t="s">
        <v>237</v>
      </c>
      <c r="B121" s="33"/>
      <c r="C121" s="33"/>
      <c r="D121" s="25"/>
      <c r="E121" s="19">
        <v>7039.2</v>
      </c>
      <c r="F121" s="20">
        <v>2.81E-2</v>
      </c>
      <c r="G121" s="21"/>
    </row>
    <row r="122" spans="1:7" x14ac:dyDescent="0.25">
      <c r="A122" s="13" t="s">
        <v>240</v>
      </c>
      <c r="B122" s="31"/>
      <c r="C122" s="31"/>
      <c r="D122" s="14"/>
      <c r="E122" s="15">
        <v>1.2676148</v>
      </c>
      <c r="F122" s="16">
        <v>5.0000000000000004E-6</v>
      </c>
      <c r="G122" s="16"/>
    </row>
    <row r="123" spans="1:7" x14ac:dyDescent="0.25">
      <c r="A123" s="13" t="s">
        <v>241</v>
      </c>
      <c r="B123" s="31"/>
      <c r="C123" s="31"/>
      <c r="D123" s="14"/>
      <c r="E123" s="35">
        <v>-1823.6776147999999</v>
      </c>
      <c r="F123" s="36">
        <v>-7.1050000000000002E-3</v>
      </c>
      <c r="G123" s="16">
        <v>6.5728999999999996E-2</v>
      </c>
    </row>
    <row r="124" spans="1:7" x14ac:dyDescent="0.25">
      <c r="A124" s="26" t="s">
        <v>242</v>
      </c>
      <c r="B124" s="34"/>
      <c r="C124" s="34"/>
      <c r="D124" s="27"/>
      <c r="E124" s="28">
        <v>250564.7</v>
      </c>
      <c r="F124" s="29">
        <v>1</v>
      </c>
      <c r="G124" s="29"/>
    </row>
    <row r="129" spans="1:3" x14ac:dyDescent="0.25">
      <c r="A129" s="1" t="s">
        <v>244</v>
      </c>
    </row>
    <row r="130" spans="1:3" x14ac:dyDescent="0.25">
      <c r="A130" s="48" t="s">
        <v>245</v>
      </c>
      <c r="B130" s="3" t="s">
        <v>130</v>
      </c>
    </row>
    <row r="131" spans="1:3" x14ac:dyDescent="0.25">
      <c r="A131" t="s">
        <v>246</v>
      </c>
    </row>
    <row r="132" spans="1:3" x14ac:dyDescent="0.25">
      <c r="A132" t="s">
        <v>337</v>
      </c>
      <c r="B132" t="s">
        <v>248</v>
      </c>
      <c r="C132" t="s">
        <v>248</v>
      </c>
    </row>
    <row r="133" spans="1:3" x14ac:dyDescent="0.25">
      <c r="B133" s="49">
        <v>45657</v>
      </c>
      <c r="C133" s="49">
        <v>45688</v>
      </c>
    </row>
    <row r="134" spans="1:3" x14ac:dyDescent="0.25">
      <c r="A134" t="s">
        <v>493</v>
      </c>
      <c r="B134">
        <v>15.4129</v>
      </c>
      <c r="C134">
        <v>14.275</v>
      </c>
    </row>
    <row r="135" spans="1:3" x14ac:dyDescent="0.25">
      <c r="A135" t="s">
        <v>339</v>
      </c>
      <c r="B135">
        <v>15.4129</v>
      </c>
      <c r="C135">
        <v>14.275</v>
      </c>
    </row>
    <row r="136" spans="1:3" x14ac:dyDescent="0.25">
      <c r="A136" t="s">
        <v>494</v>
      </c>
      <c r="B136">
        <v>15.116300000000001</v>
      </c>
      <c r="C136">
        <v>13.981299999999999</v>
      </c>
    </row>
    <row r="137" spans="1:3" x14ac:dyDescent="0.25">
      <c r="A137" t="s">
        <v>341</v>
      </c>
      <c r="B137">
        <v>15.116300000000001</v>
      </c>
      <c r="C137">
        <v>13.981299999999999</v>
      </c>
    </row>
    <row r="139" spans="1:3" x14ac:dyDescent="0.25">
      <c r="A139" t="s">
        <v>250</v>
      </c>
      <c r="B139" s="3" t="s">
        <v>130</v>
      </c>
    </row>
    <row r="140" spans="1:3" x14ac:dyDescent="0.25">
      <c r="A140" t="s">
        <v>251</v>
      </c>
      <c r="B140" s="3" t="s">
        <v>130</v>
      </c>
    </row>
    <row r="141" spans="1:3" ht="30" customHeight="1" x14ac:dyDescent="0.25">
      <c r="A141" s="48" t="s">
        <v>252</v>
      </c>
      <c r="B141" s="3" t="s">
        <v>130</v>
      </c>
    </row>
    <row r="142" spans="1:3" ht="30" customHeight="1" x14ac:dyDescent="0.25">
      <c r="A142" s="48" t="s">
        <v>253</v>
      </c>
      <c r="B142" s="3" t="s">
        <v>130</v>
      </c>
    </row>
    <row r="143" spans="1:3" x14ac:dyDescent="0.25">
      <c r="A143" t="s">
        <v>495</v>
      </c>
      <c r="B143" s="50">
        <v>0.376</v>
      </c>
    </row>
    <row r="144" spans="1:3" ht="45" customHeight="1" x14ac:dyDescent="0.25">
      <c r="A144" s="48" t="s">
        <v>255</v>
      </c>
      <c r="B144" s="3" t="s">
        <v>130</v>
      </c>
    </row>
    <row r="145" spans="1:4" x14ac:dyDescent="0.25">
      <c r="B145" s="3"/>
    </row>
    <row r="146" spans="1:4" ht="30" customHeight="1" x14ac:dyDescent="0.25">
      <c r="A146" s="48" t="s">
        <v>256</v>
      </c>
      <c r="B146" s="3" t="s">
        <v>130</v>
      </c>
    </row>
    <row r="147" spans="1:4" ht="30" customHeight="1" x14ac:dyDescent="0.25">
      <c r="A147" s="48" t="s">
        <v>257</v>
      </c>
      <c r="B147" t="s">
        <v>130</v>
      </c>
    </row>
    <row r="148" spans="1:4" ht="30" customHeight="1" x14ac:dyDescent="0.25">
      <c r="A148" s="48" t="s">
        <v>258</v>
      </c>
      <c r="B148" s="3" t="s">
        <v>130</v>
      </c>
    </row>
    <row r="149" spans="1:4" ht="30" customHeight="1" x14ac:dyDescent="0.25">
      <c r="A149" s="48" t="s">
        <v>259</v>
      </c>
      <c r="B149" s="3" t="s">
        <v>130</v>
      </c>
    </row>
    <row r="151" spans="1:4" ht="69.95" customHeight="1" x14ac:dyDescent="0.25">
      <c r="A151" s="75" t="s">
        <v>269</v>
      </c>
      <c r="B151" s="75" t="s">
        <v>270</v>
      </c>
      <c r="C151" s="75" t="s">
        <v>4</v>
      </c>
      <c r="D151" s="75" t="s">
        <v>5</v>
      </c>
    </row>
    <row r="152" spans="1:4" ht="69.95" customHeight="1" x14ac:dyDescent="0.25">
      <c r="A152" s="75" t="s">
        <v>3096</v>
      </c>
      <c r="B152" s="75"/>
      <c r="C152" s="75" t="s">
        <v>3097</v>
      </c>
      <c r="D152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133"/>
  <sheetViews>
    <sheetView showGridLines="0" workbookViewId="0">
      <pane ySplit="4" topLeftCell="A110" activePane="bottomLeft" state="frozen"/>
      <selection pane="bottomLeft" activeCell="B119" sqref="B119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3098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3099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623</v>
      </c>
      <c r="B8" s="31" t="s">
        <v>624</v>
      </c>
      <c r="C8" s="31" t="s">
        <v>368</v>
      </c>
      <c r="D8" s="14">
        <v>214550</v>
      </c>
      <c r="E8" s="15">
        <v>32152.36</v>
      </c>
      <c r="F8" s="16">
        <v>3.8899999999999997E-2</v>
      </c>
      <c r="G8" s="16"/>
    </row>
    <row r="9" spans="1:8" x14ac:dyDescent="0.25">
      <c r="A9" s="13" t="s">
        <v>387</v>
      </c>
      <c r="B9" s="31" t="s">
        <v>388</v>
      </c>
      <c r="C9" s="31" t="s">
        <v>376</v>
      </c>
      <c r="D9" s="14">
        <v>468879</v>
      </c>
      <c r="E9" s="15">
        <v>28285.59</v>
      </c>
      <c r="F9" s="16">
        <v>3.4200000000000001E-2</v>
      </c>
      <c r="G9" s="16"/>
    </row>
    <row r="10" spans="1:8" x14ac:dyDescent="0.25">
      <c r="A10" s="13" t="s">
        <v>380</v>
      </c>
      <c r="B10" s="31" t="s">
        <v>381</v>
      </c>
      <c r="C10" s="31" t="s">
        <v>360</v>
      </c>
      <c r="D10" s="14">
        <v>2461020</v>
      </c>
      <c r="E10" s="15">
        <v>26117.57</v>
      </c>
      <c r="F10" s="16">
        <v>3.1600000000000003E-2</v>
      </c>
      <c r="G10" s="16"/>
    </row>
    <row r="11" spans="1:8" x14ac:dyDescent="0.25">
      <c r="A11" s="13" t="s">
        <v>1035</v>
      </c>
      <c r="B11" s="31" t="s">
        <v>1036</v>
      </c>
      <c r="C11" s="31" t="s">
        <v>603</v>
      </c>
      <c r="D11" s="14">
        <v>3185298</v>
      </c>
      <c r="E11" s="15">
        <v>24357.97</v>
      </c>
      <c r="F11" s="16">
        <v>2.9499999999999998E-2</v>
      </c>
      <c r="G11" s="16"/>
    </row>
    <row r="12" spans="1:8" x14ac:dyDescent="0.25">
      <c r="A12" s="13" t="s">
        <v>361</v>
      </c>
      <c r="B12" s="31" t="s">
        <v>362</v>
      </c>
      <c r="C12" s="31" t="s">
        <v>363</v>
      </c>
      <c r="D12" s="14">
        <v>1140343</v>
      </c>
      <c r="E12" s="15">
        <v>23724.27</v>
      </c>
      <c r="F12" s="16">
        <v>2.87E-2</v>
      </c>
      <c r="G12" s="16"/>
    </row>
    <row r="13" spans="1:8" x14ac:dyDescent="0.25">
      <c r="A13" s="13" t="s">
        <v>873</v>
      </c>
      <c r="B13" s="31" t="s">
        <v>874</v>
      </c>
      <c r="C13" s="31" t="s">
        <v>875</v>
      </c>
      <c r="D13" s="14">
        <v>3318848</v>
      </c>
      <c r="E13" s="15">
        <v>22257.85</v>
      </c>
      <c r="F13" s="16">
        <v>2.69E-2</v>
      </c>
      <c r="G13" s="16"/>
    </row>
    <row r="14" spans="1:8" x14ac:dyDescent="0.25">
      <c r="A14" s="13" t="s">
        <v>451</v>
      </c>
      <c r="B14" s="31" t="s">
        <v>452</v>
      </c>
      <c r="C14" s="31" t="s">
        <v>376</v>
      </c>
      <c r="D14" s="14">
        <v>267153</v>
      </c>
      <c r="E14" s="15">
        <v>22077.119999999999</v>
      </c>
      <c r="F14" s="16">
        <v>2.6700000000000002E-2</v>
      </c>
      <c r="G14" s="16"/>
    </row>
    <row r="15" spans="1:8" x14ac:dyDescent="0.25">
      <c r="A15" s="13" t="s">
        <v>401</v>
      </c>
      <c r="B15" s="31" t="s">
        <v>402</v>
      </c>
      <c r="C15" s="31" t="s">
        <v>403</v>
      </c>
      <c r="D15" s="14">
        <v>1231780</v>
      </c>
      <c r="E15" s="15">
        <v>21270.38</v>
      </c>
      <c r="F15" s="16">
        <v>2.5700000000000001E-2</v>
      </c>
      <c r="G15" s="16"/>
    </row>
    <row r="16" spans="1:8" x14ac:dyDescent="0.25">
      <c r="A16" s="13" t="s">
        <v>629</v>
      </c>
      <c r="B16" s="31" t="s">
        <v>630</v>
      </c>
      <c r="C16" s="31" t="s">
        <v>561</v>
      </c>
      <c r="D16" s="14">
        <v>192679</v>
      </c>
      <c r="E16" s="15">
        <v>19642.95</v>
      </c>
      <c r="F16" s="16">
        <v>2.3800000000000002E-2</v>
      </c>
      <c r="G16" s="16"/>
    </row>
    <row r="17" spans="1:7" x14ac:dyDescent="0.25">
      <c r="A17" s="13" t="s">
        <v>831</v>
      </c>
      <c r="B17" s="31" t="s">
        <v>832</v>
      </c>
      <c r="C17" s="31" t="s">
        <v>349</v>
      </c>
      <c r="D17" s="14">
        <v>1859803</v>
      </c>
      <c r="E17" s="15">
        <v>17586.3</v>
      </c>
      <c r="F17" s="16">
        <v>2.1299999999999999E-2</v>
      </c>
      <c r="G17" s="16"/>
    </row>
    <row r="18" spans="1:7" x14ac:dyDescent="0.25">
      <c r="A18" s="13" t="s">
        <v>350</v>
      </c>
      <c r="B18" s="31" t="s">
        <v>351</v>
      </c>
      <c r="C18" s="31" t="s">
        <v>352</v>
      </c>
      <c r="D18" s="14">
        <v>327933</v>
      </c>
      <c r="E18" s="15">
        <v>17399.96</v>
      </c>
      <c r="F18" s="16">
        <v>2.1000000000000001E-2</v>
      </c>
      <c r="G18" s="16"/>
    </row>
    <row r="19" spans="1:7" x14ac:dyDescent="0.25">
      <c r="A19" s="13" t="s">
        <v>1021</v>
      </c>
      <c r="B19" s="31" t="s">
        <v>1022</v>
      </c>
      <c r="C19" s="31" t="s">
        <v>355</v>
      </c>
      <c r="D19" s="14">
        <v>8791547</v>
      </c>
      <c r="E19" s="15">
        <v>16458.66</v>
      </c>
      <c r="F19" s="16">
        <v>1.9900000000000001E-2</v>
      </c>
      <c r="G19" s="16"/>
    </row>
    <row r="20" spans="1:7" x14ac:dyDescent="0.25">
      <c r="A20" s="13" t="s">
        <v>445</v>
      </c>
      <c r="B20" s="31" t="s">
        <v>446</v>
      </c>
      <c r="C20" s="31" t="s">
        <v>396</v>
      </c>
      <c r="D20" s="14">
        <v>2563523</v>
      </c>
      <c r="E20" s="15">
        <v>16274.53</v>
      </c>
      <c r="F20" s="16">
        <v>1.9699999999999999E-2</v>
      </c>
      <c r="G20" s="16"/>
    </row>
    <row r="21" spans="1:7" x14ac:dyDescent="0.25">
      <c r="A21" s="13" t="s">
        <v>1051</v>
      </c>
      <c r="B21" s="31" t="s">
        <v>1052</v>
      </c>
      <c r="C21" s="31" t="s">
        <v>539</v>
      </c>
      <c r="D21" s="14">
        <v>1129729</v>
      </c>
      <c r="E21" s="15">
        <v>14742.96</v>
      </c>
      <c r="F21" s="16">
        <v>1.78E-2</v>
      </c>
      <c r="G21" s="16"/>
    </row>
    <row r="22" spans="1:7" x14ac:dyDescent="0.25">
      <c r="A22" s="13" t="s">
        <v>837</v>
      </c>
      <c r="B22" s="31" t="s">
        <v>838</v>
      </c>
      <c r="C22" s="31" t="s">
        <v>478</v>
      </c>
      <c r="D22" s="14">
        <v>608880</v>
      </c>
      <c r="E22" s="15">
        <v>14183.56</v>
      </c>
      <c r="F22" s="16">
        <v>1.72E-2</v>
      </c>
      <c r="G22" s="16"/>
    </row>
    <row r="23" spans="1:7" x14ac:dyDescent="0.25">
      <c r="A23" s="13" t="s">
        <v>859</v>
      </c>
      <c r="B23" s="31" t="s">
        <v>860</v>
      </c>
      <c r="C23" s="31" t="s">
        <v>363</v>
      </c>
      <c r="D23" s="14">
        <v>976404</v>
      </c>
      <c r="E23" s="15">
        <v>14092.44</v>
      </c>
      <c r="F23" s="16">
        <v>1.7000000000000001E-2</v>
      </c>
      <c r="G23" s="16"/>
    </row>
    <row r="24" spans="1:7" x14ac:dyDescent="0.25">
      <c r="A24" s="13" t="s">
        <v>1041</v>
      </c>
      <c r="B24" s="31" t="s">
        <v>1042</v>
      </c>
      <c r="C24" s="31" t="s">
        <v>525</v>
      </c>
      <c r="D24" s="14">
        <v>279911</v>
      </c>
      <c r="E24" s="15">
        <v>13533.28</v>
      </c>
      <c r="F24" s="16">
        <v>1.6400000000000001E-2</v>
      </c>
      <c r="G24" s="16"/>
    </row>
    <row r="25" spans="1:7" x14ac:dyDescent="0.25">
      <c r="A25" s="13" t="s">
        <v>581</v>
      </c>
      <c r="B25" s="31" t="s">
        <v>582</v>
      </c>
      <c r="C25" s="31" t="s">
        <v>355</v>
      </c>
      <c r="D25" s="14">
        <v>2425396</v>
      </c>
      <c r="E25" s="15">
        <v>13479.14</v>
      </c>
      <c r="F25" s="16">
        <v>1.6299999999999999E-2</v>
      </c>
      <c r="G25" s="16"/>
    </row>
    <row r="26" spans="1:7" x14ac:dyDescent="0.25">
      <c r="A26" s="13" t="s">
        <v>551</v>
      </c>
      <c r="B26" s="31" t="s">
        <v>552</v>
      </c>
      <c r="C26" s="31" t="s">
        <v>425</v>
      </c>
      <c r="D26" s="14">
        <v>591597</v>
      </c>
      <c r="E26" s="15">
        <v>13362.99</v>
      </c>
      <c r="F26" s="16">
        <v>1.6199999999999999E-2</v>
      </c>
      <c r="G26" s="16"/>
    </row>
    <row r="27" spans="1:7" x14ac:dyDescent="0.25">
      <c r="A27" s="13" t="s">
        <v>566</v>
      </c>
      <c r="B27" s="31" t="s">
        <v>567</v>
      </c>
      <c r="C27" s="31" t="s">
        <v>352</v>
      </c>
      <c r="D27" s="14">
        <v>343747</v>
      </c>
      <c r="E27" s="15">
        <v>13302.67</v>
      </c>
      <c r="F27" s="16">
        <v>1.61E-2</v>
      </c>
      <c r="G27" s="16"/>
    </row>
    <row r="28" spans="1:7" x14ac:dyDescent="0.25">
      <c r="A28" s="13" t="s">
        <v>438</v>
      </c>
      <c r="B28" s="31" t="s">
        <v>439</v>
      </c>
      <c r="C28" s="31" t="s">
        <v>440</v>
      </c>
      <c r="D28" s="14">
        <v>607113</v>
      </c>
      <c r="E28" s="15">
        <v>13225.35</v>
      </c>
      <c r="F28" s="16">
        <v>1.6E-2</v>
      </c>
      <c r="G28" s="16"/>
    </row>
    <row r="29" spans="1:7" x14ac:dyDescent="0.25">
      <c r="A29" s="13" t="s">
        <v>358</v>
      </c>
      <c r="B29" s="31" t="s">
        <v>359</v>
      </c>
      <c r="C29" s="31" t="s">
        <v>360</v>
      </c>
      <c r="D29" s="14">
        <v>1980687</v>
      </c>
      <c r="E29" s="15">
        <v>12680.36</v>
      </c>
      <c r="F29" s="16">
        <v>1.5299999999999999E-2</v>
      </c>
      <c r="G29" s="16"/>
    </row>
    <row r="30" spans="1:7" x14ac:dyDescent="0.25">
      <c r="A30" s="13" t="s">
        <v>805</v>
      </c>
      <c r="B30" s="31" t="s">
        <v>806</v>
      </c>
      <c r="C30" s="31" t="s">
        <v>376</v>
      </c>
      <c r="D30" s="14">
        <v>439682</v>
      </c>
      <c r="E30" s="15">
        <v>12609.86</v>
      </c>
      <c r="F30" s="16">
        <v>1.5299999999999999E-2</v>
      </c>
      <c r="G30" s="16"/>
    </row>
    <row r="31" spans="1:7" x14ac:dyDescent="0.25">
      <c r="A31" s="13" t="s">
        <v>431</v>
      </c>
      <c r="B31" s="31" t="s">
        <v>432</v>
      </c>
      <c r="C31" s="31" t="s">
        <v>425</v>
      </c>
      <c r="D31" s="14">
        <v>263844</v>
      </c>
      <c r="E31" s="15">
        <v>12181.68</v>
      </c>
      <c r="F31" s="16">
        <v>1.47E-2</v>
      </c>
      <c r="G31" s="16"/>
    </row>
    <row r="32" spans="1:7" x14ac:dyDescent="0.25">
      <c r="A32" s="13" t="s">
        <v>641</v>
      </c>
      <c r="B32" s="31" t="s">
        <v>642</v>
      </c>
      <c r="C32" s="31" t="s">
        <v>643</v>
      </c>
      <c r="D32" s="14">
        <v>27159</v>
      </c>
      <c r="E32" s="15">
        <v>12146.47</v>
      </c>
      <c r="F32" s="16">
        <v>1.47E-2</v>
      </c>
      <c r="G32" s="16"/>
    </row>
    <row r="33" spans="1:7" x14ac:dyDescent="0.25">
      <c r="A33" s="13" t="s">
        <v>389</v>
      </c>
      <c r="B33" s="31" t="s">
        <v>390</v>
      </c>
      <c r="C33" s="31" t="s">
        <v>373</v>
      </c>
      <c r="D33" s="14">
        <v>206879</v>
      </c>
      <c r="E33" s="15">
        <v>11902.16</v>
      </c>
      <c r="F33" s="16">
        <v>1.44E-2</v>
      </c>
      <c r="G33" s="16"/>
    </row>
    <row r="34" spans="1:7" x14ac:dyDescent="0.25">
      <c r="A34" s="13" t="s">
        <v>485</v>
      </c>
      <c r="B34" s="31" t="s">
        <v>486</v>
      </c>
      <c r="C34" s="31" t="s">
        <v>386</v>
      </c>
      <c r="D34" s="14">
        <v>295442</v>
      </c>
      <c r="E34" s="15">
        <v>11887.4</v>
      </c>
      <c r="F34" s="16">
        <v>1.44E-2</v>
      </c>
      <c r="G34" s="16"/>
    </row>
    <row r="35" spans="1:7" x14ac:dyDescent="0.25">
      <c r="A35" s="13" t="s">
        <v>406</v>
      </c>
      <c r="B35" s="31" t="s">
        <v>407</v>
      </c>
      <c r="C35" s="31" t="s">
        <v>352</v>
      </c>
      <c r="D35" s="14">
        <v>205012</v>
      </c>
      <c r="E35" s="15">
        <v>11753.24</v>
      </c>
      <c r="F35" s="16">
        <v>1.4200000000000001E-2</v>
      </c>
      <c r="G35" s="16"/>
    </row>
    <row r="36" spans="1:7" x14ac:dyDescent="0.25">
      <c r="A36" s="13" t="s">
        <v>1031</v>
      </c>
      <c r="B36" s="31" t="s">
        <v>1032</v>
      </c>
      <c r="C36" s="31" t="s">
        <v>603</v>
      </c>
      <c r="D36" s="14">
        <v>1516602</v>
      </c>
      <c r="E36" s="15">
        <v>10675.36</v>
      </c>
      <c r="F36" s="16">
        <v>1.29E-2</v>
      </c>
      <c r="G36" s="16"/>
    </row>
    <row r="37" spans="1:7" x14ac:dyDescent="0.25">
      <c r="A37" s="13" t="s">
        <v>878</v>
      </c>
      <c r="B37" s="31" t="s">
        <v>879</v>
      </c>
      <c r="C37" s="31" t="s">
        <v>349</v>
      </c>
      <c r="D37" s="14">
        <v>508812</v>
      </c>
      <c r="E37" s="15">
        <v>10122.56</v>
      </c>
      <c r="F37" s="16">
        <v>1.2200000000000001E-2</v>
      </c>
      <c r="G37" s="16"/>
    </row>
    <row r="38" spans="1:7" x14ac:dyDescent="0.25">
      <c r="A38" s="13" t="s">
        <v>384</v>
      </c>
      <c r="B38" s="31" t="s">
        <v>385</v>
      </c>
      <c r="C38" s="31" t="s">
        <v>386</v>
      </c>
      <c r="D38" s="14">
        <v>344106</v>
      </c>
      <c r="E38" s="15">
        <v>10027.42</v>
      </c>
      <c r="F38" s="16">
        <v>1.21E-2</v>
      </c>
      <c r="G38" s="16"/>
    </row>
    <row r="39" spans="1:7" x14ac:dyDescent="0.25">
      <c r="A39" s="13" t="s">
        <v>841</v>
      </c>
      <c r="B39" s="31" t="s">
        <v>842</v>
      </c>
      <c r="C39" s="31" t="s">
        <v>349</v>
      </c>
      <c r="D39" s="14">
        <v>361276</v>
      </c>
      <c r="E39" s="15">
        <v>10011.86</v>
      </c>
      <c r="F39" s="16">
        <v>1.21E-2</v>
      </c>
      <c r="G39" s="16"/>
    </row>
    <row r="40" spans="1:7" x14ac:dyDescent="0.25">
      <c r="A40" s="13" t="s">
        <v>851</v>
      </c>
      <c r="B40" s="31" t="s">
        <v>852</v>
      </c>
      <c r="C40" s="31" t="s">
        <v>478</v>
      </c>
      <c r="D40" s="14">
        <v>597832</v>
      </c>
      <c r="E40" s="15">
        <v>9815.2099999999991</v>
      </c>
      <c r="F40" s="16">
        <v>1.1900000000000001E-2</v>
      </c>
      <c r="G40" s="16"/>
    </row>
    <row r="41" spans="1:7" x14ac:dyDescent="0.25">
      <c r="A41" s="13" t="s">
        <v>537</v>
      </c>
      <c r="B41" s="31" t="s">
        <v>538</v>
      </c>
      <c r="C41" s="31" t="s">
        <v>539</v>
      </c>
      <c r="D41" s="14">
        <v>3290162</v>
      </c>
      <c r="E41" s="15">
        <v>9628.66</v>
      </c>
      <c r="F41" s="16">
        <v>1.1599999999999999E-2</v>
      </c>
      <c r="G41" s="16"/>
    </row>
    <row r="42" spans="1:7" x14ac:dyDescent="0.25">
      <c r="A42" s="13" t="s">
        <v>2808</v>
      </c>
      <c r="B42" s="31" t="s">
        <v>2809</v>
      </c>
      <c r="C42" s="31" t="s">
        <v>349</v>
      </c>
      <c r="D42" s="14">
        <v>17030435</v>
      </c>
      <c r="E42" s="15">
        <v>9559.18</v>
      </c>
      <c r="F42" s="16">
        <v>1.1599999999999999E-2</v>
      </c>
      <c r="G42" s="16"/>
    </row>
    <row r="43" spans="1:7" x14ac:dyDescent="0.25">
      <c r="A43" s="13" t="s">
        <v>853</v>
      </c>
      <c r="B43" s="31" t="s">
        <v>854</v>
      </c>
      <c r="C43" s="31" t="s">
        <v>386</v>
      </c>
      <c r="D43" s="14">
        <v>593904</v>
      </c>
      <c r="E43" s="15">
        <v>8965.2800000000007</v>
      </c>
      <c r="F43" s="16">
        <v>1.0800000000000001E-2</v>
      </c>
      <c r="G43" s="16"/>
    </row>
    <row r="44" spans="1:7" x14ac:dyDescent="0.25">
      <c r="A44" s="13" t="s">
        <v>833</v>
      </c>
      <c r="B44" s="31" t="s">
        <v>834</v>
      </c>
      <c r="C44" s="31" t="s">
        <v>425</v>
      </c>
      <c r="D44" s="14">
        <v>872754</v>
      </c>
      <c r="E44" s="15">
        <v>8692.19</v>
      </c>
      <c r="F44" s="16">
        <v>1.0500000000000001E-2</v>
      </c>
      <c r="G44" s="16"/>
    </row>
    <row r="45" spans="1:7" x14ac:dyDescent="0.25">
      <c r="A45" s="13" t="s">
        <v>648</v>
      </c>
      <c r="B45" s="31" t="s">
        <v>649</v>
      </c>
      <c r="C45" s="31" t="s">
        <v>363</v>
      </c>
      <c r="D45" s="14">
        <v>309395</v>
      </c>
      <c r="E45" s="15">
        <v>8336.49</v>
      </c>
      <c r="F45" s="16">
        <v>1.01E-2</v>
      </c>
      <c r="G45" s="16"/>
    </row>
    <row r="46" spans="1:7" x14ac:dyDescent="0.25">
      <c r="A46" s="13" t="s">
        <v>1819</v>
      </c>
      <c r="B46" s="31" t="s">
        <v>1820</v>
      </c>
      <c r="C46" s="31" t="s">
        <v>691</v>
      </c>
      <c r="D46" s="14">
        <v>226551</v>
      </c>
      <c r="E46" s="15">
        <v>8208.9599999999991</v>
      </c>
      <c r="F46" s="16">
        <v>9.9000000000000008E-3</v>
      </c>
      <c r="G46" s="16"/>
    </row>
    <row r="47" spans="1:7" x14ac:dyDescent="0.25">
      <c r="A47" s="13" t="s">
        <v>471</v>
      </c>
      <c r="B47" s="31" t="s">
        <v>472</v>
      </c>
      <c r="C47" s="31" t="s">
        <v>473</v>
      </c>
      <c r="D47" s="14">
        <v>1909511</v>
      </c>
      <c r="E47" s="15">
        <v>8028.54</v>
      </c>
      <c r="F47" s="16">
        <v>9.7000000000000003E-3</v>
      </c>
      <c r="G47" s="16"/>
    </row>
    <row r="48" spans="1:7" x14ac:dyDescent="0.25">
      <c r="A48" s="13" t="s">
        <v>1821</v>
      </c>
      <c r="B48" s="31" t="s">
        <v>1822</v>
      </c>
      <c r="C48" s="31" t="s">
        <v>691</v>
      </c>
      <c r="D48" s="14">
        <v>3691223</v>
      </c>
      <c r="E48" s="15">
        <v>8003.68</v>
      </c>
      <c r="F48" s="16">
        <v>9.7000000000000003E-3</v>
      </c>
      <c r="G48" s="16"/>
    </row>
    <row r="49" spans="1:7" x14ac:dyDescent="0.25">
      <c r="A49" s="13" t="s">
        <v>789</v>
      </c>
      <c r="B49" s="31" t="s">
        <v>790</v>
      </c>
      <c r="C49" s="31" t="s">
        <v>355</v>
      </c>
      <c r="D49" s="14">
        <v>3299931</v>
      </c>
      <c r="E49" s="15">
        <v>7861.1</v>
      </c>
      <c r="F49" s="16">
        <v>9.4999999999999998E-3</v>
      </c>
      <c r="G49" s="16"/>
    </row>
    <row r="50" spans="1:7" x14ac:dyDescent="0.25">
      <c r="A50" s="13" t="s">
        <v>1023</v>
      </c>
      <c r="B50" s="31" t="s">
        <v>1024</v>
      </c>
      <c r="C50" s="31" t="s">
        <v>532</v>
      </c>
      <c r="D50" s="14">
        <v>697330</v>
      </c>
      <c r="E50" s="15">
        <v>7780.46</v>
      </c>
      <c r="F50" s="16">
        <v>9.4000000000000004E-3</v>
      </c>
      <c r="G50" s="16"/>
    </row>
    <row r="51" spans="1:7" x14ac:dyDescent="0.25">
      <c r="A51" s="13" t="s">
        <v>1856</v>
      </c>
      <c r="B51" s="31" t="s">
        <v>1857</v>
      </c>
      <c r="C51" s="31" t="s">
        <v>478</v>
      </c>
      <c r="D51" s="14">
        <v>427165</v>
      </c>
      <c r="E51" s="15">
        <v>7743.01</v>
      </c>
      <c r="F51" s="16">
        <v>9.4000000000000004E-3</v>
      </c>
      <c r="G51" s="16"/>
    </row>
    <row r="52" spans="1:7" x14ac:dyDescent="0.25">
      <c r="A52" s="13" t="s">
        <v>797</v>
      </c>
      <c r="B52" s="31" t="s">
        <v>798</v>
      </c>
      <c r="C52" s="31" t="s">
        <v>425</v>
      </c>
      <c r="D52" s="14">
        <v>1373519</v>
      </c>
      <c r="E52" s="15">
        <v>7468.51</v>
      </c>
      <c r="F52" s="16">
        <v>8.9999999999999993E-3</v>
      </c>
      <c r="G52" s="16"/>
    </row>
    <row r="53" spans="1:7" x14ac:dyDescent="0.25">
      <c r="A53" s="13" t="s">
        <v>410</v>
      </c>
      <c r="B53" s="31" t="s">
        <v>411</v>
      </c>
      <c r="C53" s="31" t="s">
        <v>363</v>
      </c>
      <c r="D53" s="14">
        <v>145470</v>
      </c>
      <c r="E53" s="15">
        <v>7365.22</v>
      </c>
      <c r="F53" s="16">
        <v>8.8999999999999999E-3</v>
      </c>
      <c r="G53" s="16"/>
    </row>
    <row r="54" spans="1:7" x14ac:dyDescent="0.25">
      <c r="A54" s="13" t="s">
        <v>847</v>
      </c>
      <c r="B54" s="31" t="s">
        <v>848</v>
      </c>
      <c r="C54" s="31" t="s">
        <v>386</v>
      </c>
      <c r="D54" s="14">
        <v>487275</v>
      </c>
      <c r="E54" s="15">
        <v>7344.7</v>
      </c>
      <c r="F54" s="16">
        <v>8.8999999999999999E-3</v>
      </c>
      <c r="G54" s="16"/>
    </row>
    <row r="55" spans="1:7" x14ac:dyDescent="0.25">
      <c r="A55" s="13" t="s">
        <v>803</v>
      </c>
      <c r="B55" s="31" t="s">
        <v>804</v>
      </c>
      <c r="C55" s="31" t="s">
        <v>425</v>
      </c>
      <c r="D55" s="14">
        <v>540747</v>
      </c>
      <c r="E55" s="15">
        <v>6953.2</v>
      </c>
      <c r="F55" s="16">
        <v>8.3999999999999995E-3</v>
      </c>
      <c r="G55" s="16"/>
    </row>
    <row r="56" spans="1:7" x14ac:dyDescent="0.25">
      <c r="A56" s="13" t="s">
        <v>666</v>
      </c>
      <c r="B56" s="31" t="s">
        <v>667</v>
      </c>
      <c r="C56" s="31" t="s">
        <v>396</v>
      </c>
      <c r="D56" s="14">
        <v>981720</v>
      </c>
      <c r="E56" s="15">
        <v>6580.96</v>
      </c>
      <c r="F56" s="16">
        <v>8.0000000000000002E-3</v>
      </c>
      <c r="G56" s="16"/>
    </row>
    <row r="57" spans="1:7" x14ac:dyDescent="0.25">
      <c r="A57" s="13" t="s">
        <v>827</v>
      </c>
      <c r="B57" s="31" t="s">
        <v>828</v>
      </c>
      <c r="C57" s="31" t="s">
        <v>459</v>
      </c>
      <c r="D57" s="14">
        <v>615572</v>
      </c>
      <c r="E57" s="15">
        <v>6272.37</v>
      </c>
      <c r="F57" s="16">
        <v>7.6E-3</v>
      </c>
      <c r="G57" s="16"/>
    </row>
    <row r="58" spans="1:7" x14ac:dyDescent="0.25">
      <c r="A58" s="13" t="s">
        <v>371</v>
      </c>
      <c r="B58" s="31" t="s">
        <v>372</v>
      </c>
      <c r="C58" s="31" t="s">
        <v>373</v>
      </c>
      <c r="D58" s="14">
        <v>81129</v>
      </c>
      <c r="E58" s="15">
        <v>6266.16</v>
      </c>
      <c r="F58" s="16">
        <v>7.6E-3</v>
      </c>
      <c r="G58" s="16"/>
    </row>
    <row r="59" spans="1:7" x14ac:dyDescent="0.25">
      <c r="A59" s="13" t="s">
        <v>829</v>
      </c>
      <c r="B59" s="31" t="s">
        <v>830</v>
      </c>
      <c r="C59" s="31" t="s">
        <v>420</v>
      </c>
      <c r="D59" s="14">
        <v>252887</v>
      </c>
      <c r="E59" s="15">
        <v>6215.71</v>
      </c>
      <c r="F59" s="16">
        <v>7.4999999999999997E-3</v>
      </c>
      <c r="G59" s="16"/>
    </row>
    <row r="60" spans="1:7" x14ac:dyDescent="0.25">
      <c r="A60" s="13" t="s">
        <v>868</v>
      </c>
      <c r="B60" s="31" t="s">
        <v>869</v>
      </c>
      <c r="C60" s="31" t="s">
        <v>373</v>
      </c>
      <c r="D60" s="14">
        <v>5711241</v>
      </c>
      <c r="E60" s="15">
        <v>6165.28</v>
      </c>
      <c r="F60" s="16">
        <v>7.4999999999999997E-3</v>
      </c>
      <c r="G60" s="16"/>
    </row>
    <row r="61" spans="1:7" x14ac:dyDescent="0.25">
      <c r="A61" s="13" t="s">
        <v>849</v>
      </c>
      <c r="B61" s="31" t="s">
        <v>850</v>
      </c>
      <c r="C61" s="31" t="s">
        <v>363</v>
      </c>
      <c r="D61" s="14">
        <v>668642</v>
      </c>
      <c r="E61" s="15">
        <v>6152.51</v>
      </c>
      <c r="F61" s="16">
        <v>7.4000000000000003E-3</v>
      </c>
      <c r="G61" s="16"/>
    </row>
    <row r="62" spans="1:7" x14ac:dyDescent="0.25">
      <c r="A62" s="13" t="s">
        <v>366</v>
      </c>
      <c r="B62" s="31" t="s">
        <v>367</v>
      </c>
      <c r="C62" s="31" t="s">
        <v>368</v>
      </c>
      <c r="D62" s="14">
        <v>481572</v>
      </c>
      <c r="E62" s="15">
        <v>6071.9</v>
      </c>
      <c r="F62" s="16">
        <v>7.3000000000000001E-3</v>
      </c>
      <c r="G62" s="16"/>
    </row>
    <row r="63" spans="1:7" x14ac:dyDescent="0.25">
      <c r="A63" s="13" t="s">
        <v>2168</v>
      </c>
      <c r="B63" s="31" t="s">
        <v>2169</v>
      </c>
      <c r="C63" s="31" t="s">
        <v>561</v>
      </c>
      <c r="D63" s="14">
        <v>145867</v>
      </c>
      <c r="E63" s="15">
        <v>6051.58</v>
      </c>
      <c r="F63" s="16">
        <v>7.3000000000000001E-3</v>
      </c>
      <c r="G63" s="16"/>
    </row>
    <row r="64" spans="1:7" x14ac:dyDescent="0.25">
      <c r="A64" s="13" t="s">
        <v>811</v>
      </c>
      <c r="B64" s="31" t="s">
        <v>812</v>
      </c>
      <c r="C64" s="31" t="s">
        <v>459</v>
      </c>
      <c r="D64" s="14">
        <v>123088</v>
      </c>
      <c r="E64" s="15">
        <v>5898.81</v>
      </c>
      <c r="F64" s="16">
        <v>7.1000000000000004E-3</v>
      </c>
      <c r="G64" s="16"/>
    </row>
    <row r="65" spans="1:7" x14ac:dyDescent="0.25">
      <c r="A65" s="13" t="s">
        <v>791</v>
      </c>
      <c r="B65" s="31" t="s">
        <v>792</v>
      </c>
      <c r="C65" s="31" t="s">
        <v>550</v>
      </c>
      <c r="D65" s="14">
        <v>837817</v>
      </c>
      <c r="E65" s="15">
        <v>5789.32</v>
      </c>
      <c r="F65" s="16">
        <v>7.0000000000000001E-3</v>
      </c>
      <c r="G65" s="16"/>
    </row>
    <row r="66" spans="1:7" x14ac:dyDescent="0.25">
      <c r="A66" s="13" t="s">
        <v>801</v>
      </c>
      <c r="B66" s="31" t="s">
        <v>802</v>
      </c>
      <c r="C66" s="31" t="s">
        <v>363</v>
      </c>
      <c r="D66" s="14">
        <v>266456</v>
      </c>
      <c r="E66" s="15">
        <v>5741.19</v>
      </c>
      <c r="F66" s="16">
        <v>6.8999999999999999E-3</v>
      </c>
      <c r="G66" s="16"/>
    </row>
    <row r="67" spans="1:7" x14ac:dyDescent="0.25">
      <c r="A67" s="13" t="s">
        <v>1827</v>
      </c>
      <c r="B67" s="31" t="s">
        <v>1828</v>
      </c>
      <c r="C67" s="31" t="s">
        <v>373</v>
      </c>
      <c r="D67" s="14">
        <v>578193</v>
      </c>
      <c r="E67" s="15">
        <v>5399.17</v>
      </c>
      <c r="F67" s="16">
        <v>6.4999999999999997E-3</v>
      </c>
      <c r="G67" s="16"/>
    </row>
    <row r="68" spans="1:7" x14ac:dyDescent="0.25">
      <c r="A68" s="13" t="s">
        <v>391</v>
      </c>
      <c r="B68" s="31" t="s">
        <v>392</v>
      </c>
      <c r="C68" s="31" t="s">
        <v>393</v>
      </c>
      <c r="D68" s="14">
        <v>1391319</v>
      </c>
      <c r="E68" s="15">
        <v>4830.66</v>
      </c>
      <c r="F68" s="16">
        <v>5.7999999999999996E-3</v>
      </c>
      <c r="G68" s="16"/>
    </row>
    <row r="69" spans="1:7" x14ac:dyDescent="0.25">
      <c r="A69" s="13" t="s">
        <v>1825</v>
      </c>
      <c r="B69" s="31" t="s">
        <v>1826</v>
      </c>
      <c r="C69" s="31" t="s">
        <v>368</v>
      </c>
      <c r="D69" s="14">
        <v>407879</v>
      </c>
      <c r="E69" s="15">
        <v>4649</v>
      </c>
      <c r="F69" s="16">
        <v>5.5999999999999999E-3</v>
      </c>
      <c r="G69" s="16"/>
    </row>
    <row r="70" spans="1:7" x14ac:dyDescent="0.25">
      <c r="A70" s="13" t="s">
        <v>1039</v>
      </c>
      <c r="B70" s="31" t="s">
        <v>1040</v>
      </c>
      <c r="C70" s="31" t="s">
        <v>525</v>
      </c>
      <c r="D70" s="14">
        <v>245188</v>
      </c>
      <c r="E70" s="15">
        <v>4576.07</v>
      </c>
      <c r="F70" s="16">
        <v>5.4999999999999997E-3</v>
      </c>
      <c r="G70" s="16"/>
    </row>
    <row r="71" spans="1:7" x14ac:dyDescent="0.25">
      <c r="A71" s="13" t="s">
        <v>2754</v>
      </c>
      <c r="B71" s="31" t="s">
        <v>2755</v>
      </c>
      <c r="C71" s="31" t="s">
        <v>2472</v>
      </c>
      <c r="D71" s="14">
        <v>6647438</v>
      </c>
      <c r="E71" s="15">
        <v>4393.96</v>
      </c>
      <c r="F71" s="16">
        <v>5.3E-3</v>
      </c>
      <c r="G71" s="16"/>
    </row>
    <row r="72" spans="1:7" x14ac:dyDescent="0.25">
      <c r="A72" s="13" t="s">
        <v>2742</v>
      </c>
      <c r="B72" s="31" t="s">
        <v>2743</v>
      </c>
      <c r="C72" s="31" t="s">
        <v>349</v>
      </c>
      <c r="D72" s="14">
        <v>347170</v>
      </c>
      <c r="E72" s="15">
        <v>4249.53</v>
      </c>
      <c r="F72" s="16">
        <v>5.1000000000000004E-3</v>
      </c>
      <c r="G72" s="16"/>
    </row>
    <row r="73" spans="1:7" x14ac:dyDescent="0.25">
      <c r="A73" s="13" t="s">
        <v>2306</v>
      </c>
      <c r="B73" s="31" t="s">
        <v>2307</v>
      </c>
      <c r="C73" s="31" t="s">
        <v>470</v>
      </c>
      <c r="D73" s="14">
        <v>784452</v>
      </c>
      <c r="E73" s="15">
        <v>4014.04</v>
      </c>
      <c r="F73" s="16">
        <v>4.8999999999999998E-3</v>
      </c>
      <c r="G73" s="16"/>
    </row>
    <row r="74" spans="1:7" x14ac:dyDescent="0.25">
      <c r="A74" s="13" t="s">
        <v>593</v>
      </c>
      <c r="B74" s="31" t="s">
        <v>594</v>
      </c>
      <c r="C74" s="31" t="s">
        <v>425</v>
      </c>
      <c r="D74" s="14">
        <v>3400922</v>
      </c>
      <c r="E74" s="15">
        <v>3959.01</v>
      </c>
      <c r="F74" s="16">
        <v>4.7999999999999996E-3</v>
      </c>
      <c r="G74" s="16"/>
    </row>
    <row r="75" spans="1:7" x14ac:dyDescent="0.25">
      <c r="A75" s="13" t="s">
        <v>576</v>
      </c>
      <c r="B75" s="31" t="s">
        <v>577</v>
      </c>
      <c r="C75" s="31" t="s">
        <v>532</v>
      </c>
      <c r="D75" s="14">
        <v>206333</v>
      </c>
      <c r="E75" s="15">
        <v>3834.7</v>
      </c>
      <c r="F75" s="16">
        <v>4.5999999999999999E-3</v>
      </c>
      <c r="G75" s="16"/>
    </row>
    <row r="76" spans="1:7" x14ac:dyDescent="0.25">
      <c r="A76" s="13" t="s">
        <v>1047</v>
      </c>
      <c r="B76" s="31" t="s">
        <v>1048</v>
      </c>
      <c r="C76" s="31" t="s">
        <v>368</v>
      </c>
      <c r="D76" s="14">
        <v>383461</v>
      </c>
      <c r="E76" s="15">
        <v>3801.63</v>
      </c>
      <c r="F76" s="16">
        <v>4.5999999999999999E-3</v>
      </c>
      <c r="G76" s="16"/>
    </row>
    <row r="77" spans="1:7" x14ac:dyDescent="0.25">
      <c r="A77" s="13" t="s">
        <v>793</v>
      </c>
      <c r="B77" s="31" t="s">
        <v>794</v>
      </c>
      <c r="C77" s="31" t="s">
        <v>425</v>
      </c>
      <c r="D77" s="14">
        <v>898813</v>
      </c>
      <c r="E77" s="15">
        <v>3797.48</v>
      </c>
      <c r="F77" s="16">
        <v>4.5999999999999999E-3</v>
      </c>
      <c r="G77" s="16"/>
    </row>
    <row r="78" spans="1:7" x14ac:dyDescent="0.25">
      <c r="A78" s="13" t="s">
        <v>2140</v>
      </c>
      <c r="B78" s="31" t="s">
        <v>2141</v>
      </c>
      <c r="C78" s="31" t="s">
        <v>525</v>
      </c>
      <c r="D78" s="14">
        <v>13570</v>
      </c>
      <c r="E78" s="15">
        <v>3771.9</v>
      </c>
      <c r="F78" s="16">
        <v>4.5999999999999999E-3</v>
      </c>
      <c r="G78" s="16"/>
    </row>
    <row r="79" spans="1:7" x14ac:dyDescent="0.25">
      <c r="A79" s="13" t="s">
        <v>635</v>
      </c>
      <c r="B79" s="31" t="s">
        <v>636</v>
      </c>
      <c r="C79" s="31" t="s">
        <v>352</v>
      </c>
      <c r="D79" s="14">
        <v>371241</v>
      </c>
      <c r="E79" s="15">
        <v>3741.18</v>
      </c>
      <c r="F79" s="16">
        <v>4.4999999999999997E-3</v>
      </c>
      <c r="G79" s="16"/>
    </row>
    <row r="80" spans="1:7" x14ac:dyDescent="0.25">
      <c r="A80" s="13" t="s">
        <v>1394</v>
      </c>
      <c r="B80" s="31" t="s">
        <v>1395</v>
      </c>
      <c r="C80" s="31" t="s">
        <v>393</v>
      </c>
      <c r="D80" s="14">
        <v>270918</v>
      </c>
      <c r="E80" s="15">
        <v>3670.67</v>
      </c>
      <c r="F80" s="16">
        <v>4.4000000000000003E-3</v>
      </c>
      <c r="G80" s="16"/>
    </row>
    <row r="81" spans="1:7" x14ac:dyDescent="0.25">
      <c r="A81" s="13" t="s">
        <v>644</v>
      </c>
      <c r="B81" s="31" t="s">
        <v>645</v>
      </c>
      <c r="C81" s="31" t="s">
        <v>459</v>
      </c>
      <c r="D81" s="14">
        <v>135375</v>
      </c>
      <c r="E81" s="15">
        <v>3382.34</v>
      </c>
      <c r="F81" s="16">
        <v>4.1000000000000003E-3</v>
      </c>
      <c r="G81" s="16"/>
    </row>
    <row r="82" spans="1:7" x14ac:dyDescent="0.25">
      <c r="A82" s="13" t="s">
        <v>876</v>
      </c>
      <c r="B82" s="31" t="s">
        <v>877</v>
      </c>
      <c r="C82" s="31" t="s">
        <v>603</v>
      </c>
      <c r="D82" s="14">
        <v>212545</v>
      </c>
      <c r="E82" s="15">
        <v>3311.66</v>
      </c>
      <c r="F82" s="16">
        <v>4.0000000000000001E-3</v>
      </c>
      <c r="G82" s="16"/>
    </row>
    <row r="83" spans="1:7" x14ac:dyDescent="0.25">
      <c r="A83" s="13" t="s">
        <v>809</v>
      </c>
      <c r="B83" s="31" t="s">
        <v>810</v>
      </c>
      <c r="C83" s="31" t="s">
        <v>459</v>
      </c>
      <c r="D83" s="14">
        <v>301380</v>
      </c>
      <c r="E83" s="15">
        <v>3242.25</v>
      </c>
      <c r="F83" s="16">
        <v>3.8999999999999998E-3</v>
      </c>
      <c r="G83" s="16"/>
    </row>
    <row r="84" spans="1:7" x14ac:dyDescent="0.25">
      <c r="A84" s="13" t="s">
        <v>433</v>
      </c>
      <c r="B84" s="31" t="s">
        <v>434</v>
      </c>
      <c r="C84" s="31" t="s">
        <v>396</v>
      </c>
      <c r="D84" s="14">
        <v>24985</v>
      </c>
      <c r="E84" s="15">
        <v>3213.96</v>
      </c>
      <c r="F84" s="16">
        <v>3.8999999999999998E-3</v>
      </c>
      <c r="G84" s="16"/>
    </row>
    <row r="85" spans="1:7" x14ac:dyDescent="0.25">
      <c r="A85" s="13" t="s">
        <v>819</v>
      </c>
      <c r="B85" s="31" t="s">
        <v>820</v>
      </c>
      <c r="C85" s="31" t="s">
        <v>437</v>
      </c>
      <c r="D85" s="14">
        <v>879594</v>
      </c>
      <c r="E85" s="15">
        <v>3151.15</v>
      </c>
      <c r="F85" s="16">
        <v>3.8E-3</v>
      </c>
      <c r="G85" s="16"/>
    </row>
    <row r="86" spans="1:7" x14ac:dyDescent="0.25">
      <c r="A86" s="13" t="s">
        <v>2310</v>
      </c>
      <c r="B86" s="31" t="s">
        <v>2311</v>
      </c>
      <c r="C86" s="31" t="s">
        <v>349</v>
      </c>
      <c r="D86" s="14">
        <v>3480</v>
      </c>
      <c r="E86" s="15">
        <v>99.41</v>
      </c>
      <c r="F86" s="16">
        <v>1E-4</v>
      </c>
      <c r="G86" s="16"/>
    </row>
    <row r="87" spans="1:7" x14ac:dyDescent="0.25">
      <c r="A87" s="17" t="s">
        <v>230</v>
      </c>
      <c r="B87" s="32"/>
      <c r="C87" s="32"/>
      <c r="D87" s="18"/>
      <c r="E87" s="37">
        <v>797576.22</v>
      </c>
      <c r="F87" s="38">
        <v>0.96430000000000005</v>
      </c>
      <c r="G87" s="21"/>
    </row>
    <row r="88" spans="1:7" x14ac:dyDescent="0.25">
      <c r="A88" s="17" t="s">
        <v>487</v>
      </c>
      <c r="B88" s="31"/>
      <c r="C88" s="31"/>
      <c r="D88" s="14"/>
      <c r="E88" s="15"/>
      <c r="F88" s="16"/>
      <c r="G88" s="16"/>
    </row>
    <row r="89" spans="1:7" x14ac:dyDescent="0.25">
      <c r="A89" s="17" t="s">
        <v>230</v>
      </c>
      <c r="B89" s="31"/>
      <c r="C89" s="31"/>
      <c r="D89" s="14"/>
      <c r="E89" s="39" t="s">
        <v>130</v>
      </c>
      <c r="F89" s="40" t="s">
        <v>130</v>
      </c>
      <c r="G89" s="16"/>
    </row>
    <row r="90" spans="1:7" x14ac:dyDescent="0.25">
      <c r="A90" s="24" t="s">
        <v>237</v>
      </c>
      <c r="B90" s="33"/>
      <c r="C90" s="33"/>
      <c r="D90" s="25"/>
      <c r="E90" s="28">
        <v>797576.22</v>
      </c>
      <c r="F90" s="29">
        <v>0.96430000000000005</v>
      </c>
      <c r="G90" s="21"/>
    </row>
    <row r="91" spans="1:7" x14ac:dyDescent="0.25">
      <c r="A91" s="13"/>
      <c r="B91" s="31"/>
      <c r="C91" s="31"/>
      <c r="D91" s="14"/>
      <c r="E91" s="15"/>
      <c r="F91" s="16"/>
      <c r="G91" s="16"/>
    </row>
    <row r="92" spans="1:7" x14ac:dyDescent="0.25">
      <c r="A92" s="13"/>
      <c r="B92" s="31"/>
      <c r="C92" s="31"/>
      <c r="D92" s="14"/>
      <c r="E92" s="15"/>
      <c r="F92" s="16"/>
      <c r="G92" s="16"/>
    </row>
    <row r="93" spans="1:7" x14ac:dyDescent="0.25">
      <c r="A93" s="17" t="s">
        <v>334</v>
      </c>
      <c r="B93" s="31"/>
      <c r="C93" s="31"/>
      <c r="D93" s="14"/>
      <c r="E93" s="15"/>
      <c r="F93" s="16"/>
      <c r="G93" s="16"/>
    </row>
    <row r="94" spans="1:7" x14ac:dyDescent="0.25">
      <c r="A94" s="13" t="s">
        <v>1117</v>
      </c>
      <c r="B94" s="31" t="s">
        <v>1118</v>
      </c>
      <c r="C94" s="31"/>
      <c r="D94" s="14">
        <v>4.0000000000000002E-4</v>
      </c>
      <c r="E94" s="15">
        <v>0</v>
      </c>
      <c r="F94" s="16">
        <v>0</v>
      </c>
      <c r="G94" s="16"/>
    </row>
    <row r="95" spans="1:7" x14ac:dyDescent="0.25">
      <c r="A95" s="13"/>
      <c r="B95" s="31"/>
      <c r="C95" s="31"/>
      <c r="D95" s="14"/>
      <c r="E95" s="15"/>
      <c r="F95" s="16"/>
      <c r="G95" s="16"/>
    </row>
    <row r="96" spans="1:7" x14ac:dyDescent="0.25">
      <c r="A96" s="24" t="s">
        <v>237</v>
      </c>
      <c r="B96" s="33"/>
      <c r="C96" s="33"/>
      <c r="D96" s="25"/>
      <c r="E96" s="19">
        <v>0</v>
      </c>
      <c r="F96" s="20">
        <v>0</v>
      </c>
      <c r="G96" s="21"/>
    </row>
    <row r="97" spans="1:7" x14ac:dyDescent="0.25">
      <c r="A97" s="13"/>
      <c r="B97" s="31"/>
      <c r="C97" s="31"/>
      <c r="D97" s="14"/>
      <c r="E97" s="15"/>
      <c r="F97" s="16"/>
      <c r="G97" s="16"/>
    </row>
    <row r="98" spans="1:7" x14ac:dyDescent="0.25">
      <c r="A98" s="17" t="s">
        <v>238</v>
      </c>
      <c r="B98" s="31"/>
      <c r="C98" s="31"/>
      <c r="D98" s="14"/>
      <c r="E98" s="15"/>
      <c r="F98" s="16"/>
      <c r="G98" s="16"/>
    </row>
    <row r="99" spans="1:7" x14ac:dyDescent="0.25">
      <c r="A99" s="13" t="s">
        <v>239</v>
      </c>
      <c r="B99" s="31"/>
      <c r="C99" s="31"/>
      <c r="D99" s="14"/>
      <c r="E99" s="15">
        <v>40027.379999999997</v>
      </c>
      <c r="F99" s="16">
        <v>4.8399999999999999E-2</v>
      </c>
      <c r="G99" s="16">
        <v>6.5728999999999996E-2</v>
      </c>
    </row>
    <row r="100" spans="1:7" x14ac:dyDescent="0.25">
      <c r="A100" s="17" t="s">
        <v>230</v>
      </c>
      <c r="B100" s="32"/>
      <c r="C100" s="32"/>
      <c r="D100" s="18"/>
      <c r="E100" s="37">
        <v>40027.379999999997</v>
      </c>
      <c r="F100" s="38">
        <v>4.8399999999999999E-2</v>
      </c>
      <c r="G100" s="21"/>
    </row>
    <row r="101" spans="1:7" x14ac:dyDescent="0.25">
      <c r="A101" s="13"/>
      <c r="B101" s="31"/>
      <c r="C101" s="31"/>
      <c r="D101" s="14"/>
      <c r="E101" s="15"/>
      <c r="F101" s="16"/>
      <c r="G101" s="16"/>
    </row>
    <row r="102" spans="1:7" x14ac:dyDescent="0.25">
      <c r="A102" s="24" t="s">
        <v>237</v>
      </c>
      <c r="B102" s="33"/>
      <c r="C102" s="33"/>
      <c r="D102" s="25"/>
      <c r="E102" s="19">
        <v>40027.379999999997</v>
      </c>
      <c r="F102" s="20">
        <v>4.8399999999999999E-2</v>
      </c>
      <c r="G102" s="21"/>
    </row>
    <row r="103" spans="1:7" x14ac:dyDescent="0.25">
      <c r="A103" s="13" t="s">
        <v>240</v>
      </c>
      <c r="B103" s="31"/>
      <c r="C103" s="31"/>
      <c r="D103" s="14"/>
      <c r="E103" s="15">
        <v>7.2081078999999999</v>
      </c>
      <c r="F103" s="16">
        <v>7.9999999999999996E-6</v>
      </c>
      <c r="G103" s="16"/>
    </row>
    <row r="104" spans="1:7" x14ac:dyDescent="0.25">
      <c r="A104" s="13" t="s">
        <v>241</v>
      </c>
      <c r="B104" s="31"/>
      <c r="C104" s="31"/>
      <c r="D104" s="14"/>
      <c r="E104" s="35">
        <v>-10783.7281079</v>
      </c>
      <c r="F104" s="36">
        <v>-1.2708000000000001E-2</v>
      </c>
      <c r="G104" s="16">
        <v>6.5727999999999995E-2</v>
      </c>
    </row>
    <row r="105" spans="1:7" x14ac:dyDescent="0.25">
      <c r="A105" s="26" t="s">
        <v>242</v>
      </c>
      <c r="B105" s="34"/>
      <c r="C105" s="34"/>
      <c r="D105" s="27"/>
      <c r="E105" s="28">
        <v>826827.08</v>
      </c>
      <c r="F105" s="29">
        <v>1</v>
      </c>
      <c r="G105" s="29"/>
    </row>
    <row r="110" spans="1:7" x14ac:dyDescent="0.25">
      <c r="A110" s="1" t="s">
        <v>244</v>
      </c>
    </row>
    <row r="111" spans="1:7" x14ac:dyDescent="0.25">
      <c r="A111" s="48" t="s">
        <v>245</v>
      </c>
      <c r="B111" s="3" t="s">
        <v>130</v>
      </c>
    </row>
    <row r="112" spans="1:7" x14ac:dyDescent="0.25">
      <c r="A112" t="s">
        <v>246</v>
      </c>
    </row>
    <row r="113" spans="1:3" x14ac:dyDescent="0.25">
      <c r="A113" t="s">
        <v>337</v>
      </c>
      <c r="B113" t="s">
        <v>248</v>
      </c>
      <c r="C113" t="s">
        <v>248</v>
      </c>
    </row>
    <row r="114" spans="1:3" x14ac:dyDescent="0.25">
      <c r="B114" s="49">
        <v>45657</v>
      </c>
      <c r="C114" s="49">
        <v>45688</v>
      </c>
    </row>
    <row r="115" spans="1:3" x14ac:dyDescent="0.25">
      <c r="A115" t="s">
        <v>338</v>
      </c>
      <c r="B115">
        <v>116.78100000000001</v>
      </c>
      <c r="C115">
        <v>107.038</v>
      </c>
    </row>
    <row r="116" spans="1:3" x14ac:dyDescent="0.25">
      <c r="A116" t="s">
        <v>339</v>
      </c>
      <c r="B116">
        <v>85.153000000000006</v>
      </c>
      <c r="C116">
        <v>78.05</v>
      </c>
    </row>
    <row r="117" spans="1:3" x14ac:dyDescent="0.25">
      <c r="A117" t="s">
        <v>340</v>
      </c>
      <c r="B117">
        <v>100.75</v>
      </c>
      <c r="C117">
        <v>92.24</v>
      </c>
    </row>
    <row r="118" spans="1:3" x14ac:dyDescent="0.25">
      <c r="A118" t="s">
        <v>341</v>
      </c>
      <c r="B118">
        <v>58.085000000000001</v>
      </c>
      <c r="C118">
        <v>53.179000000000002</v>
      </c>
    </row>
    <row r="120" spans="1:3" x14ac:dyDescent="0.25">
      <c r="A120" t="s">
        <v>250</v>
      </c>
      <c r="B120" s="3" t="s">
        <v>130</v>
      </c>
    </row>
    <row r="121" spans="1:3" x14ac:dyDescent="0.25">
      <c r="A121" t="s">
        <v>251</v>
      </c>
      <c r="B121" s="3" t="s">
        <v>130</v>
      </c>
    </row>
    <row r="122" spans="1:3" ht="30" customHeight="1" x14ac:dyDescent="0.25">
      <c r="A122" s="48" t="s">
        <v>252</v>
      </c>
      <c r="B122" s="3" t="s">
        <v>130</v>
      </c>
    </row>
    <row r="123" spans="1:3" ht="30" customHeight="1" x14ac:dyDescent="0.25">
      <c r="A123" s="48" t="s">
        <v>253</v>
      </c>
      <c r="B123" s="3" t="s">
        <v>130</v>
      </c>
    </row>
    <row r="124" spans="1:3" x14ac:dyDescent="0.25">
      <c r="A124" t="s">
        <v>495</v>
      </c>
      <c r="B124" s="50">
        <v>0.47649999999999998</v>
      </c>
    </row>
    <row r="125" spans="1:3" ht="45" customHeight="1" x14ac:dyDescent="0.25">
      <c r="A125" s="48" t="s">
        <v>255</v>
      </c>
      <c r="B125" s="3" t="s">
        <v>130</v>
      </c>
    </row>
    <row r="126" spans="1:3" x14ac:dyDescent="0.25">
      <c r="B126" s="3"/>
    </row>
    <row r="127" spans="1:3" ht="30" customHeight="1" x14ac:dyDescent="0.25">
      <c r="A127" s="48" t="s">
        <v>256</v>
      </c>
      <c r="B127" s="3" t="s">
        <v>130</v>
      </c>
    </row>
    <row r="128" spans="1:3" ht="30" customHeight="1" x14ac:dyDescent="0.25">
      <c r="A128" s="48" t="s">
        <v>257</v>
      </c>
      <c r="B128" t="s">
        <v>130</v>
      </c>
    </row>
    <row r="129" spans="1:4" ht="30" customHeight="1" x14ac:dyDescent="0.25">
      <c r="A129" s="48" t="s">
        <v>258</v>
      </c>
      <c r="B129" s="3" t="s">
        <v>130</v>
      </c>
    </row>
    <row r="130" spans="1:4" ht="30" customHeight="1" x14ac:dyDescent="0.25">
      <c r="A130" s="48" t="s">
        <v>259</v>
      </c>
      <c r="B130" s="3" t="s">
        <v>130</v>
      </c>
    </row>
    <row r="132" spans="1:4" ht="69.95" customHeight="1" x14ac:dyDescent="0.25">
      <c r="A132" s="75" t="s">
        <v>269</v>
      </c>
      <c r="B132" s="75" t="s">
        <v>270</v>
      </c>
      <c r="C132" s="75" t="s">
        <v>4</v>
      </c>
      <c r="D132" s="75" t="s">
        <v>5</v>
      </c>
    </row>
    <row r="133" spans="1:4" ht="69.95" customHeight="1" x14ac:dyDescent="0.25">
      <c r="A133" s="75" t="s">
        <v>3100</v>
      </c>
      <c r="B133" s="75"/>
      <c r="C133" s="75" t="s">
        <v>113</v>
      </c>
      <c r="D133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6"/>
  <sheetViews>
    <sheetView showGridLines="0" workbookViewId="0">
      <pane ySplit="4" topLeftCell="A26" activePane="bottomLeft" state="frozen"/>
      <selection pane="bottomLeft" activeCell="C33" sqref="C3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3101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3102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695</v>
      </c>
      <c r="B7" s="31"/>
      <c r="C7" s="31"/>
      <c r="D7" s="14"/>
      <c r="E7" s="15"/>
      <c r="F7" s="16"/>
      <c r="G7" s="16"/>
    </row>
    <row r="8" spans="1:8" x14ac:dyDescent="0.25">
      <c r="A8" s="17" t="s">
        <v>696</v>
      </c>
      <c r="B8" s="32"/>
      <c r="C8" s="32"/>
      <c r="D8" s="18"/>
      <c r="E8" s="41"/>
      <c r="F8" s="21"/>
      <c r="G8" s="21"/>
    </row>
    <row r="9" spans="1:8" x14ac:dyDescent="0.25">
      <c r="A9" s="13" t="s">
        <v>3103</v>
      </c>
      <c r="B9" s="31" t="s">
        <v>3104</v>
      </c>
      <c r="C9" s="31"/>
      <c r="D9" s="14">
        <v>58773.58</v>
      </c>
      <c r="E9" s="15">
        <v>9713.42</v>
      </c>
      <c r="F9" s="16">
        <v>1.0011000000000001</v>
      </c>
      <c r="G9" s="16"/>
    </row>
    <row r="10" spans="1:8" x14ac:dyDescent="0.25">
      <c r="A10" s="17" t="s">
        <v>230</v>
      </c>
      <c r="B10" s="32"/>
      <c r="C10" s="32"/>
      <c r="D10" s="18"/>
      <c r="E10" s="19">
        <v>9713.42</v>
      </c>
      <c r="F10" s="20">
        <v>1.0011000000000001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9713.42</v>
      </c>
      <c r="F12" s="20">
        <v>1.0011000000000001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32.979999999999997</v>
      </c>
      <c r="F15" s="16">
        <v>3.3999999999999998E-3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32.979999999999997</v>
      </c>
      <c r="F16" s="20">
        <v>3.3999999999999998E-3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32.979999999999997</v>
      </c>
      <c r="F18" s="20">
        <v>3.3999999999999998E-3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5.9394000000000001E-3</v>
      </c>
      <c r="F19" s="16">
        <v>0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-43.885939399999998</v>
      </c>
      <c r="F20" s="36">
        <v>-4.4999999999999997E-3</v>
      </c>
      <c r="G20" s="16">
        <v>6.5727999999999995E-2</v>
      </c>
    </row>
    <row r="21" spans="1:7" x14ac:dyDescent="0.25">
      <c r="A21" s="26" t="s">
        <v>242</v>
      </c>
      <c r="B21" s="34"/>
      <c r="C21" s="34"/>
      <c r="D21" s="27"/>
      <c r="E21" s="28">
        <v>9702.52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45656</v>
      </c>
      <c r="C30" s="49">
        <v>45688</v>
      </c>
    </row>
    <row r="31" spans="1:7" x14ac:dyDescent="0.25">
      <c r="A31" t="s">
        <v>338</v>
      </c>
      <c r="B31">
        <v>30.988</v>
      </c>
      <c r="C31">
        <v>31.417999999999999</v>
      </c>
    </row>
    <row r="32" spans="1:7" x14ac:dyDescent="0.25">
      <c r="A32" t="s">
        <v>340</v>
      </c>
      <c r="B32">
        <v>27.869</v>
      </c>
      <c r="C32">
        <v>28.239000000000001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50">
        <v>9713.4196766999994</v>
      </c>
    </row>
    <row r="38" spans="1:4" ht="45" customHeight="1" x14ac:dyDescent="0.25">
      <c r="A38" s="48" t="s">
        <v>699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700</v>
      </c>
      <c r="B40" s="3" t="s">
        <v>130</v>
      </c>
    </row>
    <row r="41" spans="1:4" ht="30" customHeight="1" x14ac:dyDescent="0.25">
      <c r="A41" s="48" t="s">
        <v>701</v>
      </c>
      <c r="B41" t="s">
        <v>130</v>
      </c>
    </row>
    <row r="42" spans="1:4" ht="30" customHeight="1" x14ac:dyDescent="0.25">
      <c r="A42" s="48" t="s">
        <v>702</v>
      </c>
      <c r="B42" s="3" t="s">
        <v>130</v>
      </c>
    </row>
    <row r="43" spans="1:4" ht="30" customHeight="1" x14ac:dyDescent="0.25">
      <c r="A43" s="48" t="s">
        <v>703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3105</v>
      </c>
      <c r="B46" s="75"/>
      <c r="C46" s="75" t="s">
        <v>115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6"/>
  <sheetViews>
    <sheetView showGridLines="0" workbookViewId="0">
      <pane ySplit="4" topLeftCell="A122" activePane="bottomLeft" state="frozen"/>
      <selection pane="bottomLeft" activeCell="A122" sqref="A12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497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498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353</v>
      </c>
      <c r="B8" s="31" t="s">
        <v>354</v>
      </c>
      <c r="C8" s="31" t="s">
        <v>355</v>
      </c>
      <c r="D8" s="14">
        <v>661958</v>
      </c>
      <c r="E8" s="15">
        <v>8293.01</v>
      </c>
      <c r="F8" s="16">
        <v>7.4800000000000005E-2</v>
      </c>
      <c r="G8" s="16"/>
    </row>
    <row r="9" spans="1:8" x14ac:dyDescent="0.25">
      <c r="A9" s="13" t="s">
        <v>369</v>
      </c>
      <c r="B9" s="31" t="s">
        <v>370</v>
      </c>
      <c r="C9" s="31" t="s">
        <v>355</v>
      </c>
      <c r="D9" s="14">
        <v>433985</v>
      </c>
      <c r="E9" s="15">
        <v>7372.32</v>
      </c>
      <c r="F9" s="16">
        <v>6.6500000000000004E-2</v>
      </c>
      <c r="G9" s="16"/>
    </row>
    <row r="10" spans="1:8" x14ac:dyDescent="0.25">
      <c r="A10" s="13" t="s">
        <v>499</v>
      </c>
      <c r="B10" s="31" t="s">
        <v>500</v>
      </c>
      <c r="C10" s="31" t="s">
        <v>501</v>
      </c>
      <c r="D10" s="14">
        <v>121338</v>
      </c>
      <c r="E10" s="15">
        <v>4328.6099999999997</v>
      </c>
      <c r="F10" s="16">
        <v>3.9100000000000003E-2</v>
      </c>
      <c r="G10" s="16"/>
    </row>
    <row r="11" spans="1:8" x14ac:dyDescent="0.25">
      <c r="A11" s="13" t="s">
        <v>502</v>
      </c>
      <c r="B11" s="31" t="s">
        <v>503</v>
      </c>
      <c r="C11" s="31" t="s">
        <v>437</v>
      </c>
      <c r="D11" s="14">
        <v>336114</v>
      </c>
      <c r="E11" s="15">
        <v>4252.18</v>
      </c>
      <c r="F11" s="16">
        <v>3.8399999999999997E-2</v>
      </c>
      <c r="G11" s="16"/>
    </row>
    <row r="12" spans="1:8" x14ac:dyDescent="0.25">
      <c r="A12" s="13" t="s">
        <v>504</v>
      </c>
      <c r="B12" s="31" t="s">
        <v>505</v>
      </c>
      <c r="C12" s="31" t="s">
        <v>425</v>
      </c>
      <c r="D12" s="14">
        <v>48387</v>
      </c>
      <c r="E12" s="15">
        <v>3815.36</v>
      </c>
      <c r="F12" s="16">
        <v>3.44E-2</v>
      </c>
      <c r="G12" s="16"/>
    </row>
    <row r="13" spans="1:8" x14ac:dyDescent="0.25">
      <c r="A13" s="13" t="s">
        <v>506</v>
      </c>
      <c r="B13" s="31" t="s">
        <v>507</v>
      </c>
      <c r="C13" s="31" t="s">
        <v>376</v>
      </c>
      <c r="D13" s="14">
        <v>198799</v>
      </c>
      <c r="E13" s="15">
        <v>3737.02</v>
      </c>
      <c r="F13" s="16">
        <v>3.3700000000000001E-2</v>
      </c>
      <c r="G13" s="16"/>
    </row>
    <row r="14" spans="1:8" x14ac:dyDescent="0.25">
      <c r="A14" s="13" t="s">
        <v>508</v>
      </c>
      <c r="B14" s="31" t="s">
        <v>509</v>
      </c>
      <c r="C14" s="31" t="s">
        <v>376</v>
      </c>
      <c r="D14" s="14">
        <v>88585</v>
      </c>
      <c r="E14" s="15">
        <v>3642.97</v>
      </c>
      <c r="F14" s="16">
        <v>3.2899999999999999E-2</v>
      </c>
      <c r="G14" s="16"/>
    </row>
    <row r="15" spans="1:8" x14ac:dyDescent="0.25">
      <c r="A15" s="13" t="s">
        <v>510</v>
      </c>
      <c r="B15" s="31" t="s">
        <v>511</v>
      </c>
      <c r="C15" s="31" t="s">
        <v>512</v>
      </c>
      <c r="D15" s="14">
        <v>766588</v>
      </c>
      <c r="E15" s="15">
        <v>3430.48</v>
      </c>
      <c r="F15" s="16">
        <v>3.1E-2</v>
      </c>
      <c r="G15" s="16"/>
    </row>
    <row r="16" spans="1:8" x14ac:dyDescent="0.25">
      <c r="A16" s="13" t="s">
        <v>513</v>
      </c>
      <c r="B16" s="31" t="s">
        <v>514</v>
      </c>
      <c r="C16" s="31" t="s">
        <v>393</v>
      </c>
      <c r="D16" s="14">
        <v>207626</v>
      </c>
      <c r="E16" s="15">
        <v>3376.62</v>
      </c>
      <c r="F16" s="16">
        <v>3.0499999999999999E-2</v>
      </c>
      <c r="G16" s="16"/>
    </row>
    <row r="17" spans="1:7" x14ac:dyDescent="0.25">
      <c r="A17" s="13" t="s">
        <v>515</v>
      </c>
      <c r="B17" s="31" t="s">
        <v>516</v>
      </c>
      <c r="C17" s="31" t="s">
        <v>420</v>
      </c>
      <c r="D17" s="14">
        <v>24559</v>
      </c>
      <c r="E17" s="15">
        <v>3023.37</v>
      </c>
      <c r="F17" s="16">
        <v>2.7300000000000001E-2</v>
      </c>
      <c r="G17" s="16"/>
    </row>
    <row r="18" spans="1:7" x14ac:dyDescent="0.25">
      <c r="A18" s="13" t="s">
        <v>399</v>
      </c>
      <c r="B18" s="31" t="s">
        <v>400</v>
      </c>
      <c r="C18" s="31" t="s">
        <v>355</v>
      </c>
      <c r="D18" s="14">
        <v>291526</v>
      </c>
      <c r="E18" s="15">
        <v>2874.74</v>
      </c>
      <c r="F18" s="16">
        <v>2.5899999999999999E-2</v>
      </c>
      <c r="G18" s="16"/>
    </row>
    <row r="19" spans="1:7" x14ac:dyDescent="0.25">
      <c r="A19" s="13" t="s">
        <v>429</v>
      </c>
      <c r="B19" s="31" t="s">
        <v>430</v>
      </c>
      <c r="C19" s="31" t="s">
        <v>363</v>
      </c>
      <c r="D19" s="14">
        <v>164737</v>
      </c>
      <c r="E19" s="15">
        <v>2872.93</v>
      </c>
      <c r="F19" s="16">
        <v>2.5899999999999999E-2</v>
      </c>
      <c r="G19" s="16"/>
    </row>
    <row r="20" spans="1:7" x14ac:dyDescent="0.25">
      <c r="A20" s="13" t="s">
        <v>517</v>
      </c>
      <c r="B20" s="31" t="s">
        <v>518</v>
      </c>
      <c r="C20" s="31" t="s">
        <v>417</v>
      </c>
      <c r="D20" s="14">
        <v>858921</v>
      </c>
      <c r="E20" s="15">
        <v>2782.9</v>
      </c>
      <c r="F20" s="16">
        <v>2.5100000000000001E-2</v>
      </c>
      <c r="G20" s="16"/>
    </row>
    <row r="21" spans="1:7" x14ac:dyDescent="0.25">
      <c r="A21" s="13" t="s">
        <v>382</v>
      </c>
      <c r="B21" s="31" t="s">
        <v>383</v>
      </c>
      <c r="C21" s="31" t="s">
        <v>355</v>
      </c>
      <c r="D21" s="14">
        <v>322016</v>
      </c>
      <c r="E21" s="15">
        <v>2488.86</v>
      </c>
      <c r="F21" s="16">
        <v>2.2499999999999999E-2</v>
      </c>
      <c r="G21" s="16"/>
    </row>
    <row r="22" spans="1:7" x14ac:dyDescent="0.25">
      <c r="A22" s="13" t="s">
        <v>374</v>
      </c>
      <c r="B22" s="31" t="s">
        <v>375</v>
      </c>
      <c r="C22" s="31" t="s">
        <v>376</v>
      </c>
      <c r="D22" s="14">
        <v>137329</v>
      </c>
      <c r="E22" s="15">
        <v>2369.54</v>
      </c>
      <c r="F22" s="16">
        <v>2.1399999999999999E-2</v>
      </c>
      <c r="G22" s="16"/>
    </row>
    <row r="23" spans="1:7" x14ac:dyDescent="0.25">
      <c r="A23" s="13" t="s">
        <v>519</v>
      </c>
      <c r="B23" s="31" t="s">
        <v>520</v>
      </c>
      <c r="C23" s="31" t="s">
        <v>355</v>
      </c>
      <c r="D23" s="14">
        <v>118208</v>
      </c>
      <c r="E23" s="15">
        <v>2247.4899999999998</v>
      </c>
      <c r="F23" s="16">
        <v>2.0299999999999999E-2</v>
      </c>
      <c r="G23" s="16"/>
    </row>
    <row r="24" spans="1:7" x14ac:dyDescent="0.25">
      <c r="A24" s="13" t="s">
        <v>521</v>
      </c>
      <c r="B24" s="31" t="s">
        <v>522</v>
      </c>
      <c r="C24" s="31" t="s">
        <v>420</v>
      </c>
      <c r="D24" s="14">
        <v>46102</v>
      </c>
      <c r="E24" s="15">
        <v>2000.43</v>
      </c>
      <c r="F24" s="16">
        <v>1.7999999999999999E-2</v>
      </c>
      <c r="G24" s="16"/>
    </row>
    <row r="25" spans="1:7" x14ac:dyDescent="0.25">
      <c r="A25" s="13" t="s">
        <v>523</v>
      </c>
      <c r="B25" s="31" t="s">
        <v>524</v>
      </c>
      <c r="C25" s="31" t="s">
        <v>525</v>
      </c>
      <c r="D25" s="14">
        <v>15687</v>
      </c>
      <c r="E25" s="15">
        <v>1802.04</v>
      </c>
      <c r="F25" s="16">
        <v>1.6299999999999999E-2</v>
      </c>
      <c r="G25" s="16"/>
    </row>
    <row r="26" spans="1:7" x14ac:dyDescent="0.25">
      <c r="A26" s="13" t="s">
        <v>526</v>
      </c>
      <c r="B26" s="31" t="s">
        <v>527</v>
      </c>
      <c r="C26" s="31" t="s">
        <v>420</v>
      </c>
      <c r="D26" s="14">
        <v>205489</v>
      </c>
      <c r="E26" s="15">
        <v>1471.51</v>
      </c>
      <c r="F26" s="16">
        <v>1.3299999999999999E-2</v>
      </c>
      <c r="G26" s="16"/>
    </row>
    <row r="27" spans="1:7" x14ac:dyDescent="0.25">
      <c r="A27" s="13" t="s">
        <v>528</v>
      </c>
      <c r="B27" s="31" t="s">
        <v>529</v>
      </c>
      <c r="C27" s="31" t="s">
        <v>363</v>
      </c>
      <c r="D27" s="14">
        <v>95954</v>
      </c>
      <c r="E27" s="15">
        <v>1419.54</v>
      </c>
      <c r="F27" s="16">
        <v>1.2800000000000001E-2</v>
      </c>
      <c r="G27" s="16"/>
    </row>
    <row r="28" spans="1:7" x14ac:dyDescent="0.25">
      <c r="A28" s="13" t="s">
        <v>530</v>
      </c>
      <c r="B28" s="31" t="s">
        <v>531</v>
      </c>
      <c r="C28" s="31" t="s">
        <v>532</v>
      </c>
      <c r="D28" s="14">
        <v>214097</v>
      </c>
      <c r="E28" s="15">
        <v>1366.05</v>
      </c>
      <c r="F28" s="16">
        <v>1.23E-2</v>
      </c>
      <c r="G28" s="16"/>
    </row>
    <row r="29" spans="1:7" x14ac:dyDescent="0.25">
      <c r="A29" s="13" t="s">
        <v>391</v>
      </c>
      <c r="B29" s="31" t="s">
        <v>392</v>
      </c>
      <c r="C29" s="31" t="s">
        <v>393</v>
      </c>
      <c r="D29" s="14">
        <v>388914</v>
      </c>
      <c r="E29" s="15">
        <v>1350.31</v>
      </c>
      <c r="F29" s="16">
        <v>1.2200000000000001E-2</v>
      </c>
      <c r="G29" s="16"/>
    </row>
    <row r="30" spans="1:7" x14ac:dyDescent="0.25">
      <c r="A30" s="13" t="s">
        <v>533</v>
      </c>
      <c r="B30" s="31" t="s">
        <v>534</v>
      </c>
      <c r="C30" s="31" t="s">
        <v>363</v>
      </c>
      <c r="D30" s="14">
        <v>40419</v>
      </c>
      <c r="E30" s="15">
        <v>1321.34</v>
      </c>
      <c r="F30" s="16">
        <v>1.1900000000000001E-2</v>
      </c>
      <c r="G30" s="16"/>
    </row>
    <row r="31" spans="1:7" x14ac:dyDescent="0.25">
      <c r="A31" s="13" t="s">
        <v>535</v>
      </c>
      <c r="B31" s="31" t="s">
        <v>536</v>
      </c>
      <c r="C31" s="31" t="s">
        <v>420</v>
      </c>
      <c r="D31" s="14">
        <v>43820</v>
      </c>
      <c r="E31" s="15">
        <v>1310.1500000000001</v>
      </c>
      <c r="F31" s="16">
        <v>1.18E-2</v>
      </c>
      <c r="G31" s="16"/>
    </row>
    <row r="32" spans="1:7" x14ac:dyDescent="0.25">
      <c r="A32" s="13" t="s">
        <v>423</v>
      </c>
      <c r="B32" s="31" t="s">
        <v>424</v>
      </c>
      <c r="C32" s="31" t="s">
        <v>425</v>
      </c>
      <c r="D32" s="14">
        <v>74785</v>
      </c>
      <c r="E32" s="15">
        <v>1298.3399999999999</v>
      </c>
      <c r="F32" s="16">
        <v>1.17E-2</v>
      </c>
      <c r="G32" s="16"/>
    </row>
    <row r="33" spans="1:7" x14ac:dyDescent="0.25">
      <c r="A33" s="13" t="s">
        <v>537</v>
      </c>
      <c r="B33" s="31" t="s">
        <v>538</v>
      </c>
      <c r="C33" s="31" t="s">
        <v>539</v>
      </c>
      <c r="D33" s="14">
        <v>430139</v>
      </c>
      <c r="E33" s="15">
        <v>1258.8</v>
      </c>
      <c r="F33" s="16">
        <v>1.14E-2</v>
      </c>
      <c r="G33" s="16"/>
    </row>
    <row r="34" spans="1:7" x14ac:dyDescent="0.25">
      <c r="A34" s="13" t="s">
        <v>540</v>
      </c>
      <c r="B34" s="31" t="s">
        <v>541</v>
      </c>
      <c r="C34" s="31" t="s">
        <v>542</v>
      </c>
      <c r="D34" s="14">
        <v>44521</v>
      </c>
      <c r="E34" s="15">
        <v>1256.18</v>
      </c>
      <c r="F34" s="16">
        <v>1.1299999999999999E-2</v>
      </c>
      <c r="G34" s="16"/>
    </row>
    <row r="35" spans="1:7" x14ac:dyDescent="0.25">
      <c r="A35" s="13" t="s">
        <v>543</v>
      </c>
      <c r="B35" s="31" t="s">
        <v>544</v>
      </c>
      <c r="C35" s="31" t="s">
        <v>545</v>
      </c>
      <c r="D35" s="14">
        <v>311142</v>
      </c>
      <c r="E35" s="15">
        <v>1231.81</v>
      </c>
      <c r="F35" s="16">
        <v>1.11E-2</v>
      </c>
      <c r="G35" s="16"/>
    </row>
    <row r="36" spans="1:7" x14ac:dyDescent="0.25">
      <c r="A36" s="13" t="s">
        <v>361</v>
      </c>
      <c r="B36" s="31" t="s">
        <v>362</v>
      </c>
      <c r="C36" s="31" t="s">
        <v>363</v>
      </c>
      <c r="D36" s="14">
        <v>53022</v>
      </c>
      <c r="E36" s="15">
        <v>1103.0999999999999</v>
      </c>
      <c r="F36" s="16">
        <v>0.01</v>
      </c>
      <c r="G36" s="16"/>
    </row>
    <row r="37" spans="1:7" x14ac:dyDescent="0.25">
      <c r="A37" s="13" t="s">
        <v>546</v>
      </c>
      <c r="B37" s="31" t="s">
        <v>547</v>
      </c>
      <c r="C37" s="31" t="s">
        <v>360</v>
      </c>
      <c r="D37" s="14">
        <v>15464</v>
      </c>
      <c r="E37" s="15">
        <v>1053.18</v>
      </c>
      <c r="F37" s="16">
        <v>9.4999999999999998E-3</v>
      </c>
      <c r="G37" s="16"/>
    </row>
    <row r="38" spans="1:7" x14ac:dyDescent="0.25">
      <c r="A38" s="13" t="s">
        <v>548</v>
      </c>
      <c r="B38" s="31" t="s">
        <v>549</v>
      </c>
      <c r="C38" s="31" t="s">
        <v>550</v>
      </c>
      <c r="D38" s="14">
        <v>19974</v>
      </c>
      <c r="E38" s="15">
        <v>1024.5999999999999</v>
      </c>
      <c r="F38" s="16">
        <v>9.1999999999999998E-3</v>
      </c>
      <c r="G38" s="16"/>
    </row>
    <row r="39" spans="1:7" x14ac:dyDescent="0.25">
      <c r="A39" s="13" t="s">
        <v>551</v>
      </c>
      <c r="B39" s="31" t="s">
        <v>552</v>
      </c>
      <c r="C39" s="31" t="s">
        <v>425</v>
      </c>
      <c r="D39" s="14">
        <v>44938</v>
      </c>
      <c r="E39" s="15">
        <v>1015.06</v>
      </c>
      <c r="F39" s="16">
        <v>9.1999999999999998E-3</v>
      </c>
      <c r="G39" s="16"/>
    </row>
    <row r="40" spans="1:7" x14ac:dyDescent="0.25">
      <c r="A40" s="13" t="s">
        <v>364</v>
      </c>
      <c r="B40" s="31" t="s">
        <v>365</v>
      </c>
      <c r="C40" s="31" t="s">
        <v>363</v>
      </c>
      <c r="D40" s="14">
        <v>17516</v>
      </c>
      <c r="E40" s="15">
        <v>976.99</v>
      </c>
      <c r="F40" s="16">
        <v>8.8000000000000005E-3</v>
      </c>
      <c r="G40" s="16"/>
    </row>
    <row r="41" spans="1:7" x14ac:dyDescent="0.25">
      <c r="A41" s="13" t="s">
        <v>553</v>
      </c>
      <c r="B41" s="31" t="s">
        <v>554</v>
      </c>
      <c r="C41" s="31" t="s">
        <v>539</v>
      </c>
      <c r="D41" s="14">
        <v>76437</v>
      </c>
      <c r="E41" s="15">
        <v>958.79</v>
      </c>
      <c r="F41" s="16">
        <v>8.6999999999999994E-3</v>
      </c>
      <c r="G41" s="16"/>
    </row>
    <row r="42" spans="1:7" x14ac:dyDescent="0.25">
      <c r="A42" s="13" t="s">
        <v>356</v>
      </c>
      <c r="B42" s="31" t="s">
        <v>357</v>
      </c>
      <c r="C42" s="31" t="s">
        <v>349</v>
      </c>
      <c r="D42" s="14">
        <v>671339</v>
      </c>
      <c r="E42" s="15">
        <v>948.33</v>
      </c>
      <c r="F42" s="16">
        <v>8.6E-3</v>
      </c>
      <c r="G42" s="16"/>
    </row>
    <row r="43" spans="1:7" x14ac:dyDescent="0.25">
      <c r="A43" s="13" t="s">
        <v>555</v>
      </c>
      <c r="B43" s="31" t="s">
        <v>556</v>
      </c>
      <c r="C43" s="31" t="s">
        <v>363</v>
      </c>
      <c r="D43" s="14">
        <v>96519</v>
      </c>
      <c r="E43" s="15">
        <v>936.48</v>
      </c>
      <c r="F43" s="16">
        <v>8.3999999999999995E-3</v>
      </c>
      <c r="G43" s="16"/>
    </row>
    <row r="44" spans="1:7" x14ac:dyDescent="0.25">
      <c r="A44" s="13" t="s">
        <v>347</v>
      </c>
      <c r="B44" s="31" t="s">
        <v>348</v>
      </c>
      <c r="C44" s="31" t="s">
        <v>349</v>
      </c>
      <c r="D44" s="14">
        <v>3146</v>
      </c>
      <c r="E44" s="15">
        <v>903.82</v>
      </c>
      <c r="F44" s="16">
        <v>8.2000000000000007E-3</v>
      </c>
      <c r="G44" s="16"/>
    </row>
    <row r="45" spans="1:7" x14ac:dyDescent="0.25">
      <c r="A45" s="13" t="s">
        <v>384</v>
      </c>
      <c r="B45" s="31" t="s">
        <v>385</v>
      </c>
      <c r="C45" s="31" t="s">
        <v>386</v>
      </c>
      <c r="D45" s="14">
        <v>30453</v>
      </c>
      <c r="E45" s="15">
        <v>887.42</v>
      </c>
      <c r="F45" s="16">
        <v>8.0000000000000002E-3</v>
      </c>
      <c r="G45" s="16"/>
    </row>
    <row r="46" spans="1:7" x14ac:dyDescent="0.25">
      <c r="A46" s="13" t="s">
        <v>557</v>
      </c>
      <c r="B46" s="31" t="s">
        <v>558</v>
      </c>
      <c r="C46" s="31" t="s">
        <v>363</v>
      </c>
      <c r="D46" s="14">
        <v>35943</v>
      </c>
      <c r="E46" s="15">
        <v>875.36</v>
      </c>
      <c r="F46" s="16">
        <v>7.9000000000000008E-3</v>
      </c>
      <c r="G46" s="16"/>
    </row>
    <row r="47" spans="1:7" x14ac:dyDescent="0.25">
      <c r="A47" s="13" t="s">
        <v>559</v>
      </c>
      <c r="B47" s="31" t="s">
        <v>560</v>
      </c>
      <c r="C47" s="31" t="s">
        <v>561</v>
      </c>
      <c r="D47" s="14">
        <v>29888</v>
      </c>
      <c r="E47" s="15">
        <v>858.29</v>
      </c>
      <c r="F47" s="16">
        <v>7.7000000000000002E-3</v>
      </c>
      <c r="G47" s="16"/>
    </row>
    <row r="48" spans="1:7" x14ac:dyDescent="0.25">
      <c r="A48" s="13" t="s">
        <v>468</v>
      </c>
      <c r="B48" s="31" t="s">
        <v>469</v>
      </c>
      <c r="C48" s="31" t="s">
        <v>470</v>
      </c>
      <c r="D48" s="14">
        <v>23270</v>
      </c>
      <c r="E48" s="15">
        <v>810.67</v>
      </c>
      <c r="F48" s="16">
        <v>7.3000000000000001E-3</v>
      </c>
      <c r="G48" s="16"/>
    </row>
    <row r="49" spans="1:7" x14ac:dyDescent="0.25">
      <c r="A49" s="13" t="s">
        <v>562</v>
      </c>
      <c r="B49" s="31" t="s">
        <v>563</v>
      </c>
      <c r="C49" s="31" t="s">
        <v>440</v>
      </c>
      <c r="D49" s="14">
        <v>56721</v>
      </c>
      <c r="E49" s="15">
        <v>807.71</v>
      </c>
      <c r="F49" s="16">
        <v>7.3000000000000001E-3</v>
      </c>
      <c r="G49" s="16"/>
    </row>
    <row r="50" spans="1:7" x14ac:dyDescent="0.25">
      <c r="A50" s="13" t="s">
        <v>387</v>
      </c>
      <c r="B50" s="31" t="s">
        <v>388</v>
      </c>
      <c r="C50" s="31" t="s">
        <v>376</v>
      </c>
      <c r="D50" s="14">
        <v>13185</v>
      </c>
      <c r="E50" s="15">
        <v>795.4</v>
      </c>
      <c r="F50" s="16">
        <v>7.1999999999999998E-3</v>
      </c>
      <c r="G50" s="16"/>
    </row>
    <row r="51" spans="1:7" x14ac:dyDescent="0.25">
      <c r="A51" s="13" t="s">
        <v>564</v>
      </c>
      <c r="B51" s="31" t="s">
        <v>565</v>
      </c>
      <c r="C51" s="31" t="s">
        <v>376</v>
      </c>
      <c r="D51" s="14">
        <v>56341</v>
      </c>
      <c r="E51" s="15">
        <v>793.96</v>
      </c>
      <c r="F51" s="16">
        <v>7.1999999999999998E-3</v>
      </c>
      <c r="G51" s="16"/>
    </row>
    <row r="52" spans="1:7" x14ac:dyDescent="0.25">
      <c r="A52" s="13" t="s">
        <v>566</v>
      </c>
      <c r="B52" s="31" t="s">
        <v>567</v>
      </c>
      <c r="C52" s="31" t="s">
        <v>352</v>
      </c>
      <c r="D52" s="14">
        <v>20026</v>
      </c>
      <c r="E52" s="15">
        <v>774.99</v>
      </c>
      <c r="F52" s="16">
        <v>7.0000000000000001E-3</v>
      </c>
      <c r="G52" s="16"/>
    </row>
    <row r="53" spans="1:7" x14ac:dyDescent="0.25">
      <c r="A53" s="13" t="s">
        <v>350</v>
      </c>
      <c r="B53" s="31" t="s">
        <v>351</v>
      </c>
      <c r="C53" s="31" t="s">
        <v>352</v>
      </c>
      <c r="D53" s="14">
        <v>14571</v>
      </c>
      <c r="E53" s="15">
        <v>773.13</v>
      </c>
      <c r="F53" s="16">
        <v>7.0000000000000001E-3</v>
      </c>
      <c r="G53" s="16"/>
    </row>
    <row r="54" spans="1:7" x14ac:dyDescent="0.25">
      <c r="A54" s="13" t="s">
        <v>568</v>
      </c>
      <c r="B54" s="31" t="s">
        <v>569</v>
      </c>
      <c r="C54" s="31" t="s">
        <v>355</v>
      </c>
      <c r="D54" s="14">
        <v>76674</v>
      </c>
      <c r="E54" s="15">
        <v>759.99</v>
      </c>
      <c r="F54" s="16">
        <v>6.8999999999999999E-3</v>
      </c>
      <c r="G54" s="16"/>
    </row>
    <row r="55" spans="1:7" x14ac:dyDescent="0.25">
      <c r="A55" s="13" t="s">
        <v>570</v>
      </c>
      <c r="B55" s="31" t="s">
        <v>571</v>
      </c>
      <c r="C55" s="31" t="s">
        <v>417</v>
      </c>
      <c r="D55" s="14">
        <v>250236</v>
      </c>
      <c r="E55" s="15">
        <v>754.84</v>
      </c>
      <c r="F55" s="16">
        <v>6.7999999999999996E-3</v>
      </c>
      <c r="G55" s="16"/>
    </row>
    <row r="56" spans="1:7" x14ac:dyDescent="0.25">
      <c r="A56" s="13" t="s">
        <v>572</v>
      </c>
      <c r="B56" s="31" t="s">
        <v>573</v>
      </c>
      <c r="C56" s="31" t="s">
        <v>542</v>
      </c>
      <c r="D56" s="14">
        <v>64535</v>
      </c>
      <c r="E56" s="15">
        <v>723.6</v>
      </c>
      <c r="F56" s="16">
        <v>6.4999999999999997E-3</v>
      </c>
      <c r="G56" s="16"/>
    </row>
    <row r="57" spans="1:7" x14ac:dyDescent="0.25">
      <c r="A57" s="13" t="s">
        <v>574</v>
      </c>
      <c r="B57" s="31" t="s">
        <v>575</v>
      </c>
      <c r="C57" s="31" t="s">
        <v>379</v>
      </c>
      <c r="D57" s="14">
        <v>118729</v>
      </c>
      <c r="E57" s="15">
        <v>705.61</v>
      </c>
      <c r="F57" s="16">
        <v>6.4000000000000003E-3</v>
      </c>
      <c r="G57" s="16"/>
    </row>
    <row r="58" spans="1:7" x14ac:dyDescent="0.25">
      <c r="A58" s="13" t="s">
        <v>576</v>
      </c>
      <c r="B58" s="31" t="s">
        <v>577</v>
      </c>
      <c r="C58" s="31" t="s">
        <v>532</v>
      </c>
      <c r="D58" s="14">
        <v>37119</v>
      </c>
      <c r="E58" s="15">
        <v>689.86</v>
      </c>
      <c r="F58" s="16">
        <v>6.1999999999999998E-3</v>
      </c>
      <c r="G58" s="16"/>
    </row>
    <row r="59" spans="1:7" x14ac:dyDescent="0.25">
      <c r="A59" s="13" t="s">
        <v>578</v>
      </c>
      <c r="B59" s="31" t="s">
        <v>579</v>
      </c>
      <c r="C59" s="31" t="s">
        <v>580</v>
      </c>
      <c r="D59" s="14">
        <v>457368</v>
      </c>
      <c r="E59" s="15">
        <v>615.71</v>
      </c>
      <c r="F59" s="16">
        <v>5.5999999999999999E-3</v>
      </c>
      <c r="G59" s="16"/>
    </row>
    <row r="60" spans="1:7" x14ac:dyDescent="0.25">
      <c r="A60" s="13" t="s">
        <v>404</v>
      </c>
      <c r="B60" s="31" t="s">
        <v>405</v>
      </c>
      <c r="C60" s="31" t="s">
        <v>373</v>
      </c>
      <c r="D60" s="14">
        <v>274965</v>
      </c>
      <c r="E60" s="15">
        <v>605.89</v>
      </c>
      <c r="F60" s="16">
        <v>5.4999999999999997E-3</v>
      </c>
      <c r="G60" s="16"/>
    </row>
    <row r="61" spans="1:7" x14ac:dyDescent="0.25">
      <c r="A61" s="13" t="s">
        <v>581</v>
      </c>
      <c r="B61" s="31" t="s">
        <v>582</v>
      </c>
      <c r="C61" s="31" t="s">
        <v>355</v>
      </c>
      <c r="D61" s="14">
        <v>107714</v>
      </c>
      <c r="E61" s="15">
        <v>598.62</v>
      </c>
      <c r="F61" s="16">
        <v>5.4000000000000003E-3</v>
      </c>
      <c r="G61" s="16"/>
    </row>
    <row r="62" spans="1:7" x14ac:dyDescent="0.25">
      <c r="A62" s="13" t="s">
        <v>408</v>
      </c>
      <c r="B62" s="31" t="s">
        <v>409</v>
      </c>
      <c r="C62" s="31" t="s">
        <v>376</v>
      </c>
      <c r="D62" s="14">
        <v>6507</v>
      </c>
      <c r="E62" s="15">
        <v>593.57000000000005</v>
      </c>
      <c r="F62" s="16">
        <v>5.4000000000000003E-3</v>
      </c>
      <c r="G62" s="16"/>
    </row>
    <row r="63" spans="1:7" x14ac:dyDescent="0.25">
      <c r="A63" s="13" t="s">
        <v>583</v>
      </c>
      <c r="B63" s="31" t="s">
        <v>584</v>
      </c>
      <c r="C63" s="31" t="s">
        <v>532</v>
      </c>
      <c r="D63" s="14">
        <v>91192</v>
      </c>
      <c r="E63" s="15">
        <v>561.74</v>
      </c>
      <c r="F63" s="16">
        <v>5.1000000000000004E-3</v>
      </c>
      <c r="G63" s="16"/>
    </row>
    <row r="64" spans="1:7" x14ac:dyDescent="0.25">
      <c r="A64" s="13" t="s">
        <v>585</v>
      </c>
      <c r="B64" s="31" t="s">
        <v>586</v>
      </c>
      <c r="C64" s="31" t="s">
        <v>512</v>
      </c>
      <c r="D64" s="14">
        <v>22504</v>
      </c>
      <c r="E64" s="15">
        <v>555.58000000000004</v>
      </c>
      <c r="F64" s="16">
        <v>5.0000000000000001E-3</v>
      </c>
      <c r="G64" s="16"/>
    </row>
    <row r="65" spans="1:7" x14ac:dyDescent="0.25">
      <c r="A65" s="13" t="s">
        <v>587</v>
      </c>
      <c r="B65" s="31" t="s">
        <v>588</v>
      </c>
      <c r="C65" s="31" t="s">
        <v>373</v>
      </c>
      <c r="D65" s="14">
        <v>322695</v>
      </c>
      <c r="E65" s="15">
        <v>545.03</v>
      </c>
      <c r="F65" s="16">
        <v>4.8999999999999998E-3</v>
      </c>
      <c r="G65" s="16"/>
    </row>
    <row r="66" spans="1:7" x14ac:dyDescent="0.25">
      <c r="A66" s="13" t="s">
        <v>589</v>
      </c>
      <c r="B66" s="31" t="s">
        <v>590</v>
      </c>
      <c r="C66" s="31" t="s">
        <v>352</v>
      </c>
      <c r="D66" s="14">
        <v>90802</v>
      </c>
      <c r="E66" s="15">
        <v>530.1</v>
      </c>
      <c r="F66" s="16">
        <v>4.7999999999999996E-3</v>
      </c>
      <c r="G66" s="16"/>
    </row>
    <row r="67" spans="1:7" x14ac:dyDescent="0.25">
      <c r="A67" s="13" t="s">
        <v>426</v>
      </c>
      <c r="B67" s="31" t="s">
        <v>427</v>
      </c>
      <c r="C67" s="31" t="s">
        <v>428</v>
      </c>
      <c r="D67" s="14">
        <v>111846</v>
      </c>
      <c r="E67" s="15">
        <v>493.69</v>
      </c>
      <c r="F67" s="16">
        <v>4.4999999999999997E-3</v>
      </c>
      <c r="G67" s="16"/>
    </row>
    <row r="68" spans="1:7" x14ac:dyDescent="0.25">
      <c r="A68" s="13" t="s">
        <v>358</v>
      </c>
      <c r="B68" s="31" t="s">
        <v>359</v>
      </c>
      <c r="C68" s="31" t="s">
        <v>360</v>
      </c>
      <c r="D68" s="14">
        <v>74013</v>
      </c>
      <c r="E68" s="15">
        <v>473.83</v>
      </c>
      <c r="F68" s="16">
        <v>4.3E-3</v>
      </c>
      <c r="G68" s="16"/>
    </row>
    <row r="69" spans="1:7" x14ac:dyDescent="0.25">
      <c r="A69" s="13" t="s">
        <v>389</v>
      </c>
      <c r="B69" s="31" t="s">
        <v>390</v>
      </c>
      <c r="C69" s="31" t="s">
        <v>373</v>
      </c>
      <c r="D69" s="14">
        <v>7903</v>
      </c>
      <c r="E69" s="15">
        <v>454.68</v>
      </c>
      <c r="F69" s="16">
        <v>4.1000000000000003E-3</v>
      </c>
      <c r="G69" s="16"/>
    </row>
    <row r="70" spans="1:7" x14ac:dyDescent="0.25">
      <c r="A70" s="13" t="s">
        <v>453</v>
      </c>
      <c r="B70" s="31" t="s">
        <v>454</v>
      </c>
      <c r="C70" s="31" t="s">
        <v>363</v>
      </c>
      <c r="D70" s="14">
        <v>1711</v>
      </c>
      <c r="E70" s="15">
        <v>447.83</v>
      </c>
      <c r="F70" s="16">
        <v>4.0000000000000001E-3</v>
      </c>
      <c r="G70" s="16"/>
    </row>
    <row r="71" spans="1:7" x14ac:dyDescent="0.25">
      <c r="A71" s="13" t="s">
        <v>418</v>
      </c>
      <c r="B71" s="31" t="s">
        <v>419</v>
      </c>
      <c r="C71" s="31" t="s">
        <v>420</v>
      </c>
      <c r="D71" s="14">
        <v>5056</v>
      </c>
      <c r="E71" s="15">
        <v>447.34</v>
      </c>
      <c r="F71" s="16">
        <v>4.0000000000000001E-3</v>
      </c>
      <c r="G71" s="16"/>
    </row>
    <row r="72" spans="1:7" x14ac:dyDescent="0.25">
      <c r="A72" s="13" t="s">
        <v>591</v>
      </c>
      <c r="B72" s="31" t="s">
        <v>592</v>
      </c>
      <c r="C72" s="31" t="s">
        <v>473</v>
      </c>
      <c r="D72" s="14">
        <v>170000</v>
      </c>
      <c r="E72" s="15">
        <v>446.44</v>
      </c>
      <c r="F72" s="16">
        <v>4.0000000000000001E-3</v>
      </c>
      <c r="G72" s="16"/>
    </row>
    <row r="73" spans="1:7" x14ac:dyDescent="0.25">
      <c r="A73" s="13" t="s">
        <v>455</v>
      </c>
      <c r="B73" s="31" t="s">
        <v>456</v>
      </c>
      <c r="C73" s="31" t="s">
        <v>363</v>
      </c>
      <c r="D73" s="14">
        <v>37695</v>
      </c>
      <c r="E73" s="15">
        <v>441.75</v>
      </c>
      <c r="F73" s="16">
        <v>4.0000000000000001E-3</v>
      </c>
      <c r="G73" s="16"/>
    </row>
    <row r="74" spans="1:7" x14ac:dyDescent="0.25">
      <c r="A74" s="13" t="s">
        <v>394</v>
      </c>
      <c r="B74" s="31" t="s">
        <v>395</v>
      </c>
      <c r="C74" s="31" t="s">
        <v>396</v>
      </c>
      <c r="D74" s="14">
        <v>7247</v>
      </c>
      <c r="E74" s="15">
        <v>440.14</v>
      </c>
      <c r="F74" s="16">
        <v>4.0000000000000001E-3</v>
      </c>
      <c r="G74" s="16"/>
    </row>
    <row r="75" spans="1:7" x14ac:dyDescent="0.25">
      <c r="A75" s="13" t="s">
        <v>593</v>
      </c>
      <c r="B75" s="31" t="s">
        <v>594</v>
      </c>
      <c r="C75" s="31" t="s">
        <v>425</v>
      </c>
      <c r="D75" s="14">
        <v>357166</v>
      </c>
      <c r="E75" s="15">
        <v>415.78</v>
      </c>
      <c r="F75" s="16">
        <v>3.8E-3</v>
      </c>
      <c r="G75" s="16"/>
    </row>
    <row r="76" spans="1:7" x14ac:dyDescent="0.25">
      <c r="A76" s="13" t="s">
        <v>595</v>
      </c>
      <c r="B76" s="31" t="s">
        <v>596</v>
      </c>
      <c r="C76" s="31" t="s">
        <v>349</v>
      </c>
      <c r="D76" s="14">
        <v>208320</v>
      </c>
      <c r="E76" s="15">
        <v>384.1</v>
      </c>
      <c r="F76" s="16">
        <v>3.5000000000000001E-3</v>
      </c>
      <c r="G76" s="16"/>
    </row>
    <row r="77" spans="1:7" x14ac:dyDescent="0.25">
      <c r="A77" s="13" t="s">
        <v>597</v>
      </c>
      <c r="B77" s="31" t="s">
        <v>598</v>
      </c>
      <c r="C77" s="31" t="s">
        <v>368</v>
      </c>
      <c r="D77" s="14">
        <v>58386</v>
      </c>
      <c r="E77" s="15">
        <v>329.76</v>
      </c>
      <c r="F77" s="16">
        <v>3.0000000000000001E-3</v>
      </c>
      <c r="G77" s="16"/>
    </row>
    <row r="78" spans="1:7" x14ac:dyDescent="0.25">
      <c r="A78" s="13" t="s">
        <v>599</v>
      </c>
      <c r="B78" s="31" t="s">
        <v>600</v>
      </c>
      <c r="C78" s="31" t="s">
        <v>525</v>
      </c>
      <c r="D78" s="14">
        <v>70276</v>
      </c>
      <c r="E78" s="15">
        <v>154.79</v>
      </c>
      <c r="F78" s="16">
        <v>1.4E-3</v>
      </c>
      <c r="G78" s="16"/>
    </row>
    <row r="79" spans="1:7" x14ac:dyDescent="0.25">
      <c r="A79" s="13" t="s">
        <v>601</v>
      </c>
      <c r="B79" s="31" t="s">
        <v>602</v>
      </c>
      <c r="C79" s="31" t="s">
        <v>603</v>
      </c>
      <c r="D79" s="14">
        <v>76658</v>
      </c>
      <c r="E79" s="15">
        <v>124.91</v>
      </c>
      <c r="F79" s="16">
        <v>1.1000000000000001E-3</v>
      </c>
      <c r="G79" s="16"/>
    </row>
    <row r="80" spans="1:7" x14ac:dyDescent="0.25">
      <c r="A80" s="13" t="s">
        <v>604</v>
      </c>
      <c r="B80" s="31" t="s">
        <v>605</v>
      </c>
      <c r="C80" s="31" t="s">
        <v>355</v>
      </c>
      <c r="D80" s="14">
        <v>762</v>
      </c>
      <c r="E80" s="15">
        <v>4.58</v>
      </c>
      <c r="F80" s="16">
        <v>0</v>
      </c>
      <c r="G80" s="16"/>
    </row>
    <row r="81" spans="1:7" x14ac:dyDescent="0.25">
      <c r="A81" s="17" t="s">
        <v>230</v>
      </c>
      <c r="B81" s="32"/>
      <c r="C81" s="32"/>
      <c r="D81" s="18"/>
      <c r="E81" s="37">
        <v>107591.94</v>
      </c>
      <c r="F81" s="38">
        <v>0.97119999999999995</v>
      </c>
      <c r="G81" s="21"/>
    </row>
    <row r="82" spans="1:7" x14ac:dyDescent="0.25">
      <c r="A82" s="17" t="s">
        <v>487</v>
      </c>
      <c r="B82" s="31"/>
      <c r="C82" s="31"/>
      <c r="D82" s="14"/>
      <c r="E82" s="15"/>
      <c r="F82" s="16"/>
      <c r="G82" s="16"/>
    </row>
    <row r="83" spans="1:7" x14ac:dyDescent="0.25">
      <c r="A83" s="17" t="s">
        <v>230</v>
      </c>
      <c r="B83" s="31"/>
      <c r="C83" s="31"/>
      <c r="D83" s="14"/>
      <c r="E83" s="39" t="s">
        <v>130</v>
      </c>
      <c r="F83" s="40" t="s">
        <v>130</v>
      </c>
      <c r="G83" s="16"/>
    </row>
    <row r="84" spans="1:7" x14ac:dyDescent="0.25">
      <c r="A84" s="24" t="s">
        <v>237</v>
      </c>
      <c r="B84" s="33"/>
      <c r="C84" s="33"/>
      <c r="D84" s="25"/>
      <c r="E84" s="28">
        <v>107591.94</v>
      </c>
      <c r="F84" s="29">
        <v>0.97119999999999995</v>
      </c>
      <c r="G84" s="21"/>
    </row>
    <row r="85" spans="1:7" x14ac:dyDescent="0.25">
      <c r="A85" s="13"/>
      <c r="B85" s="31"/>
      <c r="C85" s="31"/>
      <c r="D85" s="14"/>
      <c r="E85" s="15"/>
      <c r="F85" s="16"/>
      <c r="G85" s="16"/>
    </row>
    <row r="86" spans="1:7" x14ac:dyDescent="0.25">
      <c r="A86" s="17" t="s">
        <v>488</v>
      </c>
      <c r="B86" s="31"/>
      <c r="C86" s="31"/>
      <c r="D86" s="14"/>
      <c r="E86" s="15"/>
      <c r="F86" s="16"/>
      <c r="G86" s="16"/>
    </row>
    <row r="87" spans="1:7" x14ac:dyDescent="0.25">
      <c r="A87" s="17" t="s">
        <v>489</v>
      </c>
      <c r="B87" s="31"/>
      <c r="C87" s="31"/>
      <c r="D87" s="14"/>
      <c r="E87" s="15"/>
      <c r="F87" s="16"/>
      <c r="G87" s="16"/>
    </row>
    <row r="88" spans="1:7" x14ac:dyDescent="0.25">
      <c r="A88" s="13" t="s">
        <v>606</v>
      </c>
      <c r="B88" s="31"/>
      <c r="C88" s="31" t="s">
        <v>607</v>
      </c>
      <c r="D88" s="14">
        <v>6000</v>
      </c>
      <c r="E88" s="15">
        <v>1417.21</v>
      </c>
      <c r="F88" s="16">
        <v>1.2786E-2</v>
      </c>
      <c r="G88" s="16"/>
    </row>
    <row r="89" spans="1:7" x14ac:dyDescent="0.25">
      <c r="A89" s="13" t="s">
        <v>608</v>
      </c>
      <c r="B89" s="31"/>
      <c r="C89" s="31" t="s">
        <v>355</v>
      </c>
      <c r="D89" s="14">
        <v>128000</v>
      </c>
      <c r="E89" s="15">
        <v>753.79</v>
      </c>
      <c r="F89" s="16">
        <v>6.7999999999999996E-3</v>
      </c>
      <c r="G89" s="16"/>
    </row>
    <row r="90" spans="1:7" x14ac:dyDescent="0.25">
      <c r="A90" s="13" t="s">
        <v>609</v>
      </c>
      <c r="B90" s="31"/>
      <c r="C90" s="31" t="s">
        <v>607</v>
      </c>
      <c r="D90" s="14">
        <v>990</v>
      </c>
      <c r="E90" s="15">
        <v>493.63</v>
      </c>
      <c r="F90" s="16">
        <v>4.4530000000000004E-3</v>
      </c>
      <c r="G90" s="16"/>
    </row>
    <row r="91" spans="1:7" x14ac:dyDescent="0.25">
      <c r="A91" s="17" t="s">
        <v>230</v>
      </c>
      <c r="B91" s="32"/>
      <c r="C91" s="32"/>
      <c r="D91" s="18"/>
      <c r="E91" s="37">
        <v>2664.63</v>
      </c>
      <c r="F91" s="38">
        <v>2.4039000000000001E-2</v>
      </c>
      <c r="G91" s="21"/>
    </row>
    <row r="92" spans="1:7" x14ac:dyDescent="0.25">
      <c r="A92" s="13"/>
      <c r="B92" s="31"/>
      <c r="C92" s="31"/>
      <c r="D92" s="14"/>
      <c r="E92" s="15"/>
      <c r="F92" s="16"/>
      <c r="G92" s="16"/>
    </row>
    <row r="93" spans="1:7" x14ac:dyDescent="0.25">
      <c r="A93" s="13"/>
      <c r="B93" s="31"/>
      <c r="C93" s="31"/>
      <c r="D93" s="14"/>
      <c r="E93" s="15"/>
      <c r="F93" s="16"/>
      <c r="G93" s="16"/>
    </row>
    <row r="94" spans="1:7" x14ac:dyDescent="0.25">
      <c r="A94" s="13"/>
      <c r="B94" s="31"/>
      <c r="C94" s="31"/>
      <c r="D94" s="14"/>
      <c r="E94" s="15"/>
      <c r="F94" s="16"/>
      <c r="G94" s="16"/>
    </row>
    <row r="95" spans="1:7" x14ac:dyDescent="0.25">
      <c r="A95" s="24" t="s">
        <v>237</v>
      </c>
      <c r="B95" s="33"/>
      <c r="C95" s="33"/>
      <c r="D95" s="25"/>
      <c r="E95" s="19">
        <v>2664.63</v>
      </c>
      <c r="F95" s="20">
        <v>2.4039000000000001E-2</v>
      </c>
      <c r="G95" s="21"/>
    </row>
    <row r="96" spans="1:7" x14ac:dyDescent="0.25">
      <c r="A96" s="13"/>
      <c r="B96" s="31"/>
      <c r="C96" s="31"/>
      <c r="D96" s="14"/>
      <c r="E96" s="15"/>
      <c r="F96" s="16"/>
      <c r="G96" s="16"/>
    </row>
    <row r="97" spans="1:7" x14ac:dyDescent="0.25">
      <c r="A97" s="17" t="s">
        <v>610</v>
      </c>
      <c r="B97" s="31"/>
      <c r="C97" s="31"/>
      <c r="D97" s="14"/>
      <c r="E97" s="15"/>
      <c r="F97" s="16"/>
      <c r="G97" s="16"/>
    </row>
    <row r="98" spans="1:7" x14ac:dyDescent="0.25">
      <c r="A98" s="13"/>
      <c r="B98" s="31"/>
      <c r="C98" s="31"/>
      <c r="D98" s="14"/>
      <c r="E98" s="15"/>
      <c r="F98" s="16"/>
      <c r="G98" s="16"/>
    </row>
    <row r="99" spans="1:7" x14ac:dyDescent="0.25">
      <c r="A99" s="17" t="s">
        <v>611</v>
      </c>
      <c r="B99" s="31"/>
      <c r="C99" s="31"/>
      <c r="D99" s="14"/>
      <c r="E99" s="15"/>
      <c r="F99" s="16"/>
      <c r="G99" s="16"/>
    </row>
    <row r="100" spans="1:7" x14ac:dyDescent="0.25">
      <c r="A100" s="13" t="s">
        <v>612</v>
      </c>
      <c r="B100" s="31" t="s">
        <v>613</v>
      </c>
      <c r="C100" s="31" t="s">
        <v>234</v>
      </c>
      <c r="D100" s="14">
        <v>500000</v>
      </c>
      <c r="E100" s="15">
        <v>495.9</v>
      </c>
      <c r="F100" s="16">
        <v>4.4999999999999997E-3</v>
      </c>
      <c r="G100" s="16">
        <v>6.4251000000000003E-2</v>
      </c>
    </row>
    <row r="101" spans="1:7" x14ac:dyDescent="0.25">
      <c r="A101" s="13" t="s">
        <v>614</v>
      </c>
      <c r="B101" s="31" t="s">
        <v>615</v>
      </c>
      <c r="C101" s="31" t="s">
        <v>234</v>
      </c>
      <c r="D101" s="14">
        <v>200000</v>
      </c>
      <c r="E101" s="15">
        <v>199.83</v>
      </c>
      <c r="F101" s="16">
        <v>1.8E-3</v>
      </c>
      <c r="G101" s="16">
        <v>6.3638E-2</v>
      </c>
    </row>
    <row r="102" spans="1:7" x14ac:dyDescent="0.25">
      <c r="A102" s="17" t="s">
        <v>230</v>
      </c>
      <c r="B102" s="32"/>
      <c r="C102" s="32"/>
      <c r="D102" s="18"/>
      <c r="E102" s="37">
        <v>695.73</v>
      </c>
      <c r="F102" s="38">
        <v>6.3E-3</v>
      </c>
      <c r="G102" s="21"/>
    </row>
    <row r="103" spans="1:7" x14ac:dyDescent="0.25">
      <c r="A103" s="13"/>
      <c r="B103" s="31"/>
      <c r="C103" s="31"/>
      <c r="D103" s="14"/>
      <c r="E103" s="15"/>
      <c r="F103" s="16"/>
      <c r="G103" s="16"/>
    </row>
    <row r="104" spans="1:7" x14ac:dyDescent="0.25">
      <c r="A104" s="24" t="s">
        <v>237</v>
      </c>
      <c r="B104" s="33"/>
      <c r="C104" s="33"/>
      <c r="D104" s="25"/>
      <c r="E104" s="19">
        <v>695.73</v>
      </c>
      <c r="F104" s="20">
        <v>6.3E-3</v>
      </c>
      <c r="G104" s="21"/>
    </row>
    <row r="105" spans="1:7" x14ac:dyDescent="0.25">
      <c r="A105" s="13"/>
      <c r="B105" s="31"/>
      <c r="C105" s="31"/>
      <c r="D105" s="14"/>
      <c r="E105" s="15"/>
      <c r="F105" s="16"/>
      <c r="G105" s="16"/>
    </row>
    <row r="106" spans="1:7" x14ac:dyDescent="0.25">
      <c r="A106" s="13"/>
      <c r="B106" s="31"/>
      <c r="C106" s="31"/>
      <c r="D106" s="14"/>
      <c r="E106" s="15"/>
      <c r="F106" s="16"/>
      <c r="G106" s="16"/>
    </row>
    <row r="107" spans="1:7" x14ac:dyDescent="0.25">
      <c r="A107" s="17" t="s">
        <v>238</v>
      </c>
      <c r="B107" s="31"/>
      <c r="C107" s="31"/>
      <c r="D107" s="14"/>
      <c r="E107" s="15"/>
      <c r="F107" s="16"/>
      <c r="G107" s="16"/>
    </row>
    <row r="108" spans="1:7" x14ac:dyDescent="0.25">
      <c r="A108" s="13" t="s">
        <v>239</v>
      </c>
      <c r="B108" s="31"/>
      <c r="C108" s="31"/>
      <c r="D108" s="14"/>
      <c r="E108" s="15">
        <v>5877.82</v>
      </c>
      <c r="F108" s="16">
        <v>5.2999999999999999E-2</v>
      </c>
      <c r="G108" s="16">
        <v>6.5728999999999996E-2</v>
      </c>
    </row>
    <row r="109" spans="1:7" x14ac:dyDescent="0.25">
      <c r="A109" s="17" t="s">
        <v>230</v>
      </c>
      <c r="B109" s="32"/>
      <c r="C109" s="32"/>
      <c r="D109" s="18"/>
      <c r="E109" s="37">
        <v>5877.82</v>
      </c>
      <c r="F109" s="38">
        <v>5.2999999999999999E-2</v>
      </c>
      <c r="G109" s="21"/>
    </row>
    <row r="110" spans="1:7" x14ac:dyDescent="0.25">
      <c r="A110" s="13"/>
      <c r="B110" s="31"/>
      <c r="C110" s="31"/>
      <c r="D110" s="14"/>
      <c r="E110" s="15"/>
      <c r="F110" s="16"/>
      <c r="G110" s="16"/>
    </row>
    <row r="111" spans="1:7" x14ac:dyDescent="0.25">
      <c r="A111" s="24" t="s">
        <v>237</v>
      </c>
      <c r="B111" s="33"/>
      <c r="C111" s="33"/>
      <c r="D111" s="25"/>
      <c r="E111" s="19">
        <v>5877.82</v>
      </c>
      <c r="F111" s="20">
        <v>5.2999999999999999E-2</v>
      </c>
      <c r="G111" s="21"/>
    </row>
    <row r="112" spans="1:7" x14ac:dyDescent="0.25">
      <c r="A112" s="13" t="s">
        <v>240</v>
      </c>
      <c r="B112" s="31"/>
      <c r="C112" s="31"/>
      <c r="D112" s="14"/>
      <c r="E112" s="15">
        <v>1.0584754000000001</v>
      </c>
      <c r="F112" s="16">
        <v>9.0000000000000002E-6</v>
      </c>
      <c r="G112" s="16"/>
    </row>
    <row r="113" spans="1:7" x14ac:dyDescent="0.25">
      <c r="A113" s="13" t="s">
        <v>241</v>
      </c>
      <c r="B113" s="31"/>
      <c r="C113" s="31"/>
      <c r="D113" s="14"/>
      <c r="E113" s="35">
        <v>-3328.4284754</v>
      </c>
      <c r="F113" s="36">
        <v>-3.0509000000000001E-2</v>
      </c>
      <c r="G113" s="16">
        <v>6.5728999999999996E-2</v>
      </c>
    </row>
    <row r="114" spans="1:7" x14ac:dyDescent="0.25">
      <c r="A114" s="26" t="s">
        <v>242</v>
      </c>
      <c r="B114" s="34"/>
      <c r="C114" s="34"/>
      <c r="D114" s="27"/>
      <c r="E114" s="28">
        <v>110838.12</v>
      </c>
      <c r="F114" s="29">
        <v>1</v>
      </c>
      <c r="G114" s="29"/>
    </row>
    <row r="116" spans="1:7" x14ac:dyDescent="0.25">
      <c r="A116" s="1" t="s">
        <v>492</v>
      </c>
    </row>
    <row r="119" spans="1:7" x14ac:dyDescent="0.25">
      <c r="A119" s="1" t="s">
        <v>244</v>
      </c>
    </row>
    <row r="120" spans="1:7" x14ac:dyDescent="0.25">
      <c r="A120" s="48" t="s">
        <v>245</v>
      </c>
      <c r="B120" s="3" t="s">
        <v>130</v>
      </c>
    </row>
    <row r="121" spans="1:7" x14ac:dyDescent="0.25">
      <c r="A121" t="s">
        <v>246</v>
      </c>
    </row>
    <row r="122" spans="1:7" x14ac:dyDescent="0.25">
      <c r="A122" t="s">
        <v>337</v>
      </c>
      <c r="B122" t="s">
        <v>248</v>
      </c>
      <c r="C122" t="s">
        <v>248</v>
      </c>
    </row>
    <row r="123" spans="1:7" x14ac:dyDescent="0.25">
      <c r="B123" s="49">
        <v>45657</v>
      </c>
      <c r="C123" s="49">
        <v>45688</v>
      </c>
    </row>
    <row r="124" spans="1:7" x14ac:dyDescent="0.25">
      <c r="A124" t="s">
        <v>338</v>
      </c>
      <c r="B124">
        <v>92.43</v>
      </c>
      <c r="C124">
        <v>90.43</v>
      </c>
    </row>
    <row r="125" spans="1:7" x14ac:dyDescent="0.25">
      <c r="A125" t="s">
        <v>339</v>
      </c>
      <c r="B125">
        <v>38.6</v>
      </c>
      <c r="C125">
        <v>37.76</v>
      </c>
    </row>
    <row r="126" spans="1:7" x14ac:dyDescent="0.25">
      <c r="A126" t="s">
        <v>616</v>
      </c>
      <c r="B126">
        <v>81.680000000000007</v>
      </c>
      <c r="C126">
        <v>79.81</v>
      </c>
    </row>
    <row r="127" spans="1:7" x14ac:dyDescent="0.25">
      <c r="A127" t="s">
        <v>617</v>
      </c>
      <c r="B127">
        <v>82.65</v>
      </c>
      <c r="C127">
        <v>80.760000000000005</v>
      </c>
    </row>
    <row r="128" spans="1:7" x14ac:dyDescent="0.25">
      <c r="A128" t="s">
        <v>618</v>
      </c>
      <c r="B128">
        <v>80.61</v>
      </c>
      <c r="C128">
        <v>78.77</v>
      </c>
    </row>
    <row r="129" spans="1:3" x14ac:dyDescent="0.25">
      <c r="A129" t="s">
        <v>619</v>
      </c>
      <c r="B129">
        <v>65.89</v>
      </c>
      <c r="C129">
        <v>64.38</v>
      </c>
    </row>
    <row r="130" spans="1:3" x14ac:dyDescent="0.25">
      <c r="A130" t="s">
        <v>340</v>
      </c>
      <c r="B130">
        <v>81.19</v>
      </c>
      <c r="C130">
        <v>79.33</v>
      </c>
    </row>
    <row r="131" spans="1:3" x14ac:dyDescent="0.25">
      <c r="A131" t="s">
        <v>341</v>
      </c>
      <c r="B131">
        <v>27.73</v>
      </c>
      <c r="C131">
        <v>27.1</v>
      </c>
    </row>
    <row r="133" spans="1:3" x14ac:dyDescent="0.25">
      <c r="A133" t="s">
        <v>250</v>
      </c>
      <c r="B133" s="3" t="s">
        <v>130</v>
      </c>
    </row>
    <row r="134" spans="1:3" x14ac:dyDescent="0.25">
      <c r="A134" t="s">
        <v>251</v>
      </c>
      <c r="B134" s="3" t="s">
        <v>130</v>
      </c>
    </row>
    <row r="135" spans="1:3" ht="30" customHeight="1" x14ac:dyDescent="0.25">
      <c r="A135" s="48" t="s">
        <v>252</v>
      </c>
      <c r="B135" s="3" t="s">
        <v>130</v>
      </c>
    </row>
    <row r="136" spans="1:3" ht="30" customHeight="1" x14ac:dyDescent="0.25">
      <c r="A136" s="48" t="s">
        <v>253</v>
      </c>
      <c r="B136" s="3" t="s">
        <v>130</v>
      </c>
    </row>
    <row r="137" spans="1:3" x14ac:dyDescent="0.25">
      <c r="A137" t="s">
        <v>495</v>
      </c>
      <c r="B137" s="50">
        <v>1.0654999999999999</v>
      </c>
    </row>
    <row r="138" spans="1:3" ht="45" customHeight="1" x14ac:dyDescent="0.25">
      <c r="A138" s="48" t="s">
        <v>255</v>
      </c>
      <c r="B138" s="3">
        <v>2664.6378</v>
      </c>
    </row>
    <row r="139" spans="1:3" x14ac:dyDescent="0.25">
      <c r="B139" s="3"/>
    </row>
    <row r="140" spans="1:3" ht="30" customHeight="1" x14ac:dyDescent="0.25">
      <c r="A140" s="48" t="s">
        <v>256</v>
      </c>
      <c r="B140" s="3" t="s">
        <v>130</v>
      </c>
    </row>
    <row r="141" spans="1:3" ht="30" customHeight="1" x14ac:dyDescent="0.25">
      <c r="A141" s="48" t="s">
        <v>257</v>
      </c>
      <c r="B141" t="s">
        <v>130</v>
      </c>
    </row>
    <row r="142" spans="1:3" ht="30" customHeight="1" x14ac:dyDescent="0.25">
      <c r="A142" s="48" t="s">
        <v>258</v>
      </c>
      <c r="B142" s="3" t="s">
        <v>130</v>
      </c>
    </row>
    <row r="143" spans="1:3" ht="30" customHeight="1" x14ac:dyDescent="0.25">
      <c r="A143" s="48" t="s">
        <v>259</v>
      </c>
      <c r="B143" s="3" t="s">
        <v>130</v>
      </c>
    </row>
    <row r="145" spans="1:4" ht="69.95" customHeight="1" x14ac:dyDescent="0.25">
      <c r="A145" s="75" t="s">
        <v>269</v>
      </c>
      <c r="B145" s="75" t="s">
        <v>270</v>
      </c>
      <c r="C145" s="75" t="s">
        <v>4</v>
      </c>
      <c r="D145" s="75" t="s">
        <v>5</v>
      </c>
    </row>
    <row r="146" spans="1:4" ht="69.95" customHeight="1" x14ac:dyDescent="0.25">
      <c r="A146" s="75" t="s">
        <v>620</v>
      </c>
      <c r="B146" s="75"/>
      <c r="C146" s="75" t="s">
        <v>16</v>
      </c>
      <c r="D1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46"/>
  <sheetViews>
    <sheetView showGridLines="0" workbookViewId="0">
      <pane ySplit="4" topLeftCell="A26" activePane="bottomLeft" state="frozen"/>
      <selection pane="bottomLeft" activeCell="C29" sqref="C29:C30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3106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3107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695</v>
      </c>
      <c r="B7" s="31"/>
      <c r="C7" s="31"/>
      <c r="D7" s="14"/>
      <c r="E7" s="15"/>
      <c r="F7" s="16"/>
      <c r="G7" s="16"/>
    </row>
    <row r="8" spans="1:8" x14ac:dyDescent="0.25">
      <c r="A8" s="17" t="s">
        <v>696</v>
      </c>
      <c r="B8" s="32"/>
      <c r="C8" s="32"/>
      <c r="D8" s="18"/>
      <c r="E8" s="41"/>
      <c r="F8" s="21"/>
      <c r="G8" s="21"/>
    </row>
    <row r="9" spans="1:8" x14ac:dyDescent="0.25">
      <c r="A9" s="13" t="s">
        <v>3108</v>
      </c>
      <c r="B9" s="31" t="s">
        <v>3109</v>
      </c>
      <c r="C9" s="31"/>
      <c r="D9" s="14">
        <v>46670.921000000002</v>
      </c>
      <c r="E9" s="15">
        <v>15972.76</v>
      </c>
      <c r="F9" s="16">
        <v>0.97419999999999995</v>
      </c>
      <c r="G9" s="16"/>
    </row>
    <row r="10" spans="1:8" x14ac:dyDescent="0.25">
      <c r="A10" s="17" t="s">
        <v>230</v>
      </c>
      <c r="B10" s="32"/>
      <c r="C10" s="32"/>
      <c r="D10" s="18"/>
      <c r="E10" s="19">
        <v>15972.76</v>
      </c>
      <c r="F10" s="20">
        <v>0.97419999999999995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15972.76</v>
      </c>
      <c r="F12" s="20">
        <v>0.97419999999999995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492.73</v>
      </c>
      <c r="F15" s="16">
        <v>3.0099999999999998E-2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492.73</v>
      </c>
      <c r="F16" s="20">
        <v>3.0099999999999998E-2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492.73</v>
      </c>
      <c r="F18" s="20">
        <v>3.0099999999999998E-2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8.8731199999999996E-2</v>
      </c>
      <c r="F19" s="16">
        <v>5.0000000000000004E-6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-70.458731200000003</v>
      </c>
      <c r="F20" s="36">
        <v>-4.3049999999999998E-3</v>
      </c>
      <c r="G20" s="16">
        <v>6.5727999999999995E-2</v>
      </c>
    </row>
    <row r="21" spans="1:7" x14ac:dyDescent="0.25">
      <c r="A21" s="26" t="s">
        <v>242</v>
      </c>
      <c r="B21" s="34"/>
      <c r="C21" s="34"/>
      <c r="D21" s="27"/>
      <c r="E21" s="28">
        <v>16395.12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45656</v>
      </c>
      <c r="C30" s="49">
        <v>45688</v>
      </c>
    </row>
    <row r="31" spans="1:7" x14ac:dyDescent="0.25">
      <c r="A31" t="s">
        <v>338</v>
      </c>
      <c r="B31">
        <v>34.303100000000001</v>
      </c>
      <c r="C31">
        <v>36.653700000000001</v>
      </c>
    </row>
    <row r="32" spans="1:7" x14ac:dyDescent="0.25">
      <c r="A32" t="s">
        <v>340</v>
      </c>
      <c r="B32">
        <v>31.1858</v>
      </c>
      <c r="C32">
        <v>33.296100000000003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50">
        <v>15972.758401900001</v>
      </c>
    </row>
    <row r="38" spans="1:4" ht="45" customHeight="1" x14ac:dyDescent="0.25">
      <c r="A38" s="48" t="s">
        <v>699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700</v>
      </c>
      <c r="B40" s="3" t="s">
        <v>130</v>
      </c>
    </row>
    <row r="41" spans="1:4" ht="30" customHeight="1" x14ac:dyDescent="0.25">
      <c r="A41" s="48" t="s">
        <v>701</v>
      </c>
      <c r="B41" t="s">
        <v>130</v>
      </c>
    </row>
    <row r="42" spans="1:4" ht="30" customHeight="1" x14ac:dyDescent="0.25">
      <c r="A42" s="48" t="s">
        <v>702</v>
      </c>
      <c r="B42" s="3" t="s">
        <v>130</v>
      </c>
    </row>
    <row r="43" spans="1:4" ht="30" customHeight="1" x14ac:dyDescent="0.25">
      <c r="A43" s="48" t="s">
        <v>703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3110</v>
      </c>
      <c r="B46" s="75"/>
      <c r="C46" s="75" t="s">
        <v>117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46"/>
  <sheetViews>
    <sheetView showGridLines="0" workbookViewId="0">
      <pane ySplit="4" topLeftCell="A28" activePane="bottomLeft" state="frozen"/>
      <selection pane="bottomLeft" activeCell="C32" sqref="C32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3111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3112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60" t="s">
        <v>237</v>
      </c>
      <c r="B8" s="61"/>
      <c r="C8" s="61"/>
      <c r="D8" s="62"/>
      <c r="E8" s="37">
        <f>+E5</f>
        <v>0</v>
      </c>
      <c r="F8" s="38">
        <f>+F5</f>
        <v>0</v>
      </c>
      <c r="G8" s="16"/>
    </row>
    <row r="9" spans="1:8" x14ac:dyDescent="0.25">
      <c r="A9" s="17"/>
      <c r="B9" s="32"/>
      <c r="C9" s="32"/>
      <c r="D9" s="18"/>
      <c r="E9" s="41"/>
      <c r="F9" s="21"/>
      <c r="G9" s="16"/>
    </row>
    <row r="10" spans="1:8" x14ac:dyDescent="0.25">
      <c r="A10" s="17" t="s">
        <v>2113</v>
      </c>
      <c r="B10" s="32"/>
      <c r="C10" s="32"/>
      <c r="D10" s="18"/>
      <c r="E10" s="41"/>
      <c r="F10" s="21"/>
      <c r="G10" s="16"/>
    </row>
    <row r="11" spans="1:8" x14ac:dyDescent="0.25">
      <c r="A11" s="17" t="s">
        <v>3113</v>
      </c>
      <c r="B11" s="32"/>
      <c r="C11" s="32"/>
      <c r="D11" s="18"/>
      <c r="E11" s="41"/>
      <c r="F11" s="21"/>
      <c r="G11" s="16"/>
    </row>
    <row r="12" spans="1:8" x14ac:dyDescent="0.25">
      <c r="A12" s="59" t="s">
        <v>2118</v>
      </c>
      <c r="B12" s="63" t="s">
        <v>2119</v>
      </c>
      <c r="C12" s="32"/>
      <c r="D12" s="64">
        <v>12599.2186</v>
      </c>
      <c r="E12" s="41">
        <v>11741.9677665</v>
      </c>
      <c r="F12" s="21">
        <f>+E12/E22</f>
        <v>0.97348145070026693</v>
      </c>
      <c r="G12" s="16"/>
    </row>
    <row r="13" spans="1:8" x14ac:dyDescent="0.25">
      <c r="A13" s="60" t="s">
        <v>237</v>
      </c>
      <c r="B13" s="61"/>
      <c r="C13" s="61"/>
      <c r="D13" s="62"/>
      <c r="E13" s="37">
        <f>SUM(E12)</f>
        <v>11741.9677665</v>
      </c>
      <c r="F13" s="38">
        <f>SUM(F12)</f>
        <v>0.97348145070026693</v>
      </c>
      <c r="G13" s="16"/>
    </row>
    <row r="14" spans="1:8" x14ac:dyDescent="0.25">
      <c r="A14" s="17"/>
      <c r="B14" s="32"/>
      <c r="C14" s="32"/>
      <c r="D14" s="18"/>
      <c r="E14" s="41"/>
      <c r="F14" s="21"/>
      <c r="G14" s="16"/>
    </row>
    <row r="15" spans="1:8" x14ac:dyDescent="0.25">
      <c r="A15" s="17" t="s">
        <v>238</v>
      </c>
      <c r="B15" s="31"/>
      <c r="C15" s="31"/>
      <c r="D15" s="14"/>
      <c r="E15" s="15"/>
      <c r="F15" s="16"/>
      <c r="G15" s="16"/>
    </row>
    <row r="16" spans="1:8" x14ac:dyDescent="0.25">
      <c r="A16" s="13" t="s">
        <v>239</v>
      </c>
      <c r="B16" s="31"/>
      <c r="C16" s="31"/>
      <c r="D16" s="14"/>
      <c r="E16" s="15">
        <v>6</v>
      </c>
      <c r="F16" s="16">
        <v>4.9700000000000005E-4</v>
      </c>
      <c r="G16" s="16">
        <v>6.5728999999999996E-2</v>
      </c>
    </row>
    <row r="17" spans="1:7" x14ac:dyDescent="0.25">
      <c r="A17" s="17" t="s">
        <v>230</v>
      </c>
      <c r="B17" s="32"/>
      <c r="C17" s="32"/>
      <c r="D17" s="18"/>
      <c r="E17" s="19">
        <v>6</v>
      </c>
      <c r="F17" s="20">
        <v>4.9700000000000005E-4</v>
      </c>
      <c r="G17" s="21"/>
    </row>
    <row r="18" spans="1:7" x14ac:dyDescent="0.25">
      <c r="A18" s="13"/>
      <c r="B18" s="31"/>
      <c r="C18" s="31"/>
      <c r="D18" s="14"/>
      <c r="E18" s="15"/>
      <c r="F18" s="16"/>
      <c r="G18" s="16"/>
    </row>
    <row r="19" spans="1:7" x14ac:dyDescent="0.25">
      <c r="A19" s="24" t="s">
        <v>237</v>
      </c>
      <c r="B19" s="33"/>
      <c r="C19" s="33"/>
      <c r="D19" s="25"/>
      <c r="E19" s="19">
        <v>6</v>
      </c>
      <c r="F19" s="20">
        <v>4.9700000000000005E-4</v>
      </c>
      <c r="G19" s="21"/>
    </row>
    <row r="20" spans="1:7" x14ac:dyDescent="0.25">
      <c r="A20" s="13" t="s">
        <v>240</v>
      </c>
      <c r="B20" s="31"/>
      <c r="C20" s="31"/>
      <c r="D20" s="14"/>
      <c r="E20" s="15">
        <v>1.0799E-3</v>
      </c>
      <c r="F20" s="16">
        <v>0</v>
      </c>
      <c r="G20" s="16"/>
    </row>
    <row r="21" spans="1:7" x14ac:dyDescent="0.25">
      <c r="A21" s="13" t="s">
        <v>241</v>
      </c>
      <c r="B21" s="31"/>
      <c r="C21" s="31"/>
      <c r="D21" s="14"/>
      <c r="E21" s="15">
        <v>313.85892009999998</v>
      </c>
      <c r="F21" s="16">
        <v>2.5999999999999999E-2</v>
      </c>
      <c r="G21" s="16">
        <v>6.5728999999999996E-2</v>
      </c>
    </row>
    <row r="22" spans="1:7" x14ac:dyDescent="0.25">
      <c r="A22" s="26" t="s">
        <v>242</v>
      </c>
      <c r="B22" s="34"/>
      <c r="C22" s="34"/>
      <c r="D22" s="27"/>
      <c r="E22" s="28">
        <v>12061.83</v>
      </c>
      <c r="F22" s="29">
        <v>1</v>
      </c>
      <c r="G22" s="29"/>
    </row>
    <row r="24" spans="1:7" x14ac:dyDescent="0.25">
      <c r="E24" s="67"/>
      <c r="F24" s="67"/>
    </row>
    <row r="25" spans="1:7" x14ac:dyDescent="0.25">
      <c r="E25" s="67"/>
      <c r="F25" s="67"/>
    </row>
    <row r="27" spans="1:7" x14ac:dyDescent="0.25">
      <c r="A27" s="1" t="s">
        <v>244</v>
      </c>
    </row>
    <row r="28" spans="1:7" x14ac:dyDescent="0.25">
      <c r="A28" s="48" t="s">
        <v>245</v>
      </c>
      <c r="B28" s="3" t="s">
        <v>130</v>
      </c>
    </row>
    <row r="29" spans="1:7" x14ac:dyDescent="0.25">
      <c r="A29" t="s">
        <v>246</v>
      </c>
    </row>
    <row r="30" spans="1:7" x14ac:dyDescent="0.25">
      <c r="A30" t="s">
        <v>337</v>
      </c>
      <c r="B30" t="s">
        <v>248</v>
      </c>
      <c r="C30" t="s">
        <v>248</v>
      </c>
    </row>
    <row r="31" spans="1:7" x14ac:dyDescent="0.25">
      <c r="B31" s="49">
        <v>45657</v>
      </c>
      <c r="C31" s="49">
        <v>45688</v>
      </c>
    </row>
    <row r="32" spans="1:7" x14ac:dyDescent="0.25">
      <c r="A32" t="s">
        <v>494</v>
      </c>
      <c r="B32">
        <v>87.546599999999998</v>
      </c>
      <c r="C32">
        <v>94.773200000000003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3" t="s">
        <v>130</v>
      </c>
    </row>
    <row r="38" spans="1:4" ht="45" customHeight="1" x14ac:dyDescent="0.25">
      <c r="A38" s="48" t="s">
        <v>255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256</v>
      </c>
      <c r="B40" s="3" t="s">
        <v>130</v>
      </c>
    </row>
    <row r="41" spans="1:4" ht="30" customHeight="1" x14ac:dyDescent="0.25">
      <c r="A41" s="48" t="s">
        <v>257</v>
      </c>
      <c r="B41">
        <v>11680.7</v>
      </c>
    </row>
    <row r="42" spans="1:4" ht="30" customHeight="1" x14ac:dyDescent="0.25">
      <c r="A42" s="48" t="s">
        <v>258</v>
      </c>
      <c r="B42" s="3" t="s">
        <v>130</v>
      </c>
    </row>
    <row r="43" spans="1:4" ht="30" customHeight="1" x14ac:dyDescent="0.25">
      <c r="A43" s="48" t="s">
        <v>259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3114</v>
      </c>
      <c r="B46" s="75"/>
      <c r="C46" s="75" t="s">
        <v>119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621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622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7" t="s">
        <v>129</v>
      </c>
      <c r="B6" s="31"/>
      <c r="C6" s="31"/>
      <c r="D6" s="14"/>
      <c r="E6" s="15"/>
      <c r="F6" s="16"/>
      <c r="G6" s="16"/>
    </row>
    <row r="7" spans="1:8" x14ac:dyDescent="0.25">
      <c r="A7" s="17" t="s">
        <v>346</v>
      </c>
      <c r="B7" s="31"/>
      <c r="C7" s="31"/>
      <c r="D7" s="14"/>
      <c r="E7" s="15"/>
      <c r="F7" s="16"/>
      <c r="G7" s="16"/>
    </row>
    <row r="8" spans="1:8" x14ac:dyDescent="0.25">
      <c r="A8" s="13" t="s">
        <v>537</v>
      </c>
      <c r="B8" s="31" t="s">
        <v>538</v>
      </c>
      <c r="C8" s="31" t="s">
        <v>539</v>
      </c>
      <c r="D8" s="14">
        <v>36091</v>
      </c>
      <c r="E8" s="15">
        <v>105.62</v>
      </c>
      <c r="F8" s="16">
        <v>5.5100000000000003E-2</v>
      </c>
      <c r="G8" s="16"/>
    </row>
    <row r="9" spans="1:8" x14ac:dyDescent="0.25">
      <c r="A9" s="13" t="s">
        <v>418</v>
      </c>
      <c r="B9" s="31" t="s">
        <v>419</v>
      </c>
      <c r="C9" s="31" t="s">
        <v>420</v>
      </c>
      <c r="D9" s="14">
        <v>1176</v>
      </c>
      <c r="E9" s="15">
        <v>104.05</v>
      </c>
      <c r="F9" s="16">
        <v>5.4300000000000001E-2</v>
      </c>
      <c r="G9" s="16"/>
    </row>
    <row r="10" spans="1:8" x14ac:dyDescent="0.25">
      <c r="A10" s="13" t="s">
        <v>508</v>
      </c>
      <c r="B10" s="31" t="s">
        <v>509</v>
      </c>
      <c r="C10" s="31" t="s">
        <v>376</v>
      </c>
      <c r="D10" s="14">
        <v>2521</v>
      </c>
      <c r="E10" s="15">
        <v>103.67</v>
      </c>
      <c r="F10" s="16">
        <v>5.4100000000000002E-2</v>
      </c>
      <c r="G10" s="16"/>
    </row>
    <row r="11" spans="1:8" x14ac:dyDescent="0.25">
      <c r="A11" s="13" t="s">
        <v>387</v>
      </c>
      <c r="B11" s="31" t="s">
        <v>388</v>
      </c>
      <c r="C11" s="31" t="s">
        <v>376</v>
      </c>
      <c r="D11" s="14">
        <v>1689</v>
      </c>
      <c r="E11" s="15">
        <v>101.89</v>
      </c>
      <c r="F11" s="16">
        <v>5.3100000000000001E-2</v>
      </c>
      <c r="G11" s="16"/>
    </row>
    <row r="12" spans="1:8" x14ac:dyDescent="0.25">
      <c r="A12" s="13" t="s">
        <v>374</v>
      </c>
      <c r="B12" s="31" t="s">
        <v>375</v>
      </c>
      <c r="C12" s="31" t="s">
        <v>376</v>
      </c>
      <c r="D12" s="14">
        <v>5645</v>
      </c>
      <c r="E12" s="15">
        <v>97.4</v>
      </c>
      <c r="F12" s="16">
        <v>5.0799999999999998E-2</v>
      </c>
      <c r="G12" s="16"/>
    </row>
    <row r="13" spans="1:8" x14ac:dyDescent="0.25">
      <c r="A13" s="13" t="s">
        <v>451</v>
      </c>
      <c r="B13" s="31" t="s">
        <v>452</v>
      </c>
      <c r="C13" s="31" t="s">
        <v>376</v>
      </c>
      <c r="D13" s="14">
        <v>1130</v>
      </c>
      <c r="E13" s="15">
        <v>93.38</v>
      </c>
      <c r="F13" s="16">
        <v>4.87E-2</v>
      </c>
      <c r="G13" s="16"/>
    </row>
    <row r="14" spans="1:8" x14ac:dyDescent="0.25">
      <c r="A14" s="13" t="s">
        <v>389</v>
      </c>
      <c r="B14" s="31" t="s">
        <v>390</v>
      </c>
      <c r="C14" s="31" t="s">
        <v>373</v>
      </c>
      <c r="D14" s="14">
        <v>1512</v>
      </c>
      <c r="E14" s="15">
        <v>86.99</v>
      </c>
      <c r="F14" s="16">
        <v>4.5400000000000003E-2</v>
      </c>
      <c r="G14" s="16"/>
    </row>
    <row r="15" spans="1:8" x14ac:dyDescent="0.25">
      <c r="A15" s="13" t="s">
        <v>623</v>
      </c>
      <c r="B15" s="31" t="s">
        <v>624</v>
      </c>
      <c r="C15" s="31" t="s">
        <v>368</v>
      </c>
      <c r="D15" s="14">
        <v>577</v>
      </c>
      <c r="E15" s="15">
        <v>86.47</v>
      </c>
      <c r="F15" s="16">
        <v>4.5100000000000001E-2</v>
      </c>
      <c r="G15" s="16"/>
    </row>
    <row r="16" spans="1:8" x14ac:dyDescent="0.25">
      <c r="A16" s="13" t="s">
        <v>441</v>
      </c>
      <c r="B16" s="31" t="s">
        <v>442</v>
      </c>
      <c r="C16" s="31" t="s">
        <v>440</v>
      </c>
      <c r="D16" s="14">
        <v>15367</v>
      </c>
      <c r="E16" s="15">
        <v>82.48</v>
      </c>
      <c r="F16" s="16">
        <v>4.2999999999999997E-2</v>
      </c>
      <c r="G16" s="16"/>
    </row>
    <row r="17" spans="1:7" x14ac:dyDescent="0.25">
      <c r="A17" s="13" t="s">
        <v>625</v>
      </c>
      <c r="B17" s="31" t="s">
        <v>626</v>
      </c>
      <c r="C17" s="31" t="s">
        <v>539</v>
      </c>
      <c r="D17" s="14">
        <v>2077</v>
      </c>
      <c r="E17" s="15">
        <v>81.77</v>
      </c>
      <c r="F17" s="16">
        <v>4.2599999999999999E-2</v>
      </c>
      <c r="G17" s="16"/>
    </row>
    <row r="18" spans="1:7" x14ac:dyDescent="0.25">
      <c r="A18" s="13" t="s">
        <v>394</v>
      </c>
      <c r="B18" s="31" t="s">
        <v>395</v>
      </c>
      <c r="C18" s="31" t="s">
        <v>396</v>
      </c>
      <c r="D18" s="14">
        <v>1306</v>
      </c>
      <c r="E18" s="15">
        <v>79.319999999999993</v>
      </c>
      <c r="F18" s="16">
        <v>4.1399999999999999E-2</v>
      </c>
      <c r="G18" s="16"/>
    </row>
    <row r="19" spans="1:7" x14ac:dyDescent="0.25">
      <c r="A19" s="13" t="s">
        <v>627</v>
      </c>
      <c r="B19" s="31" t="s">
        <v>628</v>
      </c>
      <c r="C19" s="31" t="s">
        <v>376</v>
      </c>
      <c r="D19" s="14">
        <v>1144</v>
      </c>
      <c r="E19" s="15">
        <v>67.66</v>
      </c>
      <c r="F19" s="16">
        <v>3.5299999999999998E-2</v>
      </c>
      <c r="G19" s="16"/>
    </row>
    <row r="20" spans="1:7" x14ac:dyDescent="0.25">
      <c r="A20" s="13" t="s">
        <v>540</v>
      </c>
      <c r="B20" s="31" t="s">
        <v>541</v>
      </c>
      <c r="C20" s="31" t="s">
        <v>542</v>
      </c>
      <c r="D20" s="14">
        <v>2292</v>
      </c>
      <c r="E20" s="15">
        <v>64.67</v>
      </c>
      <c r="F20" s="16">
        <v>3.3700000000000001E-2</v>
      </c>
      <c r="G20" s="16"/>
    </row>
    <row r="21" spans="1:7" x14ac:dyDescent="0.25">
      <c r="A21" s="13" t="s">
        <v>445</v>
      </c>
      <c r="B21" s="31" t="s">
        <v>446</v>
      </c>
      <c r="C21" s="31" t="s">
        <v>396</v>
      </c>
      <c r="D21" s="14">
        <v>8689</v>
      </c>
      <c r="E21" s="15">
        <v>55.16</v>
      </c>
      <c r="F21" s="16">
        <v>2.8799999999999999E-2</v>
      </c>
      <c r="G21" s="16"/>
    </row>
    <row r="22" spans="1:7" x14ac:dyDescent="0.25">
      <c r="A22" s="13" t="s">
        <v>384</v>
      </c>
      <c r="B22" s="31" t="s">
        <v>385</v>
      </c>
      <c r="C22" s="31" t="s">
        <v>386</v>
      </c>
      <c r="D22" s="14">
        <v>1674</v>
      </c>
      <c r="E22" s="15">
        <v>48.78</v>
      </c>
      <c r="F22" s="16">
        <v>2.5399999999999999E-2</v>
      </c>
      <c r="G22" s="16"/>
    </row>
    <row r="23" spans="1:7" x14ac:dyDescent="0.25">
      <c r="A23" s="13" t="s">
        <v>408</v>
      </c>
      <c r="B23" s="31" t="s">
        <v>409</v>
      </c>
      <c r="C23" s="31" t="s">
        <v>376</v>
      </c>
      <c r="D23" s="14">
        <v>524</v>
      </c>
      <c r="E23" s="15">
        <v>47.8</v>
      </c>
      <c r="F23" s="16">
        <v>2.4899999999999999E-2</v>
      </c>
      <c r="G23" s="16"/>
    </row>
    <row r="24" spans="1:7" x14ac:dyDescent="0.25">
      <c r="A24" s="13" t="s">
        <v>566</v>
      </c>
      <c r="B24" s="31" t="s">
        <v>567</v>
      </c>
      <c r="C24" s="31" t="s">
        <v>352</v>
      </c>
      <c r="D24" s="14">
        <v>1182</v>
      </c>
      <c r="E24" s="15">
        <v>45.74</v>
      </c>
      <c r="F24" s="16">
        <v>2.3900000000000001E-2</v>
      </c>
      <c r="G24" s="16"/>
    </row>
    <row r="25" spans="1:7" x14ac:dyDescent="0.25">
      <c r="A25" s="13" t="s">
        <v>481</v>
      </c>
      <c r="B25" s="31" t="s">
        <v>482</v>
      </c>
      <c r="C25" s="31" t="s">
        <v>352</v>
      </c>
      <c r="D25" s="14">
        <v>2840</v>
      </c>
      <c r="E25" s="15">
        <v>37.200000000000003</v>
      </c>
      <c r="F25" s="16">
        <v>1.9400000000000001E-2</v>
      </c>
      <c r="G25" s="16"/>
    </row>
    <row r="26" spans="1:7" x14ac:dyDescent="0.25">
      <c r="A26" s="13" t="s">
        <v>629</v>
      </c>
      <c r="B26" s="31" t="s">
        <v>630</v>
      </c>
      <c r="C26" s="31" t="s">
        <v>561</v>
      </c>
      <c r="D26" s="14">
        <v>337</v>
      </c>
      <c r="E26" s="15">
        <v>34.36</v>
      </c>
      <c r="F26" s="16">
        <v>1.7899999999999999E-2</v>
      </c>
      <c r="G26" s="16"/>
    </row>
    <row r="27" spans="1:7" x14ac:dyDescent="0.25">
      <c r="A27" s="13" t="s">
        <v>631</v>
      </c>
      <c r="B27" s="31" t="s">
        <v>632</v>
      </c>
      <c r="C27" s="31" t="s">
        <v>386</v>
      </c>
      <c r="D27" s="14">
        <v>541</v>
      </c>
      <c r="E27" s="15">
        <v>32.67</v>
      </c>
      <c r="F27" s="16">
        <v>1.7000000000000001E-2</v>
      </c>
      <c r="G27" s="16"/>
    </row>
    <row r="28" spans="1:7" x14ac:dyDescent="0.25">
      <c r="A28" s="13" t="s">
        <v>633</v>
      </c>
      <c r="B28" s="31" t="s">
        <v>634</v>
      </c>
      <c r="C28" s="31" t="s">
        <v>470</v>
      </c>
      <c r="D28" s="14">
        <v>1759</v>
      </c>
      <c r="E28" s="15">
        <v>31.83</v>
      </c>
      <c r="F28" s="16">
        <v>1.66E-2</v>
      </c>
      <c r="G28" s="16"/>
    </row>
    <row r="29" spans="1:7" x14ac:dyDescent="0.25">
      <c r="A29" s="13" t="s">
        <v>462</v>
      </c>
      <c r="B29" s="31" t="s">
        <v>463</v>
      </c>
      <c r="C29" s="31" t="s">
        <v>396</v>
      </c>
      <c r="D29" s="14">
        <v>538</v>
      </c>
      <c r="E29" s="15">
        <v>31.61</v>
      </c>
      <c r="F29" s="16">
        <v>1.6500000000000001E-2</v>
      </c>
      <c r="G29" s="16"/>
    </row>
    <row r="30" spans="1:7" x14ac:dyDescent="0.25">
      <c r="A30" s="13" t="s">
        <v>635</v>
      </c>
      <c r="B30" s="31" t="s">
        <v>636</v>
      </c>
      <c r="C30" s="31" t="s">
        <v>352</v>
      </c>
      <c r="D30" s="14">
        <v>3026</v>
      </c>
      <c r="E30" s="15">
        <v>30.49</v>
      </c>
      <c r="F30" s="16">
        <v>1.5900000000000001E-2</v>
      </c>
      <c r="G30" s="16"/>
    </row>
    <row r="31" spans="1:7" x14ac:dyDescent="0.25">
      <c r="A31" s="13" t="s">
        <v>637</v>
      </c>
      <c r="B31" s="31" t="s">
        <v>638</v>
      </c>
      <c r="C31" s="31" t="s">
        <v>363</v>
      </c>
      <c r="D31" s="14">
        <v>2842</v>
      </c>
      <c r="E31" s="15">
        <v>29.98</v>
      </c>
      <c r="F31" s="16">
        <v>1.5599999999999999E-2</v>
      </c>
      <c r="G31" s="16"/>
    </row>
    <row r="32" spans="1:7" x14ac:dyDescent="0.25">
      <c r="A32" s="13" t="s">
        <v>639</v>
      </c>
      <c r="B32" s="31" t="s">
        <v>640</v>
      </c>
      <c r="C32" s="31" t="s">
        <v>352</v>
      </c>
      <c r="D32" s="14">
        <v>797</v>
      </c>
      <c r="E32" s="15">
        <v>28.72</v>
      </c>
      <c r="F32" s="16">
        <v>1.4999999999999999E-2</v>
      </c>
      <c r="G32" s="16"/>
    </row>
    <row r="33" spans="1:7" x14ac:dyDescent="0.25">
      <c r="A33" s="13" t="s">
        <v>641</v>
      </c>
      <c r="B33" s="31" t="s">
        <v>642</v>
      </c>
      <c r="C33" s="31" t="s">
        <v>643</v>
      </c>
      <c r="D33" s="14">
        <v>52</v>
      </c>
      <c r="E33" s="15">
        <v>23.26</v>
      </c>
      <c r="F33" s="16">
        <v>1.21E-2</v>
      </c>
      <c r="G33" s="16"/>
    </row>
    <row r="34" spans="1:7" x14ac:dyDescent="0.25">
      <c r="A34" s="13" t="s">
        <v>644</v>
      </c>
      <c r="B34" s="31" t="s">
        <v>645</v>
      </c>
      <c r="C34" s="31" t="s">
        <v>459</v>
      </c>
      <c r="D34" s="14">
        <v>919</v>
      </c>
      <c r="E34" s="15">
        <v>22.96</v>
      </c>
      <c r="F34" s="16">
        <v>1.2E-2</v>
      </c>
      <c r="G34" s="16"/>
    </row>
    <row r="35" spans="1:7" x14ac:dyDescent="0.25">
      <c r="A35" s="13" t="s">
        <v>483</v>
      </c>
      <c r="B35" s="31" t="s">
        <v>484</v>
      </c>
      <c r="C35" s="31" t="s">
        <v>352</v>
      </c>
      <c r="D35" s="14">
        <v>2982</v>
      </c>
      <c r="E35" s="15">
        <v>19</v>
      </c>
      <c r="F35" s="16">
        <v>9.9000000000000008E-3</v>
      </c>
      <c r="G35" s="16"/>
    </row>
    <row r="36" spans="1:7" x14ac:dyDescent="0.25">
      <c r="A36" s="13" t="s">
        <v>646</v>
      </c>
      <c r="B36" s="31" t="s">
        <v>647</v>
      </c>
      <c r="C36" s="31" t="s">
        <v>396</v>
      </c>
      <c r="D36" s="14">
        <v>215</v>
      </c>
      <c r="E36" s="15">
        <v>16.11</v>
      </c>
      <c r="F36" s="16">
        <v>8.3999999999999995E-3</v>
      </c>
      <c r="G36" s="16"/>
    </row>
    <row r="37" spans="1:7" x14ac:dyDescent="0.25">
      <c r="A37" s="13" t="s">
        <v>648</v>
      </c>
      <c r="B37" s="31" t="s">
        <v>649</v>
      </c>
      <c r="C37" s="31" t="s">
        <v>363</v>
      </c>
      <c r="D37" s="14">
        <v>594</v>
      </c>
      <c r="E37" s="15">
        <v>16.010000000000002</v>
      </c>
      <c r="F37" s="16">
        <v>8.3000000000000001E-3</v>
      </c>
      <c r="G37" s="16"/>
    </row>
    <row r="38" spans="1:7" x14ac:dyDescent="0.25">
      <c r="A38" s="13" t="s">
        <v>650</v>
      </c>
      <c r="B38" s="31" t="s">
        <v>651</v>
      </c>
      <c r="C38" s="31" t="s">
        <v>363</v>
      </c>
      <c r="D38" s="14">
        <v>1362</v>
      </c>
      <c r="E38" s="15">
        <v>15.99</v>
      </c>
      <c r="F38" s="16">
        <v>8.3000000000000001E-3</v>
      </c>
      <c r="G38" s="16"/>
    </row>
    <row r="39" spans="1:7" x14ac:dyDescent="0.25">
      <c r="A39" s="13" t="s">
        <v>652</v>
      </c>
      <c r="B39" s="31" t="s">
        <v>653</v>
      </c>
      <c r="C39" s="31" t="s">
        <v>349</v>
      </c>
      <c r="D39" s="14">
        <v>1349</v>
      </c>
      <c r="E39" s="15">
        <v>13.96</v>
      </c>
      <c r="F39" s="16">
        <v>7.3000000000000001E-3</v>
      </c>
      <c r="G39" s="16"/>
    </row>
    <row r="40" spans="1:7" x14ac:dyDescent="0.25">
      <c r="A40" s="13" t="s">
        <v>654</v>
      </c>
      <c r="B40" s="31" t="s">
        <v>655</v>
      </c>
      <c r="C40" s="31" t="s">
        <v>542</v>
      </c>
      <c r="D40" s="14">
        <v>158</v>
      </c>
      <c r="E40" s="15">
        <v>13.6</v>
      </c>
      <c r="F40" s="16">
        <v>7.1000000000000004E-3</v>
      </c>
      <c r="G40" s="16"/>
    </row>
    <row r="41" spans="1:7" x14ac:dyDescent="0.25">
      <c r="A41" s="13" t="s">
        <v>656</v>
      </c>
      <c r="B41" s="31" t="s">
        <v>657</v>
      </c>
      <c r="C41" s="31" t="s">
        <v>658</v>
      </c>
      <c r="D41" s="14">
        <v>578</v>
      </c>
      <c r="E41" s="15">
        <v>13.47</v>
      </c>
      <c r="F41" s="16">
        <v>7.0000000000000001E-3</v>
      </c>
      <c r="G41" s="16"/>
    </row>
    <row r="42" spans="1:7" x14ac:dyDescent="0.25">
      <c r="A42" s="13" t="s">
        <v>589</v>
      </c>
      <c r="B42" s="31" t="s">
        <v>590</v>
      </c>
      <c r="C42" s="31" t="s">
        <v>352</v>
      </c>
      <c r="D42" s="14">
        <v>2245</v>
      </c>
      <c r="E42" s="15">
        <v>13.11</v>
      </c>
      <c r="F42" s="16">
        <v>6.7999999999999996E-3</v>
      </c>
      <c r="G42" s="16"/>
    </row>
    <row r="43" spans="1:7" x14ac:dyDescent="0.25">
      <c r="A43" s="13" t="s">
        <v>659</v>
      </c>
      <c r="B43" s="31" t="s">
        <v>660</v>
      </c>
      <c r="C43" s="31" t="s">
        <v>352</v>
      </c>
      <c r="D43" s="14">
        <v>1319</v>
      </c>
      <c r="E43" s="15">
        <v>10.93</v>
      </c>
      <c r="F43" s="16">
        <v>5.7000000000000002E-3</v>
      </c>
      <c r="G43" s="16"/>
    </row>
    <row r="44" spans="1:7" x14ac:dyDescent="0.25">
      <c r="A44" s="13" t="s">
        <v>661</v>
      </c>
      <c r="B44" s="31" t="s">
        <v>662</v>
      </c>
      <c r="C44" s="31" t="s">
        <v>663</v>
      </c>
      <c r="D44" s="14">
        <v>344</v>
      </c>
      <c r="E44" s="15">
        <v>10.52</v>
      </c>
      <c r="F44" s="16">
        <v>5.4999999999999997E-3</v>
      </c>
      <c r="G44" s="16"/>
    </row>
    <row r="45" spans="1:7" x14ac:dyDescent="0.25">
      <c r="A45" s="13" t="s">
        <v>664</v>
      </c>
      <c r="B45" s="31" t="s">
        <v>665</v>
      </c>
      <c r="C45" s="31" t="s">
        <v>437</v>
      </c>
      <c r="D45" s="14">
        <v>5838</v>
      </c>
      <c r="E45" s="15">
        <v>10.36</v>
      </c>
      <c r="F45" s="16">
        <v>5.4000000000000003E-3</v>
      </c>
      <c r="G45" s="16"/>
    </row>
    <row r="46" spans="1:7" x14ac:dyDescent="0.25">
      <c r="A46" s="13" t="s">
        <v>666</v>
      </c>
      <c r="B46" s="31" t="s">
        <v>667</v>
      </c>
      <c r="C46" s="31" t="s">
        <v>396</v>
      </c>
      <c r="D46" s="14">
        <v>1526</v>
      </c>
      <c r="E46" s="15">
        <v>10.23</v>
      </c>
      <c r="F46" s="16">
        <v>5.3E-3</v>
      </c>
      <c r="G46" s="16"/>
    </row>
    <row r="47" spans="1:7" x14ac:dyDescent="0.25">
      <c r="A47" s="13" t="s">
        <v>668</v>
      </c>
      <c r="B47" s="31" t="s">
        <v>669</v>
      </c>
      <c r="C47" s="31" t="s">
        <v>459</v>
      </c>
      <c r="D47" s="14">
        <v>1560</v>
      </c>
      <c r="E47" s="15">
        <v>9.85</v>
      </c>
      <c r="F47" s="16">
        <v>5.1000000000000004E-3</v>
      </c>
      <c r="G47" s="16"/>
    </row>
    <row r="48" spans="1:7" x14ac:dyDescent="0.25">
      <c r="A48" s="13" t="s">
        <v>670</v>
      </c>
      <c r="B48" s="31" t="s">
        <v>671</v>
      </c>
      <c r="C48" s="31" t="s">
        <v>672</v>
      </c>
      <c r="D48" s="14">
        <v>206</v>
      </c>
      <c r="E48" s="15">
        <v>9.31</v>
      </c>
      <c r="F48" s="16">
        <v>4.8999999999999998E-3</v>
      </c>
      <c r="G48" s="16"/>
    </row>
    <row r="49" spans="1:7" x14ac:dyDescent="0.25">
      <c r="A49" s="13" t="s">
        <v>673</v>
      </c>
      <c r="B49" s="31" t="s">
        <v>674</v>
      </c>
      <c r="C49" s="31" t="s">
        <v>376</v>
      </c>
      <c r="D49" s="14">
        <v>755</v>
      </c>
      <c r="E49" s="15">
        <v>7.91</v>
      </c>
      <c r="F49" s="16">
        <v>4.1000000000000003E-3</v>
      </c>
      <c r="G49" s="16"/>
    </row>
    <row r="50" spans="1:7" x14ac:dyDescent="0.25">
      <c r="A50" s="13" t="s">
        <v>675</v>
      </c>
      <c r="B50" s="31" t="s">
        <v>676</v>
      </c>
      <c r="C50" s="31" t="s">
        <v>561</v>
      </c>
      <c r="D50" s="14">
        <v>170</v>
      </c>
      <c r="E50" s="15">
        <v>7.84</v>
      </c>
      <c r="F50" s="16">
        <v>4.1000000000000003E-3</v>
      </c>
      <c r="G50" s="16"/>
    </row>
    <row r="51" spans="1:7" x14ac:dyDescent="0.25">
      <c r="A51" s="13" t="s">
        <v>677</v>
      </c>
      <c r="B51" s="31" t="s">
        <v>678</v>
      </c>
      <c r="C51" s="31" t="s">
        <v>363</v>
      </c>
      <c r="D51" s="14">
        <v>348</v>
      </c>
      <c r="E51" s="15">
        <v>7.22</v>
      </c>
      <c r="F51" s="16">
        <v>3.8E-3</v>
      </c>
      <c r="G51" s="16"/>
    </row>
    <row r="52" spans="1:7" x14ac:dyDescent="0.25">
      <c r="A52" s="13" t="s">
        <v>679</v>
      </c>
      <c r="B52" s="31" t="s">
        <v>680</v>
      </c>
      <c r="C52" s="31" t="s">
        <v>386</v>
      </c>
      <c r="D52" s="14">
        <v>360</v>
      </c>
      <c r="E52" s="15">
        <v>6.69</v>
      </c>
      <c r="F52" s="16">
        <v>3.5000000000000001E-3</v>
      </c>
      <c r="G52" s="16"/>
    </row>
    <row r="53" spans="1:7" x14ac:dyDescent="0.25">
      <c r="A53" s="13" t="s">
        <v>681</v>
      </c>
      <c r="B53" s="31" t="s">
        <v>682</v>
      </c>
      <c r="C53" s="31" t="s">
        <v>396</v>
      </c>
      <c r="D53" s="14">
        <v>959</v>
      </c>
      <c r="E53" s="15">
        <v>6.55</v>
      </c>
      <c r="F53" s="16">
        <v>3.3999999999999998E-3</v>
      </c>
      <c r="G53" s="16"/>
    </row>
    <row r="54" spans="1:7" x14ac:dyDescent="0.25">
      <c r="A54" s="13" t="s">
        <v>683</v>
      </c>
      <c r="B54" s="31" t="s">
        <v>684</v>
      </c>
      <c r="C54" s="31" t="s">
        <v>603</v>
      </c>
      <c r="D54" s="14">
        <v>1469</v>
      </c>
      <c r="E54" s="15">
        <v>6.41</v>
      </c>
      <c r="F54" s="16">
        <v>3.3E-3</v>
      </c>
      <c r="G54" s="16"/>
    </row>
    <row r="55" spans="1:7" x14ac:dyDescent="0.25">
      <c r="A55" s="13" t="s">
        <v>685</v>
      </c>
      <c r="B55" s="31" t="s">
        <v>686</v>
      </c>
      <c r="C55" s="31" t="s">
        <v>352</v>
      </c>
      <c r="D55" s="14">
        <v>577</v>
      </c>
      <c r="E55" s="15">
        <v>5.99</v>
      </c>
      <c r="F55" s="16">
        <v>3.0999999999999999E-3</v>
      </c>
      <c r="G55" s="16"/>
    </row>
    <row r="56" spans="1:7" x14ac:dyDescent="0.25">
      <c r="A56" s="13" t="s">
        <v>687</v>
      </c>
      <c r="B56" s="31" t="s">
        <v>688</v>
      </c>
      <c r="C56" s="31" t="s">
        <v>539</v>
      </c>
      <c r="D56" s="14">
        <v>363</v>
      </c>
      <c r="E56" s="15">
        <v>5.9</v>
      </c>
      <c r="F56" s="16">
        <v>3.0999999999999999E-3</v>
      </c>
      <c r="G56" s="16"/>
    </row>
    <row r="57" spans="1:7" x14ac:dyDescent="0.25">
      <c r="A57" s="13" t="s">
        <v>689</v>
      </c>
      <c r="B57" s="31" t="s">
        <v>690</v>
      </c>
      <c r="C57" s="31" t="s">
        <v>691</v>
      </c>
      <c r="D57" s="14">
        <v>411</v>
      </c>
      <c r="E57" s="15">
        <v>5.29</v>
      </c>
      <c r="F57" s="16">
        <v>2.8E-3</v>
      </c>
      <c r="G57" s="16"/>
    </row>
    <row r="58" spans="1:7" x14ac:dyDescent="0.25">
      <c r="A58" s="17" t="s">
        <v>230</v>
      </c>
      <c r="B58" s="32"/>
      <c r="C58" s="32"/>
      <c r="D58" s="18"/>
      <c r="E58" s="37">
        <v>1898.18</v>
      </c>
      <c r="F58" s="38">
        <v>0.98980000000000001</v>
      </c>
      <c r="G58" s="21"/>
    </row>
    <row r="59" spans="1:7" x14ac:dyDescent="0.25">
      <c r="A59" s="17" t="s">
        <v>487</v>
      </c>
      <c r="B59" s="31"/>
      <c r="C59" s="31"/>
      <c r="D59" s="14"/>
      <c r="E59" s="15"/>
      <c r="F59" s="16"/>
      <c r="G59" s="16"/>
    </row>
    <row r="60" spans="1:7" x14ac:dyDescent="0.25">
      <c r="A60" s="17" t="s">
        <v>230</v>
      </c>
      <c r="B60" s="31"/>
      <c r="C60" s="31"/>
      <c r="D60" s="14"/>
      <c r="E60" s="39" t="s">
        <v>130</v>
      </c>
      <c r="F60" s="40" t="s">
        <v>130</v>
      </c>
      <c r="G60" s="16"/>
    </row>
    <row r="61" spans="1:7" x14ac:dyDescent="0.25">
      <c r="A61" s="24" t="s">
        <v>237</v>
      </c>
      <c r="B61" s="33"/>
      <c r="C61" s="33"/>
      <c r="D61" s="25"/>
      <c r="E61" s="28">
        <v>1898.18</v>
      </c>
      <c r="F61" s="29">
        <v>0.98980000000000001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13"/>
      <c r="B63" s="31"/>
      <c r="C63" s="31"/>
      <c r="D63" s="14"/>
      <c r="E63" s="15"/>
      <c r="F63" s="16"/>
      <c r="G63" s="16"/>
    </row>
    <row r="64" spans="1:7" x14ac:dyDescent="0.25">
      <c r="A64" s="17" t="s">
        <v>238</v>
      </c>
      <c r="B64" s="31"/>
      <c r="C64" s="31"/>
      <c r="D64" s="14"/>
      <c r="E64" s="15"/>
      <c r="F64" s="16"/>
      <c r="G64" s="16"/>
    </row>
    <row r="65" spans="1:7" x14ac:dyDescent="0.25">
      <c r="A65" s="13" t="s">
        <v>239</v>
      </c>
      <c r="B65" s="31"/>
      <c r="C65" s="31"/>
      <c r="D65" s="14"/>
      <c r="E65" s="15">
        <v>15.99</v>
      </c>
      <c r="F65" s="16">
        <v>8.3000000000000001E-3</v>
      </c>
      <c r="G65" s="16">
        <v>6.5728999999999996E-2</v>
      </c>
    </row>
    <row r="66" spans="1:7" x14ac:dyDescent="0.25">
      <c r="A66" s="17" t="s">
        <v>230</v>
      </c>
      <c r="B66" s="32"/>
      <c r="C66" s="32"/>
      <c r="D66" s="18"/>
      <c r="E66" s="37">
        <v>15.99</v>
      </c>
      <c r="F66" s="38">
        <v>8.3000000000000001E-3</v>
      </c>
      <c r="G66" s="21"/>
    </row>
    <row r="67" spans="1:7" x14ac:dyDescent="0.25">
      <c r="A67" s="13"/>
      <c r="B67" s="31"/>
      <c r="C67" s="31"/>
      <c r="D67" s="14"/>
      <c r="E67" s="15"/>
      <c r="F67" s="16"/>
      <c r="G67" s="16"/>
    </row>
    <row r="68" spans="1:7" x14ac:dyDescent="0.25">
      <c r="A68" s="24" t="s">
        <v>237</v>
      </c>
      <c r="B68" s="33"/>
      <c r="C68" s="33"/>
      <c r="D68" s="25"/>
      <c r="E68" s="19">
        <v>15.99</v>
      </c>
      <c r="F68" s="20">
        <v>8.3000000000000001E-3</v>
      </c>
      <c r="G68" s="21"/>
    </row>
    <row r="69" spans="1:7" x14ac:dyDescent="0.25">
      <c r="A69" s="13" t="s">
        <v>240</v>
      </c>
      <c r="B69" s="31"/>
      <c r="C69" s="31"/>
      <c r="D69" s="14"/>
      <c r="E69" s="15">
        <v>2.8796999999999998E-3</v>
      </c>
      <c r="F69" s="16">
        <v>9.9999999999999995E-7</v>
      </c>
      <c r="G69" s="16"/>
    </row>
    <row r="70" spans="1:7" x14ac:dyDescent="0.25">
      <c r="A70" s="13" t="s">
        <v>241</v>
      </c>
      <c r="B70" s="31"/>
      <c r="C70" s="31"/>
      <c r="D70" s="14"/>
      <c r="E70" s="15">
        <v>3.3471202999999998</v>
      </c>
      <c r="F70" s="16">
        <v>1.8990000000000001E-3</v>
      </c>
      <c r="G70" s="16">
        <v>6.5728999999999996E-2</v>
      </c>
    </row>
    <row r="71" spans="1:7" x14ac:dyDescent="0.25">
      <c r="A71" s="26" t="s">
        <v>242</v>
      </c>
      <c r="B71" s="34"/>
      <c r="C71" s="34"/>
      <c r="D71" s="27"/>
      <c r="E71" s="28">
        <v>1917.52</v>
      </c>
      <c r="F71" s="29">
        <v>1</v>
      </c>
      <c r="G71" s="29"/>
    </row>
    <row r="76" spans="1:7" x14ac:dyDescent="0.25">
      <c r="A76" s="1" t="s">
        <v>244</v>
      </c>
    </row>
    <row r="77" spans="1:7" x14ac:dyDescent="0.25">
      <c r="A77" s="48" t="s">
        <v>245</v>
      </c>
      <c r="B77" s="3" t="s">
        <v>130</v>
      </c>
    </row>
    <row r="78" spans="1:7" x14ac:dyDescent="0.25">
      <c r="A78" t="s">
        <v>246</v>
      </c>
    </row>
    <row r="79" spans="1:7" x14ac:dyDescent="0.25">
      <c r="A79" t="s">
        <v>337</v>
      </c>
      <c r="B79" t="s">
        <v>248</v>
      </c>
      <c r="C79" t="s">
        <v>248</v>
      </c>
    </row>
    <row r="80" spans="1:7" x14ac:dyDescent="0.25">
      <c r="B80" s="49">
        <v>45657</v>
      </c>
      <c r="C80" s="49">
        <v>45688</v>
      </c>
    </row>
    <row r="81" spans="1:4" x14ac:dyDescent="0.25">
      <c r="A81" t="s">
        <v>494</v>
      </c>
      <c r="B81">
        <v>45.046900000000001</v>
      </c>
      <c r="C81">
        <v>40.433399999999999</v>
      </c>
    </row>
    <row r="83" spans="1:4" x14ac:dyDescent="0.25">
      <c r="A83" t="s">
        <v>250</v>
      </c>
      <c r="B83" s="3" t="s">
        <v>130</v>
      </c>
    </row>
    <row r="84" spans="1:4" x14ac:dyDescent="0.25">
      <c r="A84" t="s">
        <v>251</v>
      </c>
      <c r="B84" s="3" t="s">
        <v>130</v>
      </c>
    </row>
    <row r="85" spans="1:4" ht="30" customHeight="1" x14ac:dyDescent="0.25">
      <c r="A85" s="48" t="s">
        <v>252</v>
      </c>
      <c r="B85" s="3" t="s">
        <v>130</v>
      </c>
    </row>
    <row r="86" spans="1:4" ht="30" customHeight="1" x14ac:dyDescent="0.25">
      <c r="A86" s="48" t="s">
        <v>253</v>
      </c>
      <c r="B86" s="3" t="s">
        <v>130</v>
      </c>
    </row>
    <row r="87" spans="1:4" x14ac:dyDescent="0.25">
      <c r="A87" t="s">
        <v>495</v>
      </c>
      <c r="B87" s="50">
        <v>0.51880000000000004</v>
      </c>
    </row>
    <row r="88" spans="1:4" ht="45" customHeight="1" x14ac:dyDescent="0.25">
      <c r="A88" s="48" t="s">
        <v>255</v>
      </c>
      <c r="B88" s="3" t="s">
        <v>130</v>
      </c>
    </row>
    <row r="89" spans="1:4" x14ac:dyDescent="0.25">
      <c r="B89" s="3"/>
    </row>
    <row r="90" spans="1:4" ht="30" customHeight="1" x14ac:dyDescent="0.25">
      <c r="A90" s="48" t="s">
        <v>256</v>
      </c>
      <c r="B90" s="3" t="s">
        <v>130</v>
      </c>
    </row>
    <row r="91" spans="1:4" ht="30" customHeight="1" x14ac:dyDescent="0.25">
      <c r="A91" s="48" t="s">
        <v>257</v>
      </c>
      <c r="B91" t="s">
        <v>130</v>
      </c>
    </row>
    <row r="92" spans="1:4" ht="30" customHeight="1" x14ac:dyDescent="0.25">
      <c r="A92" s="48" t="s">
        <v>258</v>
      </c>
      <c r="B92" s="3" t="s">
        <v>130</v>
      </c>
    </row>
    <row r="93" spans="1:4" ht="30" customHeight="1" x14ac:dyDescent="0.25">
      <c r="A93" s="48" t="s">
        <v>259</v>
      </c>
      <c r="B93" s="3" t="s">
        <v>130</v>
      </c>
    </row>
    <row r="95" spans="1:4" ht="69.95" customHeight="1" x14ac:dyDescent="0.25">
      <c r="A95" s="75" t="s">
        <v>269</v>
      </c>
      <c r="B95" s="75" t="s">
        <v>270</v>
      </c>
      <c r="C95" s="75" t="s">
        <v>4</v>
      </c>
      <c r="D95" s="75" t="s">
        <v>5</v>
      </c>
    </row>
    <row r="96" spans="1:4" ht="69.95" customHeight="1" x14ac:dyDescent="0.25">
      <c r="A96" s="75" t="s">
        <v>692</v>
      </c>
      <c r="B96" s="75"/>
      <c r="C96" s="75" t="s">
        <v>18</v>
      </c>
      <c r="D9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6"/>
  <sheetViews>
    <sheetView showGridLines="0" workbookViewId="0">
      <pane ySplit="4" topLeftCell="A28" activePane="bottomLeft" state="frozen"/>
      <selection pane="bottomLeft" activeCell="A33" sqref="A33:XFD33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693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694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695</v>
      </c>
      <c r="B7" s="31"/>
      <c r="C7" s="31"/>
      <c r="D7" s="14"/>
      <c r="E7" s="15"/>
      <c r="F7" s="16"/>
      <c r="G7" s="16"/>
    </row>
    <row r="8" spans="1:8" x14ac:dyDescent="0.25">
      <c r="A8" s="17" t="s">
        <v>696</v>
      </c>
      <c r="B8" s="32"/>
      <c r="C8" s="32"/>
      <c r="D8" s="18"/>
      <c r="E8" s="41"/>
      <c r="F8" s="21"/>
      <c r="G8" s="21"/>
    </row>
    <row r="9" spans="1:8" x14ac:dyDescent="0.25">
      <c r="A9" s="13" t="s">
        <v>697</v>
      </c>
      <c r="B9" s="31" t="s">
        <v>698</v>
      </c>
      <c r="C9" s="31"/>
      <c r="D9" s="14">
        <v>1041929.051</v>
      </c>
      <c r="E9" s="15">
        <v>294311.92</v>
      </c>
      <c r="F9" s="16">
        <v>0.98980000000000001</v>
      </c>
      <c r="G9" s="16"/>
    </row>
    <row r="10" spans="1:8" x14ac:dyDescent="0.25">
      <c r="A10" s="17" t="s">
        <v>230</v>
      </c>
      <c r="B10" s="32"/>
      <c r="C10" s="32"/>
      <c r="D10" s="18"/>
      <c r="E10" s="19">
        <v>294311.92</v>
      </c>
      <c r="F10" s="20">
        <v>0.98980000000000001</v>
      </c>
      <c r="G10" s="21"/>
    </row>
    <row r="11" spans="1:8" x14ac:dyDescent="0.25">
      <c r="A11" s="13"/>
      <c r="B11" s="31"/>
      <c r="C11" s="31"/>
      <c r="D11" s="14"/>
      <c r="E11" s="15"/>
      <c r="F11" s="16"/>
      <c r="G11" s="16"/>
    </row>
    <row r="12" spans="1:8" x14ac:dyDescent="0.25">
      <c r="A12" s="24" t="s">
        <v>237</v>
      </c>
      <c r="B12" s="33"/>
      <c r="C12" s="33"/>
      <c r="D12" s="25"/>
      <c r="E12" s="19">
        <v>294311.92</v>
      </c>
      <c r="F12" s="20">
        <v>0.98980000000000001</v>
      </c>
      <c r="G12" s="21"/>
    </row>
    <row r="13" spans="1:8" x14ac:dyDescent="0.25">
      <c r="A13" s="13"/>
      <c r="B13" s="31"/>
      <c r="C13" s="31"/>
      <c r="D13" s="14"/>
      <c r="E13" s="15"/>
      <c r="F13" s="16"/>
      <c r="G13" s="16"/>
    </row>
    <row r="14" spans="1:8" x14ac:dyDescent="0.25">
      <c r="A14" s="17" t="s">
        <v>238</v>
      </c>
      <c r="B14" s="31"/>
      <c r="C14" s="31"/>
      <c r="D14" s="14"/>
      <c r="E14" s="15"/>
      <c r="F14" s="16"/>
      <c r="G14" s="16"/>
    </row>
    <row r="15" spans="1:8" x14ac:dyDescent="0.25">
      <c r="A15" s="13" t="s">
        <v>239</v>
      </c>
      <c r="B15" s="31"/>
      <c r="C15" s="31"/>
      <c r="D15" s="14"/>
      <c r="E15" s="15">
        <v>4215.72</v>
      </c>
      <c r="F15" s="16">
        <v>1.4200000000000001E-2</v>
      </c>
      <c r="G15" s="16">
        <v>6.5728999999999996E-2</v>
      </c>
    </row>
    <row r="16" spans="1:8" x14ac:dyDescent="0.25">
      <c r="A16" s="17" t="s">
        <v>230</v>
      </c>
      <c r="B16" s="32"/>
      <c r="C16" s="32"/>
      <c r="D16" s="18"/>
      <c r="E16" s="19">
        <v>4215.72</v>
      </c>
      <c r="F16" s="20">
        <v>1.4200000000000001E-2</v>
      </c>
      <c r="G16" s="21"/>
    </row>
    <row r="17" spans="1:7" x14ac:dyDescent="0.25">
      <c r="A17" s="13"/>
      <c r="B17" s="31"/>
      <c r="C17" s="31"/>
      <c r="D17" s="14"/>
      <c r="E17" s="15"/>
      <c r="F17" s="16"/>
      <c r="G17" s="16"/>
    </row>
    <row r="18" spans="1:7" x14ac:dyDescent="0.25">
      <c r="A18" s="24" t="s">
        <v>237</v>
      </c>
      <c r="B18" s="33"/>
      <c r="C18" s="33"/>
      <c r="D18" s="25"/>
      <c r="E18" s="19">
        <v>4215.72</v>
      </c>
      <c r="F18" s="20">
        <v>1.4200000000000001E-2</v>
      </c>
      <c r="G18" s="21"/>
    </row>
    <row r="19" spans="1:7" x14ac:dyDescent="0.25">
      <c r="A19" s="13" t="s">
        <v>240</v>
      </c>
      <c r="B19" s="31"/>
      <c r="C19" s="31"/>
      <c r="D19" s="14"/>
      <c r="E19" s="15">
        <v>0.75916499999999998</v>
      </c>
      <c r="F19" s="16">
        <v>1.9999999999999999E-6</v>
      </c>
      <c r="G19" s="16"/>
    </row>
    <row r="20" spans="1:7" x14ac:dyDescent="0.25">
      <c r="A20" s="13" t="s">
        <v>241</v>
      </c>
      <c r="B20" s="31"/>
      <c r="C20" s="31"/>
      <c r="D20" s="14"/>
      <c r="E20" s="35">
        <v>-1188.4991649999999</v>
      </c>
      <c r="F20" s="36">
        <v>-4.0020000000000003E-3</v>
      </c>
      <c r="G20" s="16">
        <v>6.5728999999999996E-2</v>
      </c>
    </row>
    <row r="21" spans="1:7" x14ac:dyDescent="0.25">
      <c r="A21" s="26" t="s">
        <v>242</v>
      </c>
      <c r="B21" s="34"/>
      <c r="C21" s="34"/>
      <c r="D21" s="27"/>
      <c r="E21" s="28">
        <v>297339.90000000002</v>
      </c>
      <c r="F21" s="29">
        <v>1</v>
      </c>
      <c r="G21" s="29"/>
    </row>
    <row r="26" spans="1:7" x14ac:dyDescent="0.25">
      <c r="A26" s="1" t="s">
        <v>244</v>
      </c>
    </row>
    <row r="27" spans="1:7" x14ac:dyDescent="0.25">
      <c r="A27" s="48" t="s">
        <v>245</v>
      </c>
      <c r="B27" s="3" t="s">
        <v>130</v>
      </c>
    </row>
    <row r="28" spans="1:7" x14ac:dyDescent="0.25">
      <c r="A28" t="s">
        <v>246</v>
      </c>
    </row>
    <row r="29" spans="1:7" x14ac:dyDescent="0.25">
      <c r="A29" t="s">
        <v>337</v>
      </c>
      <c r="B29" t="s">
        <v>248</v>
      </c>
      <c r="C29" t="s">
        <v>248</v>
      </c>
    </row>
    <row r="30" spans="1:7" x14ac:dyDescent="0.25">
      <c r="B30" s="49">
        <v>45656</v>
      </c>
      <c r="C30" s="49">
        <v>45688</v>
      </c>
    </row>
    <row r="31" spans="1:7" x14ac:dyDescent="0.25">
      <c r="A31" t="s">
        <v>338</v>
      </c>
      <c r="B31">
        <v>27.565000000000001</v>
      </c>
      <c r="C31">
        <v>30.4468</v>
      </c>
    </row>
    <row r="32" spans="1:7" x14ac:dyDescent="0.25">
      <c r="A32" t="s">
        <v>340</v>
      </c>
      <c r="B32">
        <v>26.302700000000002</v>
      </c>
      <c r="C32">
        <v>29.03</v>
      </c>
    </row>
    <row r="34" spans="1:4" x14ac:dyDescent="0.25">
      <c r="A34" t="s">
        <v>250</v>
      </c>
      <c r="B34" s="3" t="s">
        <v>130</v>
      </c>
    </row>
    <row r="35" spans="1:4" x14ac:dyDescent="0.25">
      <c r="A35" t="s">
        <v>251</v>
      </c>
      <c r="B35" s="3" t="s">
        <v>130</v>
      </c>
    </row>
    <row r="36" spans="1:4" ht="30" customHeight="1" x14ac:dyDescent="0.25">
      <c r="A36" s="48" t="s">
        <v>252</v>
      </c>
      <c r="B36" s="3" t="s">
        <v>130</v>
      </c>
    </row>
    <row r="37" spans="1:4" ht="30" customHeight="1" x14ac:dyDescent="0.25">
      <c r="A37" s="48" t="s">
        <v>253</v>
      </c>
      <c r="B37" s="50">
        <v>294311.91971549997</v>
      </c>
    </row>
    <row r="38" spans="1:4" ht="45" customHeight="1" x14ac:dyDescent="0.25">
      <c r="A38" s="48" t="s">
        <v>699</v>
      </c>
      <c r="B38" s="3" t="s">
        <v>130</v>
      </c>
    </row>
    <row r="39" spans="1:4" x14ac:dyDescent="0.25">
      <c r="B39" s="3"/>
    </row>
    <row r="40" spans="1:4" ht="30" customHeight="1" x14ac:dyDescent="0.25">
      <c r="A40" s="48" t="s">
        <v>700</v>
      </c>
      <c r="B40" s="3" t="s">
        <v>130</v>
      </c>
    </row>
    <row r="41" spans="1:4" ht="30" customHeight="1" x14ac:dyDescent="0.25">
      <c r="A41" s="48" t="s">
        <v>701</v>
      </c>
      <c r="B41" t="s">
        <v>130</v>
      </c>
    </row>
    <row r="42" spans="1:4" ht="30" customHeight="1" x14ac:dyDescent="0.25">
      <c r="A42" s="48" t="s">
        <v>702</v>
      </c>
      <c r="B42" s="3" t="s">
        <v>130</v>
      </c>
    </row>
    <row r="43" spans="1:4" ht="30" customHeight="1" x14ac:dyDescent="0.25">
      <c r="A43" s="48" t="s">
        <v>703</v>
      </c>
      <c r="B43" s="3" t="s">
        <v>130</v>
      </c>
    </row>
    <row r="45" spans="1:4" ht="69.95" customHeight="1" x14ac:dyDescent="0.25">
      <c r="A45" s="75" t="s">
        <v>269</v>
      </c>
      <c r="B45" s="75" t="s">
        <v>270</v>
      </c>
      <c r="C45" s="75" t="s">
        <v>4</v>
      </c>
      <c r="D45" s="75" t="s">
        <v>5</v>
      </c>
    </row>
    <row r="46" spans="1:4" ht="69.95" customHeight="1" x14ac:dyDescent="0.25">
      <c r="A46" s="75" t="s">
        <v>704</v>
      </c>
      <c r="B46" s="75"/>
      <c r="C46" s="75" t="s">
        <v>20</v>
      </c>
      <c r="D46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2"/>
  <sheetViews>
    <sheetView showGridLines="0" workbookViewId="0">
      <pane ySplit="4" topLeftCell="A73" activePane="bottomLeft" state="frozen"/>
      <selection pane="bottomLeft" activeCell="A77" sqref="A77:XFD77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8" t="s">
        <v>705</v>
      </c>
      <c r="B1" s="79"/>
      <c r="C1" s="79"/>
      <c r="D1" s="79"/>
      <c r="E1" s="79"/>
      <c r="F1" s="79"/>
      <c r="G1" s="80"/>
      <c r="H1" s="47" t="str">
        <f>HYPERLINK("[EDEL_Portfolio Monthly Notes 31-Jan-2025.xlsx]Index!A1","Index")</f>
        <v>Index</v>
      </c>
    </row>
    <row r="2" spans="1:8" ht="19.5" customHeight="1" x14ac:dyDescent="0.25">
      <c r="A2" s="78" t="s">
        <v>706</v>
      </c>
      <c r="B2" s="79"/>
      <c r="C2" s="79"/>
      <c r="D2" s="79"/>
      <c r="E2" s="79"/>
      <c r="F2" s="79"/>
      <c r="G2" s="80"/>
    </row>
    <row r="4" spans="1:8" ht="48" customHeight="1" x14ac:dyDescent="0.25">
      <c r="A4" s="4" t="s">
        <v>122</v>
      </c>
      <c r="B4" s="4" t="s">
        <v>123</v>
      </c>
      <c r="C4" s="4" t="s">
        <v>124</v>
      </c>
      <c r="D4" s="5" t="s">
        <v>125</v>
      </c>
      <c r="E4" s="6" t="s">
        <v>126</v>
      </c>
      <c r="F4" s="6" t="s">
        <v>127</v>
      </c>
      <c r="G4" s="7" t="s">
        <v>128</v>
      </c>
    </row>
    <row r="5" spans="1:8" x14ac:dyDescent="0.25">
      <c r="A5" s="8"/>
      <c r="B5" s="30"/>
      <c r="C5" s="30"/>
      <c r="D5" s="9"/>
      <c r="E5" s="10"/>
      <c r="F5" s="11"/>
      <c r="G5" s="12"/>
    </row>
    <row r="6" spans="1:8" x14ac:dyDescent="0.25">
      <c r="A6" s="13"/>
      <c r="B6" s="31"/>
      <c r="C6" s="31"/>
      <c r="D6" s="14"/>
      <c r="E6" s="15"/>
      <c r="F6" s="16"/>
      <c r="G6" s="16"/>
    </row>
    <row r="7" spans="1:8" x14ac:dyDescent="0.25">
      <c r="A7" s="17" t="s">
        <v>129</v>
      </c>
      <c r="B7" s="31"/>
      <c r="C7" s="31"/>
      <c r="D7" s="14"/>
      <c r="E7" s="15" t="s">
        <v>130</v>
      </c>
      <c r="F7" s="16" t="s">
        <v>130</v>
      </c>
      <c r="G7" s="16"/>
    </row>
    <row r="8" spans="1:8" x14ac:dyDescent="0.25">
      <c r="A8" s="13"/>
      <c r="B8" s="31"/>
      <c r="C8" s="31"/>
      <c r="D8" s="14"/>
      <c r="E8" s="15"/>
      <c r="F8" s="16"/>
      <c r="G8" s="16"/>
    </row>
    <row r="9" spans="1:8" x14ac:dyDescent="0.25">
      <c r="A9" s="17" t="s">
        <v>131</v>
      </c>
      <c r="B9" s="31"/>
      <c r="C9" s="31"/>
      <c r="D9" s="14"/>
      <c r="E9" s="15"/>
      <c r="F9" s="16"/>
      <c r="G9" s="16"/>
    </row>
    <row r="10" spans="1:8" x14ac:dyDescent="0.25">
      <c r="A10" s="17" t="s">
        <v>132</v>
      </c>
      <c r="B10" s="31"/>
      <c r="C10" s="31"/>
      <c r="D10" s="14"/>
      <c r="E10" s="15"/>
      <c r="F10" s="16"/>
      <c r="G10" s="16"/>
    </row>
    <row r="11" spans="1:8" x14ac:dyDescent="0.25">
      <c r="A11" s="13" t="s">
        <v>707</v>
      </c>
      <c r="B11" s="31" t="s">
        <v>708</v>
      </c>
      <c r="C11" s="31" t="s">
        <v>160</v>
      </c>
      <c r="D11" s="14">
        <v>106500000</v>
      </c>
      <c r="E11" s="15">
        <v>106374.01</v>
      </c>
      <c r="F11" s="16">
        <v>0.1057</v>
      </c>
      <c r="G11" s="16">
        <v>7.3747999999999994E-2</v>
      </c>
    </row>
    <row r="12" spans="1:8" x14ac:dyDescent="0.25">
      <c r="A12" s="13" t="s">
        <v>709</v>
      </c>
      <c r="B12" s="31" t="s">
        <v>710</v>
      </c>
      <c r="C12" s="31" t="s">
        <v>135</v>
      </c>
      <c r="D12" s="14">
        <v>90500000</v>
      </c>
      <c r="E12" s="15">
        <v>90115.19</v>
      </c>
      <c r="F12" s="16">
        <v>8.9499999999999996E-2</v>
      </c>
      <c r="G12" s="16">
        <v>7.4799000000000004E-2</v>
      </c>
    </row>
    <row r="13" spans="1:8" x14ac:dyDescent="0.25">
      <c r="A13" s="13" t="s">
        <v>711</v>
      </c>
      <c r="B13" s="31" t="s">
        <v>712</v>
      </c>
      <c r="C13" s="31" t="s">
        <v>135</v>
      </c>
      <c r="D13" s="14">
        <v>84000000</v>
      </c>
      <c r="E13" s="15">
        <v>83629.73</v>
      </c>
      <c r="F13" s="16">
        <v>8.3099999999999993E-2</v>
      </c>
      <c r="G13" s="16">
        <v>7.5251999999999999E-2</v>
      </c>
    </row>
    <row r="14" spans="1:8" x14ac:dyDescent="0.25">
      <c r="A14" s="13" t="s">
        <v>713</v>
      </c>
      <c r="B14" s="31" t="s">
        <v>714</v>
      </c>
      <c r="C14" s="31" t="s">
        <v>135</v>
      </c>
      <c r="D14" s="14">
        <v>74000000</v>
      </c>
      <c r="E14" s="15">
        <v>73782.66</v>
      </c>
      <c r="F14" s="16">
        <v>7.3300000000000004E-2</v>
      </c>
      <c r="G14" s="16">
        <v>7.5448000000000001E-2</v>
      </c>
    </row>
    <row r="15" spans="1:8" x14ac:dyDescent="0.25">
      <c r="A15" s="13" t="s">
        <v>715</v>
      </c>
      <c r="B15" s="31" t="s">
        <v>716</v>
      </c>
      <c r="C15" s="31" t="s">
        <v>135</v>
      </c>
      <c r="D15" s="14">
        <v>74000000</v>
      </c>
      <c r="E15" s="15">
        <v>73706.59</v>
      </c>
      <c r="F15" s="16">
        <v>7.3200000000000001E-2</v>
      </c>
      <c r="G15" s="16">
        <v>7.6699000000000003E-2</v>
      </c>
    </row>
    <row r="16" spans="1:8" x14ac:dyDescent="0.25">
      <c r="A16" s="13" t="s">
        <v>717</v>
      </c>
      <c r="B16" s="31" t="s">
        <v>718</v>
      </c>
      <c r="C16" s="31" t="s">
        <v>138</v>
      </c>
      <c r="D16" s="14">
        <v>55500000</v>
      </c>
      <c r="E16" s="15">
        <v>55243.76</v>
      </c>
      <c r="F16" s="16">
        <v>5.4899999999999997E-2</v>
      </c>
      <c r="G16" s="16">
        <v>7.6101000000000002E-2</v>
      </c>
    </row>
    <row r="17" spans="1:7" x14ac:dyDescent="0.25">
      <c r="A17" s="13" t="s">
        <v>719</v>
      </c>
      <c r="B17" s="31" t="s">
        <v>720</v>
      </c>
      <c r="C17" s="31" t="s">
        <v>138</v>
      </c>
      <c r="D17" s="14">
        <v>54000000</v>
      </c>
      <c r="E17" s="15">
        <v>53753.81</v>
      </c>
      <c r="F17" s="16">
        <v>5.3400000000000003E-2</v>
      </c>
      <c r="G17" s="16">
        <v>7.5950000000000004E-2</v>
      </c>
    </row>
    <row r="18" spans="1:7" x14ac:dyDescent="0.25">
      <c r="A18" s="13" t="s">
        <v>721</v>
      </c>
      <c r="B18" s="31" t="s">
        <v>722</v>
      </c>
      <c r="C18" s="31" t="s">
        <v>135</v>
      </c>
      <c r="D18" s="14">
        <v>51000000</v>
      </c>
      <c r="E18" s="15">
        <v>50965.37</v>
      </c>
      <c r="F18" s="16">
        <v>5.0599999999999999E-2</v>
      </c>
      <c r="G18" s="16">
        <v>7.3705999999999994E-2</v>
      </c>
    </row>
    <row r="19" spans="1:7" x14ac:dyDescent="0.25">
      <c r="A19" s="13" t="s">
        <v>723</v>
      </c>
      <c r="B19" s="31" t="s">
        <v>724</v>
      </c>
      <c r="C19" s="31" t="s">
        <v>138</v>
      </c>
      <c r="D19" s="14">
        <v>44000000</v>
      </c>
      <c r="E19" s="15">
        <v>43781.14</v>
      </c>
      <c r="F19" s="16">
        <v>4.3499999999999997E-2</v>
      </c>
      <c r="G19" s="16">
        <v>7.7143000000000003E-2</v>
      </c>
    </row>
    <row r="20" spans="1:7" x14ac:dyDescent="0.25">
      <c r="A20" s="13" t="s">
        <v>725</v>
      </c>
      <c r="B20" s="31" t="s">
        <v>726</v>
      </c>
      <c r="C20" s="31" t="s">
        <v>135</v>
      </c>
      <c r="D20" s="14">
        <v>42500000</v>
      </c>
      <c r="E20" s="15">
        <v>42447.47</v>
      </c>
      <c r="F20" s="16">
        <v>4.2200000000000001E-2</v>
      </c>
      <c r="G20" s="16">
        <v>7.3396000000000003E-2</v>
      </c>
    </row>
    <row r="21" spans="1:7" x14ac:dyDescent="0.25">
      <c r="A21" s="13" t="s">
        <v>727</v>
      </c>
      <c r="B21" s="31" t="s">
        <v>728</v>
      </c>
      <c r="C21" s="31" t="s">
        <v>135</v>
      </c>
      <c r="D21" s="14">
        <v>39500000</v>
      </c>
      <c r="E21" s="15">
        <v>39321.339999999997</v>
      </c>
      <c r="F21" s="16">
        <v>3.9100000000000003E-2</v>
      </c>
      <c r="G21" s="16">
        <v>7.5623999999999997E-2</v>
      </c>
    </row>
    <row r="22" spans="1:7" x14ac:dyDescent="0.25">
      <c r="A22" s="13" t="s">
        <v>729</v>
      </c>
      <c r="B22" s="31" t="s">
        <v>730</v>
      </c>
      <c r="C22" s="31" t="s">
        <v>135</v>
      </c>
      <c r="D22" s="14">
        <v>36000000</v>
      </c>
      <c r="E22" s="15">
        <v>35965.300000000003</v>
      </c>
      <c r="F22" s="16">
        <v>3.5700000000000003E-2</v>
      </c>
      <c r="G22" s="16">
        <v>7.6245999999999994E-2</v>
      </c>
    </row>
    <row r="23" spans="1:7" x14ac:dyDescent="0.25">
      <c r="A23" s="13" t="s">
        <v>731</v>
      </c>
      <c r="B23" s="31" t="s">
        <v>732</v>
      </c>
      <c r="C23" s="31" t="s">
        <v>138</v>
      </c>
      <c r="D23" s="14">
        <v>31500000</v>
      </c>
      <c r="E23" s="15">
        <v>31400.93</v>
      </c>
      <c r="F23" s="16">
        <v>3.1199999999999999E-2</v>
      </c>
      <c r="G23" s="16">
        <v>7.4498999999999996E-2</v>
      </c>
    </row>
    <row r="24" spans="1:7" x14ac:dyDescent="0.25">
      <c r="A24" s="13" t="s">
        <v>733</v>
      </c>
      <c r="B24" s="31" t="s">
        <v>734</v>
      </c>
      <c r="C24" s="31" t="s">
        <v>135</v>
      </c>
      <c r="D24" s="14">
        <v>25000000</v>
      </c>
      <c r="E24" s="15">
        <v>24983.5</v>
      </c>
      <c r="F24" s="16">
        <v>2.4799999999999999E-2</v>
      </c>
      <c r="G24" s="16">
        <v>7.3648000000000005E-2</v>
      </c>
    </row>
    <row r="25" spans="1:7" x14ac:dyDescent="0.25">
      <c r="A25" s="13" t="s">
        <v>735</v>
      </c>
      <c r="B25" s="31" t="s">
        <v>736</v>
      </c>
      <c r="C25" s="31" t="s">
        <v>135</v>
      </c>
      <c r="D25" s="14">
        <v>22500000</v>
      </c>
      <c r="E25" s="15">
        <v>22454.12</v>
      </c>
      <c r="F25" s="16">
        <v>2.23E-2</v>
      </c>
      <c r="G25" s="16">
        <v>7.4750999999999998E-2</v>
      </c>
    </row>
    <row r="26" spans="1:7" x14ac:dyDescent="0.25">
      <c r="A26" s="13" t="s">
        <v>737</v>
      </c>
      <c r="B26" s="31" t="s">
        <v>738</v>
      </c>
      <c r="C26" s="31" t="s">
        <v>135</v>
      </c>
      <c r="D26" s="14">
        <v>5500000</v>
      </c>
      <c r="E26" s="15">
        <v>5500.95</v>
      </c>
      <c r="F26" s="16">
        <v>5.4999999999999997E-3</v>
      </c>
      <c r="G26" s="16">
        <v>7.4796000000000001E-2</v>
      </c>
    </row>
    <row r="27" spans="1:7" x14ac:dyDescent="0.25">
      <c r="A27" s="13" t="s">
        <v>739</v>
      </c>
      <c r="B27" s="31" t="s">
        <v>740</v>
      </c>
      <c r="C27" s="31" t="s">
        <v>135</v>
      </c>
      <c r="D27" s="14">
        <v>5000000</v>
      </c>
      <c r="E27" s="15">
        <v>5005.6400000000003</v>
      </c>
      <c r="F27" s="16">
        <v>5.0000000000000001E-3</v>
      </c>
      <c r="G27" s="16">
        <v>7.6037999999999994E-2</v>
      </c>
    </row>
    <row r="28" spans="1:7" x14ac:dyDescent="0.25">
      <c r="A28" s="13" t="s">
        <v>741</v>
      </c>
      <c r="B28" s="31" t="s">
        <v>742</v>
      </c>
      <c r="C28" s="31" t="s">
        <v>138</v>
      </c>
      <c r="D28" s="14">
        <v>2500000</v>
      </c>
      <c r="E28" s="15">
        <v>2495.38</v>
      </c>
      <c r="F28" s="16">
        <v>2.5000000000000001E-3</v>
      </c>
      <c r="G28" s="16">
        <v>7.4501999999999999E-2</v>
      </c>
    </row>
    <row r="29" spans="1:7" x14ac:dyDescent="0.25">
      <c r="A29" s="13" t="s">
        <v>743</v>
      </c>
      <c r="B29" s="31" t="s">
        <v>744</v>
      </c>
      <c r="C29" s="31" t="s">
        <v>135</v>
      </c>
      <c r="D29" s="14">
        <v>1650000</v>
      </c>
      <c r="E29" s="15">
        <v>1652.31</v>
      </c>
      <c r="F29" s="16">
        <v>1.6000000000000001E-3</v>
      </c>
      <c r="G29" s="16">
        <v>7.4801000000000006E-2</v>
      </c>
    </row>
    <row r="30" spans="1:7" x14ac:dyDescent="0.25">
      <c r="A30" s="13" t="s">
        <v>745</v>
      </c>
      <c r="B30" s="31" t="s">
        <v>746</v>
      </c>
      <c r="C30" s="31" t="s">
        <v>135</v>
      </c>
      <c r="D30" s="14">
        <v>1500000</v>
      </c>
      <c r="E30" s="15">
        <v>1501.39</v>
      </c>
      <c r="F30" s="16">
        <v>1.5E-3</v>
      </c>
      <c r="G30" s="16">
        <v>7.4303999999999995E-2</v>
      </c>
    </row>
    <row r="31" spans="1:7" x14ac:dyDescent="0.25">
      <c r="A31" s="13" t="s">
        <v>747</v>
      </c>
      <c r="B31" s="31" t="s">
        <v>748</v>
      </c>
      <c r="C31" s="31" t="s">
        <v>135</v>
      </c>
      <c r="D31" s="14">
        <v>1500000</v>
      </c>
      <c r="E31" s="15">
        <v>1500.22</v>
      </c>
      <c r="F31" s="16">
        <v>1.5E-3</v>
      </c>
      <c r="G31" s="16">
        <v>7.4299000000000004E-2</v>
      </c>
    </row>
    <row r="32" spans="1:7" x14ac:dyDescent="0.25">
      <c r="A32" s="13" t="s">
        <v>749</v>
      </c>
      <c r="B32" s="31" t="s">
        <v>750</v>
      </c>
      <c r="C32" s="31" t="s">
        <v>135</v>
      </c>
      <c r="D32" s="14">
        <v>1500000</v>
      </c>
      <c r="E32" s="15">
        <v>1500.01</v>
      </c>
      <c r="F32" s="16">
        <v>1.5E-3</v>
      </c>
      <c r="G32" s="16">
        <v>7.3976E-2</v>
      </c>
    </row>
    <row r="33" spans="1:7" x14ac:dyDescent="0.25">
      <c r="A33" s="13" t="s">
        <v>751</v>
      </c>
      <c r="B33" s="31" t="s">
        <v>752</v>
      </c>
      <c r="C33" s="31" t="s">
        <v>135</v>
      </c>
      <c r="D33" s="14">
        <v>500000</v>
      </c>
      <c r="E33" s="15">
        <v>500.7</v>
      </c>
      <c r="F33" s="16">
        <v>5.0000000000000001E-4</v>
      </c>
      <c r="G33" s="16">
        <v>7.3651999999999995E-2</v>
      </c>
    </row>
    <row r="34" spans="1:7" x14ac:dyDescent="0.25">
      <c r="A34" s="13" t="s">
        <v>753</v>
      </c>
      <c r="B34" s="31" t="s">
        <v>754</v>
      </c>
      <c r="C34" s="31" t="s">
        <v>135</v>
      </c>
      <c r="D34" s="14">
        <v>500000</v>
      </c>
      <c r="E34" s="15">
        <v>500.13</v>
      </c>
      <c r="F34" s="16">
        <v>5.0000000000000001E-4</v>
      </c>
      <c r="G34" s="16">
        <v>7.3399000000000006E-2</v>
      </c>
    </row>
    <row r="35" spans="1:7" x14ac:dyDescent="0.25">
      <c r="A35" s="17" t="s">
        <v>230</v>
      </c>
      <c r="B35" s="32"/>
      <c r="C35" s="32"/>
      <c r="D35" s="18"/>
      <c r="E35" s="19">
        <v>848081.65</v>
      </c>
      <c r="F35" s="20">
        <v>0.84260000000000002</v>
      </c>
      <c r="G35" s="21"/>
    </row>
    <row r="36" spans="1:7" x14ac:dyDescent="0.25">
      <c r="A36" s="13"/>
      <c r="B36" s="31"/>
      <c r="C36" s="31"/>
      <c r="D36" s="14"/>
      <c r="E36" s="15"/>
      <c r="F36" s="16"/>
      <c r="G36" s="16"/>
    </row>
    <row r="37" spans="1:7" x14ac:dyDescent="0.25">
      <c r="A37" s="17" t="s">
        <v>235</v>
      </c>
      <c r="B37" s="31"/>
      <c r="C37" s="31"/>
      <c r="D37" s="14"/>
      <c r="E37" s="15"/>
      <c r="F37" s="16"/>
      <c r="G37" s="16"/>
    </row>
    <row r="38" spans="1:7" x14ac:dyDescent="0.25">
      <c r="A38" s="17" t="s">
        <v>230</v>
      </c>
      <c r="B38" s="31"/>
      <c r="C38" s="31"/>
      <c r="D38" s="14"/>
      <c r="E38" s="22" t="s">
        <v>130</v>
      </c>
      <c r="F38" s="23" t="s">
        <v>130</v>
      </c>
      <c r="G38" s="16"/>
    </row>
    <row r="39" spans="1:7" x14ac:dyDescent="0.25">
      <c r="A39" s="13"/>
      <c r="B39" s="31"/>
      <c r="C39" s="31"/>
      <c r="D39" s="14"/>
      <c r="E39" s="15"/>
      <c r="F39" s="16"/>
      <c r="G39" s="16"/>
    </row>
    <row r="40" spans="1:7" x14ac:dyDescent="0.25">
      <c r="A40" s="17" t="s">
        <v>236</v>
      </c>
      <c r="B40" s="31"/>
      <c r="C40" s="31"/>
      <c r="D40" s="14"/>
      <c r="E40" s="15"/>
      <c r="F40" s="16"/>
      <c r="G40" s="16"/>
    </row>
    <row r="41" spans="1:7" x14ac:dyDescent="0.25">
      <c r="A41" s="17" t="s">
        <v>230</v>
      </c>
      <c r="B41" s="31"/>
      <c r="C41" s="31"/>
      <c r="D41" s="14"/>
      <c r="E41" s="22" t="s">
        <v>130</v>
      </c>
      <c r="F41" s="23" t="s">
        <v>130</v>
      </c>
      <c r="G41" s="16"/>
    </row>
    <row r="42" spans="1:7" x14ac:dyDescent="0.25">
      <c r="A42" s="13"/>
      <c r="B42" s="31"/>
      <c r="C42" s="31"/>
      <c r="D42" s="14"/>
      <c r="E42" s="15"/>
      <c r="F42" s="16"/>
      <c r="G42" s="16"/>
    </row>
    <row r="43" spans="1:7" x14ac:dyDescent="0.25">
      <c r="A43" s="24" t="s">
        <v>237</v>
      </c>
      <c r="B43" s="33"/>
      <c r="C43" s="33"/>
      <c r="D43" s="25"/>
      <c r="E43" s="19">
        <v>848081.65</v>
      </c>
      <c r="F43" s="20">
        <v>0.84260000000000002</v>
      </c>
      <c r="G43" s="21"/>
    </row>
    <row r="44" spans="1:7" x14ac:dyDescent="0.25">
      <c r="A44" s="13"/>
      <c r="B44" s="31"/>
      <c r="C44" s="31"/>
      <c r="D44" s="14"/>
      <c r="E44" s="15"/>
      <c r="F44" s="16"/>
      <c r="G44" s="16"/>
    </row>
    <row r="45" spans="1:7" x14ac:dyDescent="0.25">
      <c r="A45" s="17" t="s">
        <v>610</v>
      </c>
      <c r="B45" s="31"/>
      <c r="C45" s="31"/>
      <c r="D45" s="14"/>
      <c r="E45" s="15"/>
      <c r="F45" s="16"/>
      <c r="G45" s="16"/>
    </row>
    <row r="46" spans="1:7" x14ac:dyDescent="0.25">
      <c r="A46" s="17" t="s">
        <v>755</v>
      </c>
      <c r="B46" s="31"/>
      <c r="C46" s="31"/>
      <c r="D46" s="14"/>
      <c r="E46" s="15"/>
      <c r="F46" s="16"/>
      <c r="G46" s="16"/>
    </row>
    <row r="47" spans="1:7" x14ac:dyDescent="0.25">
      <c r="A47" s="13" t="s">
        <v>756</v>
      </c>
      <c r="B47" s="31" t="s">
        <v>757</v>
      </c>
      <c r="C47" s="31" t="s">
        <v>758</v>
      </c>
      <c r="D47" s="14">
        <v>92500000</v>
      </c>
      <c r="E47" s="15">
        <v>91137.57</v>
      </c>
      <c r="F47" s="16">
        <v>9.06E-2</v>
      </c>
      <c r="G47" s="16">
        <v>7.4748999999999996E-2</v>
      </c>
    </row>
    <row r="48" spans="1:7" x14ac:dyDescent="0.25">
      <c r="A48" s="13" t="s">
        <v>759</v>
      </c>
      <c r="B48" s="31" t="s">
        <v>760</v>
      </c>
      <c r="C48" s="31" t="s">
        <v>758</v>
      </c>
      <c r="D48" s="14">
        <v>5000000</v>
      </c>
      <c r="E48" s="15">
        <v>4949.6499999999996</v>
      </c>
      <c r="F48" s="16">
        <v>4.8999999999999998E-3</v>
      </c>
      <c r="G48" s="16">
        <v>7.2803000000000007E-2</v>
      </c>
    </row>
    <row r="49" spans="1:7" x14ac:dyDescent="0.25">
      <c r="A49" s="17" t="s">
        <v>230</v>
      </c>
      <c r="B49" s="32"/>
      <c r="C49" s="32"/>
      <c r="D49" s="18"/>
      <c r="E49" s="19">
        <v>96087.22</v>
      </c>
      <c r="F49" s="20">
        <v>9.5500000000000002E-2</v>
      </c>
      <c r="G49" s="21"/>
    </row>
    <row r="50" spans="1:7" x14ac:dyDescent="0.25">
      <c r="A50" s="13"/>
      <c r="B50" s="31"/>
      <c r="C50" s="31"/>
      <c r="D50" s="14"/>
      <c r="E50" s="15"/>
      <c r="F50" s="16"/>
      <c r="G50" s="16"/>
    </row>
    <row r="51" spans="1:7" x14ac:dyDescent="0.25">
      <c r="A51" s="17" t="s">
        <v>761</v>
      </c>
      <c r="B51" s="31"/>
      <c r="C51" s="31"/>
      <c r="D51" s="14"/>
      <c r="E51" s="15"/>
      <c r="F51" s="16"/>
      <c r="G51" s="16"/>
    </row>
    <row r="52" spans="1:7" x14ac:dyDescent="0.25">
      <c r="A52" s="13" t="s">
        <v>762</v>
      </c>
      <c r="B52" s="31" t="s">
        <v>763</v>
      </c>
      <c r="C52" s="31" t="s">
        <v>758</v>
      </c>
      <c r="D52" s="14">
        <v>22500000</v>
      </c>
      <c r="E52" s="15">
        <v>22361.74</v>
      </c>
      <c r="F52" s="16">
        <v>2.2200000000000001E-2</v>
      </c>
      <c r="G52" s="16">
        <v>7.2800000000000004E-2</v>
      </c>
    </row>
    <row r="53" spans="1:7" x14ac:dyDescent="0.25">
      <c r="A53" s="13" t="s">
        <v>764</v>
      </c>
      <c r="B53" s="31" t="s">
        <v>765</v>
      </c>
      <c r="C53" s="31" t="s">
        <v>758</v>
      </c>
      <c r="D53" s="14">
        <v>5000000</v>
      </c>
      <c r="E53" s="15">
        <v>4955.53</v>
      </c>
      <c r="F53" s="16">
        <v>4.8999999999999998E-3</v>
      </c>
      <c r="G53" s="16">
        <v>7.2800000000000004E-2</v>
      </c>
    </row>
    <row r="54" spans="1:7" x14ac:dyDescent="0.25">
      <c r="A54" s="17" t="s">
        <v>230</v>
      </c>
      <c r="B54" s="32"/>
      <c r="C54" s="32"/>
      <c r="D54" s="18"/>
      <c r="E54" s="19">
        <v>27317.27</v>
      </c>
      <c r="F54" s="20">
        <v>2.7099999999999999E-2</v>
      </c>
      <c r="G54" s="21"/>
    </row>
    <row r="55" spans="1:7" x14ac:dyDescent="0.25">
      <c r="A55" s="13"/>
      <c r="B55" s="31"/>
      <c r="C55" s="31"/>
      <c r="D55" s="14"/>
      <c r="E55" s="15"/>
      <c r="F55" s="16"/>
      <c r="G55" s="16"/>
    </row>
    <row r="56" spans="1:7" x14ac:dyDescent="0.25">
      <c r="A56" s="24" t="s">
        <v>237</v>
      </c>
      <c r="B56" s="33"/>
      <c r="C56" s="33"/>
      <c r="D56" s="25"/>
      <c r="E56" s="19">
        <v>123404.49</v>
      </c>
      <c r="F56" s="20">
        <v>0.1226</v>
      </c>
      <c r="G56" s="21"/>
    </row>
    <row r="57" spans="1:7" x14ac:dyDescent="0.25">
      <c r="A57" s="13"/>
      <c r="B57" s="31"/>
      <c r="C57" s="31"/>
      <c r="D57" s="14"/>
      <c r="E57" s="15"/>
      <c r="F57" s="16"/>
      <c r="G57" s="16"/>
    </row>
    <row r="58" spans="1:7" x14ac:dyDescent="0.25">
      <c r="A58" s="13"/>
      <c r="B58" s="31"/>
      <c r="C58" s="31"/>
      <c r="D58" s="14"/>
      <c r="E58" s="15"/>
      <c r="F58" s="16"/>
      <c r="G58" s="16"/>
    </row>
    <row r="59" spans="1:7" x14ac:dyDescent="0.25">
      <c r="A59" s="17" t="s">
        <v>238</v>
      </c>
      <c r="B59" s="31"/>
      <c r="C59" s="31"/>
      <c r="D59" s="14"/>
      <c r="E59" s="15"/>
      <c r="F59" s="16"/>
      <c r="G59" s="16"/>
    </row>
    <row r="60" spans="1:7" x14ac:dyDescent="0.25">
      <c r="A60" s="13" t="s">
        <v>239</v>
      </c>
      <c r="B60" s="31"/>
      <c r="C60" s="31"/>
      <c r="D60" s="14"/>
      <c r="E60" s="15">
        <v>1762.05</v>
      </c>
      <c r="F60" s="16">
        <v>1.8E-3</v>
      </c>
      <c r="G60" s="16">
        <v>6.5728999999999996E-2</v>
      </c>
    </row>
    <row r="61" spans="1:7" x14ac:dyDescent="0.25">
      <c r="A61" s="17" t="s">
        <v>230</v>
      </c>
      <c r="B61" s="32"/>
      <c r="C61" s="32"/>
      <c r="D61" s="18"/>
      <c r="E61" s="19">
        <v>1762.05</v>
      </c>
      <c r="F61" s="20">
        <v>1.8E-3</v>
      </c>
      <c r="G61" s="21"/>
    </row>
    <row r="62" spans="1:7" x14ac:dyDescent="0.25">
      <c r="A62" s="13"/>
      <c r="B62" s="31"/>
      <c r="C62" s="31"/>
      <c r="D62" s="14"/>
      <c r="E62" s="15"/>
      <c r="F62" s="16"/>
      <c r="G62" s="16"/>
    </row>
    <row r="63" spans="1:7" x14ac:dyDescent="0.25">
      <c r="A63" s="24" t="s">
        <v>237</v>
      </c>
      <c r="B63" s="33"/>
      <c r="C63" s="33"/>
      <c r="D63" s="25"/>
      <c r="E63" s="19">
        <v>1762.05</v>
      </c>
      <c r="F63" s="20">
        <v>1.8E-3</v>
      </c>
      <c r="G63" s="21"/>
    </row>
    <row r="64" spans="1:7" x14ac:dyDescent="0.25">
      <c r="A64" s="13" t="s">
        <v>240</v>
      </c>
      <c r="B64" s="31"/>
      <c r="C64" s="31"/>
      <c r="D64" s="14"/>
      <c r="E64" s="15">
        <v>33087.371791400001</v>
      </c>
      <c r="F64" s="16">
        <v>3.2877999999999998E-2</v>
      </c>
      <c r="G64" s="16"/>
    </row>
    <row r="65" spans="1:7" x14ac:dyDescent="0.25">
      <c r="A65" s="13" t="s">
        <v>241</v>
      </c>
      <c r="B65" s="31"/>
      <c r="C65" s="31"/>
      <c r="D65" s="14"/>
      <c r="E65" s="15">
        <v>29.518208600000001</v>
      </c>
      <c r="F65" s="16">
        <v>1.22E-4</v>
      </c>
      <c r="G65" s="16">
        <v>6.5727999999999995E-2</v>
      </c>
    </row>
    <row r="66" spans="1:7" x14ac:dyDescent="0.25">
      <c r="A66" s="26" t="s">
        <v>242</v>
      </c>
      <c r="B66" s="34"/>
      <c r="C66" s="34"/>
      <c r="D66" s="27"/>
      <c r="E66" s="28">
        <v>1006365.08</v>
      </c>
      <c r="F66" s="29">
        <v>1</v>
      </c>
      <c r="G66" s="29"/>
    </row>
    <row r="68" spans="1:7" x14ac:dyDescent="0.25">
      <c r="A68" s="1" t="s">
        <v>766</v>
      </c>
    </row>
    <row r="69" spans="1:7" x14ac:dyDescent="0.25">
      <c r="A69" s="1" t="s">
        <v>243</v>
      </c>
    </row>
    <row r="71" spans="1:7" x14ac:dyDescent="0.25">
      <c r="A71" s="1" t="s">
        <v>244</v>
      </c>
    </row>
    <row r="72" spans="1:7" x14ac:dyDescent="0.25">
      <c r="A72" s="48" t="s">
        <v>245</v>
      </c>
      <c r="B72" s="3" t="s">
        <v>130</v>
      </c>
    </row>
    <row r="73" spans="1:7" x14ac:dyDescent="0.25">
      <c r="A73" t="s">
        <v>246</v>
      </c>
    </row>
    <row r="74" spans="1:7" x14ac:dyDescent="0.25">
      <c r="A74" t="s">
        <v>247</v>
      </c>
      <c r="B74" t="s">
        <v>248</v>
      </c>
      <c r="C74" t="s">
        <v>248</v>
      </c>
    </row>
    <row r="75" spans="1:7" x14ac:dyDescent="0.25">
      <c r="B75" s="49">
        <v>45657</v>
      </c>
      <c r="C75" s="49">
        <v>45688</v>
      </c>
    </row>
    <row r="76" spans="1:7" x14ac:dyDescent="0.25">
      <c r="A76" t="s">
        <v>249</v>
      </c>
      <c r="B76">
        <v>1265.7954999999999</v>
      </c>
      <c r="C76">
        <v>1273.7536</v>
      </c>
    </row>
    <row r="78" spans="1:7" x14ac:dyDescent="0.25">
      <c r="A78" t="s">
        <v>250</v>
      </c>
      <c r="B78" s="3" t="s">
        <v>130</v>
      </c>
    </row>
    <row r="79" spans="1:7" x14ac:dyDescent="0.25">
      <c r="A79" t="s">
        <v>251</v>
      </c>
      <c r="B79" s="3" t="s">
        <v>130</v>
      </c>
    </row>
    <row r="80" spans="1:7" ht="30" customHeight="1" x14ac:dyDescent="0.25">
      <c r="A80" s="48" t="s">
        <v>252</v>
      </c>
      <c r="B80" s="3" t="s">
        <v>130</v>
      </c>
    </row>
    <row r="81" spans="1:2" ht="30" customHeight="1" x14ac:dyDescent="0.25">
      <c r="A81" s="48" t="s">
        <v>253</v>
      </c>
      <c r="B81" s="3" t="s">
        <v>130</v>
      </c>
    </row>
    <row r="82" spans="1:2" x14ac:dyDescent="0.25">
      <c r="A82" t="s">
        <v>254</v>
      </c>
      <c r="B82" s="50">
        <f>+B97</f>
        <v>0.15112572434837171</v>
      </c>
    </row>
    <row r="83" spans="1:2" ht="45" customHeight="1" x14ac:dyDescent="0.25">
      <c r="A83" s="48" t="s">
        <v>255</v>
      </c>
      <c r="B83" s="3" t="s">
        <v>130</v>
      </c>
    </row>
    <row r="84" spans="1:2" x14ac:dyDescent="0.25">
      <c r="B84" s="3"/>
    </row>
    <row r="85" spans="1:2" ht="30" customHeight="1" x14ac:dyDescent="0.25">
      <c r="A85" s="48" t="s">
        <v>256</v>
      </c>
      <c r="B85" s="3" t="s">
        <v>130</v>
      </c>
    </row>
    <row r="86" spans="1:2" ht="30" customHeight="1" x14ac:dyDescent="0.25">
      <c r="A86" s="48" t="s">
        <v>257</v>
      </c>
      <c r="B86">
        <v>417060.25</v>
      </c>
    </row>
    <row r="87" spans="1:2" ht="30" customHeight="1" x14ac:dyDescent="0.25">
      <c r="A87" s="48" t="s">
        <v>258</v>
      </c>
      <c r="B87" s="3" t="s">
        <v>130</v>
      </c>
    </row>
    <row r="88" spans="1:2" ht="30" customHeight="1" x14ac:dyDescent="0.25">
      <c r="A88" s="48" t="s">
        <v>259</v>
      </c>
      <c r="B88" s="3" t="s">
        <v>130</v>
      </c>
    </row>
    <row r="90" spans="1:2" x14ac:dyDescent="0.25">
      <c r="A90" t="s">
        <v>260</v>
      </c>
    </row>
    <row r="91" spans="1:2" ht="30" customHeight="1" x14ac:dyDescent="0.25">
      <c r="A91" s="52" t="s">
        <v>261</v>
      </c>
      <c r="B91" s="56" t="s">
        <v>767</v>
      </c>
    </row>
    <row r="92" spans="1:2" x14ac:dyDescent="0.25">
      <c r="A92" s="52" t="s">
        <v>263</v>
      </c>
      <c r="B92" s="52" t="s">
        <v>264</v>
      </c>
    </row>
    <row r="93" spans="1:2" x14ac:dyDescent="0.25">
      <c r="A93" s="52"/>
      <c r="B93" s="52"/>
    </row>
    <row r="94" spans="1:2" x14ac:dyDescent="0.25">
      <c r="A94" s="52" t="s">
        <v>265</v>
      </c>
      <c r="B94" s="53">
        <v>7.499852988550697</v>
      </c>
    </row>
    <row r="95" spans="1:2" x14ac:dyDescent="0.25">
      <c r="A95" s="52"/>
      <c r="B95" s="52"/>
    </row>
    <row r="96" spans="1:2" x14ac:dyDescent="0.25">
      <c r="A96" s="52" t="s">
        <v>266</v>
      </c>
      <c r="B96" s="54">
        <v>0.15129999999999999</v>
      </c>
    </row>
    <row r="97" spans="1:4" x14ac:dyDescent="0.25">
      <c r="A97" s="52" t="s">
        <v>267</v>
      </c>
      <c r="B97" s="54">
        <v>0.15112572434837171</v>
      </c>
    </row>
    <row r="98" spans="1:4" x14ac:dyDescent="0.25">
      <c r="A98" s="52"/>
      <c r="B98" s="52"/>
    </row>
    <row r="99" spans="1:4" x14ac:dyDescent="0.25">
      <c r="A99" s="52" t="s">
        <v>268</v>
      </c>
      <c r="B99" s="55">
        <v>45688</v>
      </c>
    </row>
    <row r="101" spans="1:4" ht="69.95" customHeight="1" x14ac:dyDescent="0.25">
      <c r="A101" s="75" t="s">
        <v>269</v>
      </c>
      <c r="B101" s="75" t="s">
        <v>270</v>
      </c>
      <c r="C101" s="75" t="s">
        <v>4</v>
      </c>
      <c r="D101" s="75" t="s">
        <v>5</v>
      </c>
    </row>
    <row r="102" spans="1:4" ht="69.95" customHeight="1" x14ac:dyDescent="0.25">
      <c r="A102" s="75" t="s">
        <v>767</v>
      </c>
      <c r="B102" s="75"/>
      <c r="C102" s="75" t="s">
        <v>12</v>
      </c>
      <c r="D102" s="75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Metadata/LabelInfo.xml><?xml version="1.0" encoding="utf-8"?>
<clbl:labelList xmlns:clbl="http://schemas.microsoft.com/office/2020/mipLabelMetadata">
  <clbl:label id="{76fd78b2-83b7-4fc7-b5ba-5f59f5beb8cc}" enabled="0" method="" siteId="{76fd78b2-83b7-4fc7-b5ba-5f59f5beb8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61</vt:i4>
      </vt:variant>
    </vt:vector>
  </HeadingPairs>
  <TitlesOfParts>
    <vt:vector size="61" baseType="lpstr">
      <vt:lpstr>Index</vt:lpstr>
      <vt:lpstr>EDBE31</vt:lpstr>
      <vt:lpstr>EDBE32</vt:lpstr>
      <vt:lpstr>EDFF25</vt:lpstr>
      <vt:lpstr>EEBCYF</vt:lpstr>
      <vt:lpstr>EEDGEF</vt:lpstr>
      <vt:lpstr>EEMMQE</vt:lpstr>
      <vt:lpstr>EOUSTF</vt:lpstr>
      <vt:lpstr>EDBE25</vt:lpstr>
      <vt:lpstr>EDCG28</vt:lpstr>
      <vt:lpstr>EEELSS</vt:lpstr>
      <vt:lpstr>EEFOCF</vt:lpstr>
      <vt:lpstr>EEMMQI</vt:lpstr>
      <vt:lpstr>EOEMOP</vt:lpstr>
      <vt:lpstr>EDBE30</vt:lpstr>
      <vt:lpstr>EEEQTF</vt:lpstr>
      <vt:lpstr>EEPRUA</vt:lpstr>
      <vt:lpstr>EETECF</vt:lpstr>
      <vt:lpstr>EOEDOF</vt:lpstr>
      <vt:lpstr>EDBPDF</vt:lpstr>
      <vt:lpstr>EDCPSF</vt:lpstr>
      <vt:lpstr>EDCSDF</vt:lpstr>
      <vt:lpstr>EEIF30</vt:lpstr>
      <vt:lpstr>EEMOF1</vt:lpstr>
      <vt:lpstr>EOCHIF</vt:lpstr>
      <vt:lpstr>EODWHF</vt:lpstr>
      <vt:lpstr>EDACBF</vt:lpstr>
      <vt:lpstr>EDBE33</vt:lpstr>
      <vt:lpstr>EDCG27</vt:lpstr>
      <vt:lpstr>EDNPSF</vt:lpstr>
      <vt:lpstr>EEECRF</vt:lpstr>
      <vt:lpstr>EEIF50</vt:lpstr>
      <vt:lpstr>EEM150</vt:lpstr>
      <vt:lpstr>EENBEF</vt:lpstr>
      <vt:lpstr>EDCG37</vt:lpstr>
      <vt:lpstr>EDFF30</vt:lpstr>
      <vt:lpstr>EDFF31</vt:lpstr>
      <vt:lpstr>EDNP27</vt:lpstr>
      <vt:lpstr>EEMAAF</vt:lpstr>
      <vt:lpstr>EENN50</vt:lpstr>
      <vt:lpstr>EES250</vt:lpstr>
      <vt:lpstr>EGOLDE</vt:lpstr>
      <vt:lpstr>ELLIQF</vt:lpstr>
      <vt:lpstr>EDFF33</vt:lpstr>
      <vt:lpstr>EDGSEC</vt:lpstr>
      <vt:lpstr>EDONTF</vt:lpstr>
      <vt:lpstr>EEESCF</vt:lpstr>
      <vt:lpstr>EELMIF</vt:lpstr>
      <vt:lpstr>EGSFOF</vt:lpstr>
      <vt:lpstr>EDCF28</vt:lpstr>
      <vt:lpstr>EDFF32</vt:lpstr>
      <vt:lpstr>EEALVF</vt:lpstr>
      <vt:lpstr>EEARBF</vt:lpstr>
      <vt:lpstr>EEARFD</vt:lpstr>
      <vt:lpstr>EEBCIE</vt:lpstr>
      <vt:lpstr>EEESSF</vt:lpstr>
      <vt:lpstr>EEMCPF</vt:lpstr>
      <vt:lpstr>EESMCF</vt:lpstr>
      <vt:lpstr>EOASEF</vt:lpstr>
      <vt:lpstr>EOUSEF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dcterms:created xsi:type="dcterms:W3CDTF">2015-12-17T12:36:10Z</dcterms:created>
  <dcterms:modified xsi:type="dcterms:W3CDTF">2025-02-10T05:12:19Z</dcterms:modified>
</cp:coreProperties>
</file>